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FFF3E955-17B5-4AC2-8D78-7C9E756DBA7C}" xr6:coauthVersionLast="47" xr6:coauthVersionMax="47" xr10:uidLastSave="{00000000-0000-0000-0000-000000000000}"/>
  <bookViews>
    <workbookView xWindow="-108" yWindow="-108" windowWidth="23256" windowHeight="12456" tabRatio="651" activeTab="2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6" l="1"/>
  <c r="F6" i="8"/>
  <c r="G6" i="8"/>
  <c r="H6" i="8"/>
  <c r="I6" i="8"/>
  <c r="J6" i="8"/>
  <c r="K6" i="8"/>
  <c r="L6" i="8"/>
  <c r="M6" i="8"/>
  <c r="N6" i="8" s="1"/>
  <c r="F5" i="8"/>
  <c r="G5" i="8"/>
  <c r="H5" i="8"/>
  <c r="I5" i="8"/>
  <c r="J5" i="8"/>
  <c r="K5" i="8"/>
  <c r="L5" i="8"/>
  <c r="M5" i="8"/>
  <c r="N5" i="8" s="1"/>
  <c r="E5" i="8"/>
  <c r="E6" i="8"/>
  <c r="F4" i="8"/>
  <c r="G4" i="8"/>
  <c r="H4" i="8" s="1"/>
  <c r="I4" i="8" s="1"/>
  <c r="J4" i="8" s="1"/>
  <c r="K4" i="8" s="1"/>
  <c r="L4" i="8" s="1"/>
  <c r="M4" i="8" s="1"/>
  <c r="N4" i="8" s="1"/>
  <c r="E4" i="8"/>
  <c r="I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G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3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<sst xmlns="http://schemas.openxmlformats.org/spreadsheetml/2006/main" count="30090" uniqueCount="7274">
  <si>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</si>
  <si>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</si>
  <si>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</si>
  <si>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</si>
  <si>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</si>
  <si>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</si>
  <si>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</si>
  <si>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</si>
  <si>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</si>
  <si>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</si>
  <si>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</si>
  <si>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</si>
  <si>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</si>
  <si>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</si>
  <si>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</si>
  <si>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</si>
  <si>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</si>
  <si>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</si>
  <si>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</si>
  <si>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</si>
  <si>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</si>
  <si>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</si>
  <si>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</si>
  <si>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</si>
  <si>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</si>
  <si>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</si>
  <si>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</si>
  <si>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</si>
  <si>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</si>
  <si>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</si>
  <si>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</si>
  <si>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</si>
  <si>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</si>
  <si>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</si>
  <si>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</si>
  <si>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</si>
  <si>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</si>
  <si>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</si>
  <si>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</si>
  <si>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</si>
  <si>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</si>
  <si>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</si>
  <si>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</si>
  <si>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</si>
  <si>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</si>
  <si>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</si>
  <si>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</si>
  <si>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</si>
  <si>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</si>
  <si>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</si>
  <si>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</si>
  <si>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</si>
  <si>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</si>
  <si>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</si>
  <si>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</si>
  <si>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</si>
  <si>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</si>
  <si>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</si>
  <si>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</si>
  <si>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</si>
  <si>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</si>
  <si>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</si>
  <si>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</si>
  <si>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</si>
  <si>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</si>
  <si>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</si>
  <si>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</si>
  <si>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</si>
  <si>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</si>
  <si>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</si>
  <si>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</si>
  <si>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</si>
  <si>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</si>
  <si>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</si>
  <si>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</si>
  <si>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</si>
  <si>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</si>
  <si>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</si>
  <si>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</si>
  <si>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</si>
  <si>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</si>
  <si>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</si>
  <si>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</si>
  <si>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</si>
  <si>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</si>
  <si>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</si>
  <si>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</si>
  <si>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</si>
  <si>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</si>
  <si>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</si>
  <si>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</si>
  <si>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</si>
  <si>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</si>
  <si>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</si>
  <si>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</si>
  <si>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</si>
  <si>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</si>
  <si>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</si>
  <si>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</si>
  <si>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</si>
  <si>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</si>
  <si>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</si>
  <si>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</si>
  <si>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</si>
  <si>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</si>
  <si>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</si>
  <si>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</si>
  <si>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</si>
  <si>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</si>
  <si>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</si>
  <si>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</si>
  <si>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</si>
  <si>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</si>
  <si>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</si>
  <si>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</si>
  <si>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</si>
  <si>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</si>
  <si>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</si>
  <si>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</si>
  <si>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</si>
  <si>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</si>
  <si>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</si>
  <si>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</si>
  <si>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</si>
  <si>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</si>
  <si>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</si>
  <si>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</si>
  <si>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</si>
  <si>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</si>
  <si>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</si>
  <si>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</si>
  <si>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</si>
  <si>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</si>
  <si>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</si>
  <si>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</si>
  <si>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</si>
  <si>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</si>
  <si>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</si>
  <si>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</si>
  <si>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</si>
  <si>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</si>
  <si>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</si>
  <si>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</si>
  <si>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</si>
  <si>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</si>
  <si>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</si>
  <si>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</si>
  <si>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</si>
  <si>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</si>
  <si>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</si>
  <si>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</si>
  <si>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</si>
  <si>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</si>
  <si>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</si>
  <si>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</si>
  <si>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</si>
  <si>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</si>
  <si>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</si>
  <si>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</si>
  <si>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</si>
  <si>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</si>
  <si>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</si>
  <si>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</si>
  <si>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</si>
  <si>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</si>
  <si>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</si>
  <si>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</si>
  <si>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</si>
  <si>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</si>
  <si>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</si>
  <si>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</si>
  <si>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</si>
  <si>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</si>
  <si>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</si>
  <si>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</si>
  <si>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</si>
  <si>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</si>
  <si>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</si>
  <si>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</si>
  <si>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</si>
  <si>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</si>
  <si>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</si>
  <si>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</si>
  <si>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</si>
  <si>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</si>
  <si>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</si>
  <si>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</si>
  <si>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</si>
  <si>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</si>
  <si>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</si>
  <si>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</si>
  <si>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</si>
  <si>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</si>
  <si>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</si>
  <si>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</si>
  <si>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</si>
  <si>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</si>
  <si>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</si>
  <si>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</si>
  <si>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</si>
  <si>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</si>
  <si>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</si>
  <si>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</si>
  <si>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</si>
  <si>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</si>
  <si>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</si>
  <si>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</si>
  <si>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</si>
  <si>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</si>
  <si>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</si>
  <si>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</si>
  <si>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</si>
  <si>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</si>
  <si>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</si>
  <si>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</si>
  <si>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</si>
  <si>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</si>
  <si>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</si>
  <si>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</si>
  <si>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</si>
  <si>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</si>
  <si>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</si>
  <si>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</si>
  <si>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</si>
  <si>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</si>
  <si>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</si>
  <si>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</si>
  <si>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</si>
  <si>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</si>
  <si>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</si>
  <si>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</si>
  <si>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</si>
  <si>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</si>
  <si>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</si>
  <si>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</si>
  <si>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</si>
  <si>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</si>
  <si>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</si>
  <si>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</si>
  <si>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</si>
  <si>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</si>
  <si>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</si>
  <si>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</si>
  <si>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</si>
  <si>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</si>
  <si>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</si>
  <si>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</si>
  <si>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</si>
  <si>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</si>
  <si>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</si>
  <si>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</si>
  <si>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</si>
  <si>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</si>
  <si>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</si>
  <si>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</si>
  <si>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</si>
  <si>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</si>
  <si>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</si>
  <si>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</si>
  <si>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</si>
  <si>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</si>
  <si>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</si>
  <si>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</si>
  <si>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</si>
  <si>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</si>
  <si>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</si>
  <si>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</si>
  <si>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</si>
  <si>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</si>
  <si>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</si>
  <si>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</si>
  <si>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</si>
  <si>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</si>
  <si>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</si>
  <si>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</si>
  <si>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</si>
  <si>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</si>
  <si>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</si>
  <si>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</si>
  <si>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</si>
  <si>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</si>
  <si>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</si>
  <si>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</si>
  <si>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</si>
  <si>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</si>
  <si>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</si>
  <si>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</si>
  <si>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</si>
  <si>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</si>
  <si>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</si>
  <si>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</si>
  <si>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</si>
  <si>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</si>
  <si>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</si>
  <si>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</si>
  <si>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</si>
  <si>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</si>
  <si>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</si>
  <si>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</si>
  <si>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</si>
  <si>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</si>
  <si>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</si>
  <si>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</si>
  <si>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</si>
  <si>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</si>
  <si>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</si>
  <si>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</si>
  <si>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</si>
  <si>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</si>
  <si>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</si>
  <si>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</si>
  <si>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</si>
  <si>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</si>
  <si>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</si>
  <si>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</si>
  <si>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</si>
  <si>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</si>
  <si>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</si>
  <si>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</si>
  <si>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</si>
  <si>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</si>
  <si>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</si>
  <si>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</si>
  <si>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</si>
  <si>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</si>
  <si>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</si>
  <si>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</si>
  <si>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</si>
  <si>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</si>
  <si>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</si>
  <si>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</si>
  <si>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</si>
  <si>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</si>
  <si>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</si>
  <si>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</si>
  <si>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</si>
  <si>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</si>
  <si>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</si>
  <si>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</si>
  <si>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</si>
  <si>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</si>
  <si>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</si>
  <si>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</si>
  <si>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</si>
  <si>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</si>
  <si>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</si>
  <si>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</si>
  <si>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</si>
  <si>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</si>
  <si>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</si>
  <si>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</si>
  <si>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</si>
  <si>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</si>
  <si>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</si>
  <si>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</si>
  <si>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</si>
  <si>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</si>
  <si>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</si>
  <si>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</si>
  <si>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</si>
  <si>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</si>
  <si>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</si>
  <si>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</si>
  <si>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</si>
  <si>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</si>
  <si>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</si>
  <si>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</si>
  <si>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</si>
  <si>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</si>
  <si>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</si>
  <si>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</si>
  <si>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</si>
  <si>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</si>
  <si>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</si>
  <si>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</si>
  <si>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</si>
  <si>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</si>
  <si>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</si>
  <si>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</si>
  <si>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</si>
  <si>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</si>
  <si>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</si>
  <si>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</si>
  <si>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</si>
  <si>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</si>
  <si>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</si>
  <si>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</si>
  <si>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</si>
  <si>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</si>
  <si>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</si>
  <si>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</si>
  <si>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</si>
  <si>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</si>
  <si>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</si>
  <si>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</si>
  <si>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</si>
  <si>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</si>
  <si>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</si>
  <si>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</si>
  <si>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</si>
  <si>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</si>
  <si>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</si>
  <si>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</si>
  <si>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</si>
  <si>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</si>
  <si>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</si>
  <si>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</si>
  <si>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</si>
  <si>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</si>
  <si>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</si>
  <si>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</si>
  <si>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</si>
  <si>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</si>
  <si>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</si>
  <si>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</si>
  <si>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</si>
  <si>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</si>
  <si>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</si>
  <si>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</si>
  <si>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</si>
  <si>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</si>
  <si>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</si>
  <si>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</si>
  <si>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</si>
  <si>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</si>
  <si>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</si>
  <si>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</si>
  <si>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</si>
  <si>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</si>
  <si>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</si>
  <si>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</si>
  <si>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</si>
  <si>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</si>
  <si>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</si>
  <si>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</si>
  <si>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</si>
  <si>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</si>
  <si>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</si>
  <si>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</si>
  <si>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</si>
  <si>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</si>
  <si>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</si>
  <si>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</si>
  <si>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</si>
  <si>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</si>
  <si>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</si>
  <si>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</si>
  <si>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</si>
  <si>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</si>
  <si>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</si>
  <si>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</si>
  <si>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</si>
  <si>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</si>
  <si>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</si>
  <si>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</si>
  <si>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</si>
  <si>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</si>
  <si>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</si>
  <si>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</si>
  <si>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</si>
  <si>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</si>
  <si>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</si>
  <si>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</si>
  <si>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</si>
  <si>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</si>
  <si>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</si>
  <si>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</si>
  <si>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</si>
  <si>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</si>
  <si>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</si>
  <si>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</si>
  <si>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</si>
  <si>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</si>
  <si>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</si>
  <si>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</si>
  <si>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</si>
  <si>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</si>
  <si>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</si>
  <si>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</si>
  <si>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</si>
  <si>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</si>
  <si>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</si>
  <si>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</si>
  <si>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</si>
  <si>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</si>
  <si>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</si>
  <si>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</si>
  <si>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</si>
  <si>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</si>
  <si>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</si>
  <si>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</si>
  <si>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</si>
  <si>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</si>
  <si>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</si>
  <si>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</si>
  <si>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</si>
  <si>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</si>
  <si>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</si>
  <si>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</si>
  <si>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</si>
  <si>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</si>
  <si>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</si>
  <si>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</si>
  <si>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</si>
  <si>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</si>
  <si>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</si>
  <si>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</si>
  <si>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</si>
  <si>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</si>
  <si>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</si>
  <si>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</si>
  <si>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</si>
  <si>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</si>
  <si>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</si>
  <si>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</si>
  <si>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</si>
  <si>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</si>
  <si>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</si>
  <si>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</si>
  <si>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</si>
  <si>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</si>
  <si>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</si>
  <si>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</si>
  <si>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</si>
  <si>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</si>
  <si>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</si>
  <si>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</si>
  <si>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</si>
  <si>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</si>
  <si>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</si>
  <si>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</si>
  <si>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</si>
  <si>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</si>
  <si>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</si>
  <si>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</si>
  <si>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</si>
  <si>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</si>
  <si>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</si>
  <si>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</si>
  <si>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</si>
  <si>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</si>
  <si>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</si>
  <si>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</si>
  <si>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</si>
  <si>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</si>
  <si>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</si>
  <si>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</si>
  <si>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</si>
  <si>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</si>
  <si>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</si>
  <si>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</si>
  <si>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</si>
  <si>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</si>
  <si>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</si>
  <si>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</si>
  <si>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</si>
  <si>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</si>
  <si>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</si>
  <si>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</si>
  <si>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</si>
  <si>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</si>
  <si>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</si>
  <si>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</si>
  <si>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</si>
  <si>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</si>
  <si>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</si>
  <si>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</si>
  <si>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</si>
  <si>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</si>
  <si>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</si>
  <si>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</si>
  <si>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</si>
  <si>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</si>
  <si>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</si>
  <si>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</si>
  <si>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</si>
  <si>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</si>
  <si>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</si>
  <si>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</si>
  <si>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</si>
  <si>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</si>
  <si>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</si>
  <si>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</si>
  <si>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</si>
  <si>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</si>
  <si>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</si>
  <si>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</si>
  <si>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</si>
  <si>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</si>
  <si>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</si>
  <si>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</si>
  <si>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</si>
  <si>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</si>
  <si>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</si>
  <si>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</si>
  <si>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</si>
  <si>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</si>
  <si>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</si>
  <si>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</si>
  <si>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</si>
  <si>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</si>
  <si>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</si>
  <si>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</si>
  <si>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</si>
  <si>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</si>
  <si>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</si>
  <si>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</si>
  <si>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</si>
  <si>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</si>
  <si>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</si>
  <si>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</si>
  <si>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</si>
  <si>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</si>
  <si>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</si>
  <si>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</si>
  <si>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</si>
  <si>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</si>
  <si>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</si>
  <si>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</si>
  <si>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</si>
  <si>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</si>
  <si>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</si>
  <si>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</si>
  <si>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</si>
  <si>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</si>
  <si>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</si>
  <si>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</si>
  <si>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</si>
  <si>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</si>
  <si>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</si>
  <si>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</si>
  <si>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</si>
  <si>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</si>
  <si>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</si>
  <si>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</si>
  <si>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</si>
  <si>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</si>
  <si>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</si>
  <si>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</si>
  <si>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</si>
  <si>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</si>
  <si>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</si>
  <si>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</si>
  <si>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</si>
  <si>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</si>
  <si>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</si>
  <si>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</si>
  <si>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</si>
  <si>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</si>
  <si>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</si>
  <si>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</si>
  <si>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</si>
  <si>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</si>
  <si>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</si>
  <si>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</si>
  <si>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</si>
  <si>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</si>
  <si>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</si>
  <si>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</si>
  <si>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</si>
  <si>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</si>
  <si>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</si>
  <si>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</si>
  <si>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</si>
  <si>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</si>
  <si>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</si>
  <si>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</si>
  <si>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</si>
  <si>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</si>
  <si>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</si>
  <si>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</si>
  <si>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</si>
  <si>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</si>
  <si>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</si>
  <si>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</si>
  <si>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</si>
  <si>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</si>
  <si>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</si>
  <si>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</si>
  <si>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</si>
  <si>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</si>
  <si>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</si>
  <si>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</si>
  <si>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</si>
  <si>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</si>
  <si>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</si>
  <si>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</si>
  <si>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</si>
  <si>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</si>
  <si>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</si>
  <si>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</si>
  <si>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</si>
  <si>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</si>
  <si>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</si>
  <si>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</si>
  <si>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</si>
  <si>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</si>
  <si>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</si>
  <si>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</si>
  <si>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</si>
  <si>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</si>
  <si>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</si>
  <si>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</si>
  <si>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</si>
  <si>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</si>
  <si>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</si>
  <si>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</si>
  <si>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</si>
  <si>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</si>
  <si>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</si>
  <si>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</si>
  <si>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</si>
  <si>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</si>
  <si>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</si>
  <si>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</si>
  <si>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</si>
  <si>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</si>
  <si>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</si>
  <si>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</si>
  <si>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</si>
  <si>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</si>
  <si>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</si>
  <si>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</si>
  <si>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</si>
  <si>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</si>
  <si>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</si>
  <si>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</si>
  <si>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</si>
  <si>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</si>
  <si>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</si>
  <si>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</si>
  <si>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</si>
  <si>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</si>
  <si>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</si>
  <si>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</si>
  <si>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</si>
  <si>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</si>
  <si>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</si>
  <si>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</si>
  <si>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</si>
  <si>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</si>
  <si>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</si>
  <si>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</si>
  <si>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</si>
  <si>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</si>
  <si>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</si>
  <si>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</si>
  <si>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</si>
  <si>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</si>
  <si>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</si>
  <si>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</si>
  <si>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</si>
  <si>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</si>
  <si>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</si>
  <si>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</si>
  <si>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</si>
  <si>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</si>
  <si>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</si>
  <si>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</si>
  <si>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</si>
  <si>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</si>
  <si>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</si>
  <si>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</si>
  <si>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</si>
  <si>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</si>
  <si>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</si>
  <si>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</si>
  <si>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</si>
  <si>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</si>
  <si>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</si>
  <si>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</si>
  <si>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</si>
  <si>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</si>
  <si>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</si>
  <si>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</si>
  <si>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</si>
  <si>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</si>
  <si>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</si>
  <si>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</si>
  <si>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</si>
  <si>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</si>
  <si>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</si>
  <si>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</si>
  <si>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</si>
  <si>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</si>
  <si>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</si>
  <si>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</si>
  <si>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</si>
  <si>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</si>
  <si>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</si>
  <si>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</si>
  <si>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</si>
  <si>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</si>
  <si>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</si>
  <si>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</si>
  <si>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</si>
  <si>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</si>
  <si>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</si>
  <si>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</si>
  <si>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</si>
  <si>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</si>
  <si>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</si>
  <si>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</si>
  <si>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</si>
  <si>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</si>
  <si>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</si>
  <si>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</si>
  <si>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</si>
  <si>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</si>
  <si>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</si>
  <si>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</si>
  <si>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</si>
  <si>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</si>
  <si>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</si>
  <si>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</si>
  <si>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</si>
  <si>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</si>
  <si>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</si>
  <si>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</si>
  <si>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</si>
  <si>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</si>
  <si>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</si>
  <si>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</si>
  <si>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</si>
  <si>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</si>
  <si>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</si>
  <si>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</si>
  <si>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</si>
  <si>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</si>
  <si>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</si>
  <si>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</si>
  <si>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</si>
  <si>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</si>
  <si>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</si>
  <si>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</si>
  <si>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</si>
  <si>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</si>
  <si>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</si>
  <si>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</si>
  <si>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</si>
  <si>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</si>
  <si>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</si>
  <si>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</si>
  <si>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</si>
  <si>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</si>
  <si>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</si>
  <si>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</si>
  <si>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</si>
  <si>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</si>
  <si>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</si>
  <si>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</si>
  <si>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</si>
  <si>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</si>
  <si>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</si>
  <si>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</si>
  <si>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</si>
  <si>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</si>
  <si>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</si>
  <si>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</si>
  <si>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</si>
  <si>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</si>
  <si>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</si>
  <si>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</si>
  <si>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</si>
  <si>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</si>
  <si>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</si>
  <si>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</si>
  <si>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</si>
  <si>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</si>
  <si>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</si>
  <si>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</si>
  <si>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</si>
  <si>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</si>
  <si>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</si>
  <si>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</si>
  <si>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</si>
  <si>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</si>
  <si>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</si>
  <si>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</si>
  <si>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</si>
  <si>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</si>
  <si>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</si>
  <si>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</si>
  <si>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</si>
  <si>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</si>
  <si>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</si>
  <si>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</si>
  <si>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</si>
  <si>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</si>
  <si>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</si>
  <si>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</si>
  <si>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</si>
  <si>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</si>
  <si>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</si>
  <si>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</si>
  <si>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</si>
  <si>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</si>
  <si>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</si>
  <si>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</si>
  <si>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</si>
  <si>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</si>
  <si>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</si>
  <si>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</si>
  <si>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</si>
  <si>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</si>
  <si>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</si>
  <si>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</si>
  <si>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</si>
  <si>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</si>
  <si>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</si>
  <si>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</si>
  <si>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</si>
  <si>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</si>
  <si>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</si>
  <si>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</si>
  <si>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</si>
  <si>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</si>
  <si>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</si>
  <si>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</si>
  <si>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</si>
  <si>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</si>
  <si>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</si>
  <si>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</si>
  <si>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</si>
  <si>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</si>
  <si>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</si>
  <si>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</si>
  <si>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</si>
  <si>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</si>
  <si>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</si>
  <si>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</si>
  <si>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</si>
  <si>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</si>
  <si>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</si>
  <si>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</si>
  <si>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</si>
  <si>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</si>
  <si>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</si>
  <si>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</si>
  <si>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</si>
  <si>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</si>
  <si>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</si>
  <si>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</si>
  <si>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</si>
  <si>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</si>
  <si>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</si>
  <si>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</si>
  <si>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</si>
  <si>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</si>
  <si>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</si>
  <si>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</si>
  <si>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</si>
  <si>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</si>
  <si>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</si>
  <si>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</si>
  <si>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</si>
  <si>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</si>
  <si>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</si>
  <si>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</si>
  <si>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</si>
  <si>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</si>
  <si>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</si>
  <si>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</si>
  <si>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</si>
  <si>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</si>
  <si>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</si>
  <si>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</si>
  <si>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</si>
  <si>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</si>
  <si>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</si>
  <si>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</si>
  <si>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</si>
  <si>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</si>
  <si>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</si>
  <si>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</si>
  <si>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</si>
  <si>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</si>
  <si>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</si>
  <si>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</si>
  <si>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</si>
  <si>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</si>
  <si>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</si>
  <si>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</si>
  <si>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</si>
  <si>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</si>
  <si>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</si>
  <si>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</si>
  <si>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</si>
  <si>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</si>
  <si>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</si>
  <si>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</si>
  <si>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</si>
  <si>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</si>
  <si>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</si>
  <si>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</si>
  <si>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</si>
  <si>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</si>
  <si>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</si>
  <si>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</si>
  <si>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</si>
  <si>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</si>
  <si>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</si>
  <si>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</si>
  <si>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</si>
  <si>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</si>
  <si>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</si>
  <si>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</si>
  <si>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</si>
  <si>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</si>
  <si>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</si>
  <si>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</si>
  <si>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</si>
  <si>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</si>
  <si>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</si>
  <si>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</si>
  <si>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</si>
  <si>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</si>
  <si>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</si>
  <si>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</si>
  <si>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</si>
  <si>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</si>
  <si>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</si>
  <si>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</si>
  <si>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</si>
  <si>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</si>
  <si>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</si>
  <si>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</si>
  <si>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</si>
  <si>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</si>
  <si>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</si>
  <si>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</si>
  <si>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</si>
  <si>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</si>
  <si>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</si>
  <si>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</si>
  <si>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</si>
  <si>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</si>
  <si>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</si>
  <si>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</si>
  <si>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</si>
  <si>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</si>
  <si>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</si>
  <si>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</si>
  <si>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</si>
  <si>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</si>
  <si>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</si>
  <si>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</si>
  <si>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</si>
  <si>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</si>
  <si>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</si>
  <si>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</si>
  <si>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</si>
  <si>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</si>
  <si>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</si>
  <si>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</si>
  <si>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</si>
  <si>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</si>
  <si>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</si>
  <si>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</si>
  <si>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</si>
  <si>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</si>
  <si>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</si>
  <si>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</si>
  <si>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</si>
  <si>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</si>
  <si>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</si>
  <si>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</si>
  <si>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</si>
  <si>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</si>
  <si>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</si>
  <si>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</si>
  <si>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</si>
  <si>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</si>
  <si>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</si>
  <si>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</si>
  <si>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</si>
  <si>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</si>
  <si>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</si>
  <si>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</si>
  <si>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</si>
  <si>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</si>
  <si>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</si>
  <si>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</si>
  <si>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</si>
  <si>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</si>
  <si>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</si>
  <si>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</si>
  <si>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</si>
  <si>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</si>
  <si>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</si>
  <si>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</si>
  <si>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</si>
  <si>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</si>
  <si>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</si>
  <si>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</si>
  <si>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</si>
  <si>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</si>
  <si>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</si>
  <si>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</si>
  <si>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</si>
  <si>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</si>
  <si>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</si>
  <si>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</si>
  <si>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</si>
  <si>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</si>
  <si>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</si>
  <si>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</si>
  <si>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</si>
  <si>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</si>
  <si>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</si>
  <si>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</si>
  <si>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</si>
  <si>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</si>
  <si>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</si>
  <si>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</si>
  <si>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</si>
  <si>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</si>
  <si>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</si>
  <si>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</si>
  <si>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</si>
  <si>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</si>
  <si>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</si>
  <si>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</si>
  <si>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</si>
  <si>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</si>
  <si>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</si>
  <si>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</si>
  <si>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</si>
  <si>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</si>
  <si>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</si>
  <si>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</si>
  <si>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</si>
  <si>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</si>
  <si>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</si>
  <si>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</si>
  <si>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</si>
  <si>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</si>
  <si>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</si>
  <si>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</si>
  <si>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</si>
  <si>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</si>
  <si>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</si>
  <si>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</si>
  <si>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</si>
  <si>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</si>
  <si>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</si>
  <si>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</si>
  <si>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</si>
  <si>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</si>
  <si>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</si>
  <si>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</si>
  <si>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</si>
  <si>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</si>
  <si>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</si>
  <si>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</si>
  <si>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</si>
  <si>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</si>
  <si>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</si>
  <si>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</si>
  <si>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</si>
  <si>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</si>
  <si>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</si>
  <si>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</si>
  <si>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</si>
  <si>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</si>
  <si>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</si>
  <si>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</si>
  <si>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</si>
  <si>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</si>
  <si>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</si>
  <si>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</si>
  <si>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</si>
  <si>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</si>
  <si>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</si>
  <si>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</si>
  <si>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</si>
  <si>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</si>
  <si>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</si>
  <si>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</si>
  <si>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</si>
  <si>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</si>
  <si>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</si>
  <si>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</si>
  <si>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</si>
  <si>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</si>
  <si>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</si>
  <si>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</si>
  <si>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</si>
  <si>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</si>
  <si>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</si>
  <si>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</si>
  <si>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</si>
  <si>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</si>
  <si>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</si>
  <si>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</si>
  <si>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</si>
  <si>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</si>
  <si>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</si>
  <si>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</si>
  <si>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</si>
  <si>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</si>
  <si>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</si>
  <si>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</si>
  <si>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</si>
  <si>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</si>
  <si>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</si>
  <si>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</si>
  <si>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</si>
  <si>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</si>
  <si>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</si>
  <si>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</si>
  <si>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</si>
  <si>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</si>
  <si>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</si>
  <si>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</si>
  <si>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</si>
  <si>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</si>
  <si>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</si>
  <si>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</si>
  <si>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</si>
  <si>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</si>
  <si>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</si>
  <si>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</si>
  <si>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</si>
  <si>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</si>
  <si>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</si>
  <si>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</si>
  <si>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</si>
  <si>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</si>
  <si>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</si>
  <si>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</si>
  <si>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</si>
  <si>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</si>
  <si>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</si>
  <si>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</si>
  <si>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</si>
  <si>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</si>
  <si>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</si>
  <si>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</si>
  <si>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</si>
  <si>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</si>
  <si>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</si>
  <si>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</si>
  <si>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</si>
  <si>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</si>
  <si>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</si>
  <si>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</si>
  <si>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</si>
  <si>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</si>
  <si>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</si>
  <si>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</si>
  <si>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</si>
  <si>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</si>
  <si>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</si>
  <si>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</si>
  <si>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</si>
  <si>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</si>
  <si>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</si>
  <si>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</si>
  <si>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</si>
  <si>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</si>
  <si>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</si>
  <si>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</si>
  <si>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</si>
  <si>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</si>
  <si>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</si>
  <si>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</si>
  <si>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</si>
  <si>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</si>
  <si>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</si>
  <si>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</si>
  <si>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</si>
  <si>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</si>
  <si>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</si>
  <si>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</si>
  <si>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</si>
  <si>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</si>
  <si>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</si>
  <si>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</si>
  <si>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</si>
  <si>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</si>
  <si>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</si>
  <si>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</si>
  <si>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</si>
  <si>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</si>
  <si>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</si>
  <si>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</si>
  <si>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</si>
  <si>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</si>
  <si>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</si>
  <si>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</si>
  <si>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</si>
  <si>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</si>
  <si>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</si>
  <si>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</si>
  <si>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</si>
  <si>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</si>
  <si>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</si>
  <si>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</si>
  <si>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</si>
  <si>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</si>
  <si>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</si>
  <si>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</si>
  <si>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</si>
  <si>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</si>
  <si>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</si>
  <si>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</si>
  <si>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</si>
  <si>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</si>
  <si>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</si>
  <si>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</si>
  <si>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</si>
  <si>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</si>
  <si>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</si>
  <si>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</si>
  <si>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</si>
  <si>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</si>
  <si>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</si>
  <si>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</si>
  <si>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</si>
  <si>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</si>
  <si>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</si>
  <si>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</si>
  <si>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</si>
  <si>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</si>
  <si>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</si>
  <si>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</si>
  <si>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</si>
  <si>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</si>
  <si>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</si>
  <si>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</si>
  <si>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</si>
  <si>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</si>
  <si>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</si>
  <si>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</si>
  <si>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</si>
  <si>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</si>
  <si>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</si>
  <si>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</si>
  <si>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</si>
  <si>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</si>
  <si>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</si>
  <si>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</si>
  <si>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</si>
  <si>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</si>
  <si>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</si>
  <si>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</si>
  <si>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</si>
  <si>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</si>
  <si>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</si>
  <si>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</si>
  <si>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</si>
  <si>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</si>
  <si>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</si>
  <si>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</si>
  <si>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</si>
  <si>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</si>
  <si>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</si>
  <si>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</si>
  <si>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</si>
  <si>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</si>
  <si>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</si>
  <si>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</si>
  <si>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</si>
  <si>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</si>
  <si>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</si>
  <si>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</si>
  <si>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</si>
  <si>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</si>
  <si>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</si>
  <si>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</si>
  <si>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</si>
  <si>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</si>
  <si>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</si>
  <si>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</si>
  <si>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</si>
  <si>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</si>
  <si>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</si>
  <si>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</si>
  <si>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</si>
  <si>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</si>
  <si>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</si>
  <si>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</si>
  <si>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</si>
  <si>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</si>
  <si>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</si>
  <si>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</si>
  <si>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</si>
  <si>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</si>
  <si>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</si>
  <si>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</si>
  <si>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</si>
  <si>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</si>
  <si>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</si>
  <si>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</si>
  <si>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</si>
  <si>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</si>
  <si>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</si>
  <si>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</si>
  <si>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</si>
  <si>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</si>
  <si>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</si>
  <si>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</si>
  <si>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</si>
  <si>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</si>
  <si>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</si>
  <si>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</si>
  <si>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</si>
  <si>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</si>
  <si>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</si>
  <si>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</si>
  <si>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</si>
  <si>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</si>
  <si>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</si>
  <si>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</si>
  <si>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</si>
  <si>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</si>
  <si>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</si>
  <si>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</si>
  <si>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</si>
  <si>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</si>
  <si>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</si>
  <si>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</si>
  <si>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</si>
  <si>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</si>
  <si>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</si>
  <si>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</si>
  <si>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</si>
  <si>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</si>
  <si>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</si>
  <si>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</si>
  <si>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</si>
  <si>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</si>
  <si>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</si>
  <si>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</si>
  <si>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</si>
  <si>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</si>
  <si>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</si>
  <si>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</si>
  <si>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</si>
  <si>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</si>
  <si>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</si>
  <si>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</si>
  <si>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</si>
  <si>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</si>
  <si>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</si>
  <si>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</si>
  <si>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</si>
  <si>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</si>
  <si>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</si>
  <si>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</si>
  <si>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</si>
  <si>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</si>
  <si>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</si>
  <si>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</si>
  <si>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</si>
  <si>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</si>
  <si>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</si>
  <si>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</si>
  <si>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</si>
  <si>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</si>
  <si>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</si>
  <si>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</si>
  <si>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</si>
  <si>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</si>
  <si>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</si>
  <si>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</si>
  <si>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</si>
  <si>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</si>
  <si>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</si>
  <si>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</si>
  <si>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</si>
  <si>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</si>
  <si>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</si>
  <si>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</si>
  <si>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</si>
  <si>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</si>
  <si>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</si>
  <si>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</si>
  <si>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</si>
  <si>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</si>
  <si>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</si>
  <si>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</si>
  <si>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</si>
  <si>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</si>
  <si>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</si>
  <si>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</si>
  <si>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</si>
  <si>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</si>
  <si>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</si>
  <si>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</si>
  <si>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</si>
  <si>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</si>
  <si>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</si>
  <si>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</si>
  <si>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</si>
  <si>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</si>
  <si>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</si>
  <si>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</si>
  <si>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</si>
  <si>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</si>
  <si>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</si>
  <si>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</si>
  <si>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</si>
  <si>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</si>
  <si>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</si>
  <si>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</si>
  <si>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</si>
  <si>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</si>
  <si>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</si>
  <si>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</si>
  <si>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</si>
  <si>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</si>
  <si>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</si>
  <si>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</si>
  <si>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</si>
  <si>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</si>
  <si>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</si>
  <si>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</si>
  <si>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</si>
  <si>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</si>
  <si>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</si>
  <si>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</si>
  <si>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</si>
  <si>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</si>
  <si>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</si>
  <si>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</si>
  <si>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</si>
  <si>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</si>
  <si>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</si>
  <si>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</si>
  <si>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</si>
  <si>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</si>
  <si>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</si>
  <si>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</si>
  <si>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</si>
  <si>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</si>
  <si>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</si>
  <si>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</si>
  <si>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</si>
  <si>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</si>
  <si>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</si>
  <si>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</si>
  <si>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</si>
  <si>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</si>
  <si>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</si>
  <si>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</si>
  <si>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</si>
  <si>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</si>
  <si>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</si>
  <si>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</si>
  <si>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</si>
  <si>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</si>
  <si>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</si>
  <si>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</si>
  <si>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</si>
  <si>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</si>
  <si>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</si>
  <si>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</si>
  <si>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</si>
  <si>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</si>
  <si>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</si>
  <si>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</si>
  <si>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</si>
  <si>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</si>
  <si>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</si>
  <si>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</si>
  <si>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</si>
  <si>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</si>
  <si>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</si>
  <si>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</si>
  <si>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</si>
  <si>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</si>
  <si>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</si>
  <si>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</si>
  <si>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</si>
  <si>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</si>
  <si>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</si>
  <si>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</si>
  <si>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</si>
  <si>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</si>
  <si>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</si>
  <si>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</si>
  <si>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</si>
  <si>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</si>
  <si>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</si>
  <si>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</si>
  <si>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</si>
  <si>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</si>
  <si>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</si>
  <si>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</si>
  <si>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</si>
  <si>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</si>
  <si>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</si>
  <si>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</si>
  <si>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</si>
  <si>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</si>
  <si>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</si>
  <si>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</si>
  <si>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</si>
  <si>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</si>
  <si>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</si>
  <si>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</si>
  <si>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</si>
  <si>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</si>
  <si>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</si>
  <si>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</si>
  <si>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</si>
  <si>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</si>
  <si>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</si>
  <si>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</si>
  <si>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</si>
  <si>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</si>
  <si>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</si>
  <si>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</si>
  <si>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</si>
  <si>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</si>
  <si>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</si>
  <si>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</si>
  <si>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</si>
  <si>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</si>
  <si>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</si>
  <si>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</si>
  <si>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</si>
  <si>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</si>
  <si>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</si>
  <si>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</si>
  <si>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</si>
  <si>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</si>
  <si>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</si>
  <si>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</si>
  <si>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</si>
  <si>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</si>
  <si>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</si>
  <si>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</si>
  <si>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</si>
  <si>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</si>
  <si>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</si>
  <si>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</si>
  <si>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</si>
  <si>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</si>
  <si>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</si>
  <si>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</si>
  <si>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</si>
  <si>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</si>
  <si>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</si>
  <si>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</si>
  <si>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</si>
  <si>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</si>
  <si>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</si>
  <si>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</si>
  <si>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</si>
  <si>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</si>
  <si>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</si>
  <si>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</si>
  <si>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</si>
  <si>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</si>
  <si>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</si>
  <si>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</si>
  <si>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</si>
  <si>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</si>
  <si>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</si>
  <si>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</si>
  <si>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</si>
  <si>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</si>
  <si>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</si>
  <si>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</si>
  <si>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</si>
  <si>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</si>
  <si>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</si>
  <si>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</si>
  <si>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</si>
  <si>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</si>
  <si>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</si>
  <si>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</si>
  <si>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</si>
  <si>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</si>
  <si>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</si>
  <si>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</si>
  <si>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</si>
  <si>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</si>
  <si>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</si>
  <si>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</si>
  <si>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</si>
  <si>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</si>
  <si>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</si>
  <si>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</si>
  <si>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</si>
  <si>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</si>
  <si>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</si>
  <si>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</si>
  <si>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</si>
  <si>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</si>
  <si>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</si>
  <si>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</si>
  <si>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</si>
  <si>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</si>
  <si>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</si>
  <si>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</si>
  <si>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</si>
  <si>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</si>
  <si>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</si>
  <si>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</si>
  <si>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</si>
  <si>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</si>
  <si>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</si>
  <si>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</si>
  <si>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</si>
  <si>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</si>
  <si>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</si>
  <si>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</si>
  <si>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</si>
  <si>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</si>
  <si>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</si>
  <si>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</si>
  <si>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</si>
  <si>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</si>
  <si>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</si>
  <si>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</si>
  <si>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</si>
  <si>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</si>
  <si>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</si>
  <si>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</si>
  <si>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</si>
  <si>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</si>
  <si>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</si>
  <si>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</si>
  <si>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</si>
  <si>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</si>
  <si>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</si>
  <si>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</si>
  <si>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</si>
  <si>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</si>
  <si>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</si>
  <si>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</si>
  <si>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</si>
  <si>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</si>
  <si>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</si>
  <si>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</si>
  <si>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</si>
  <si>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</si>
  <si>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</si>
  <si>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</si>
  <si>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</si>
  <si>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</si>
  <si>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</si>
  <si>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</si>
  <si>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</si>
  <si>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</si>
  <si>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</si>
  <si>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</si>
  <si>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</si>
  <si>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</si>
  <si>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</si>
  <si>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</si>
  <si>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</si>
  <si>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</si>
  <si>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</si>
  <si>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</si>
  <si>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</si>
  <si>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</si>
  <si>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</si>
  <si>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</si>
  <si>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</si>
  <si>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</si>
  <si>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</si>
  <si>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</si>
  <si>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</si>
  <si>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</si>
  <si>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</si>
  <si>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</si>
  <si>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</si>
  <si>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</si>
  <si>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</si>
  <si>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</si>
  <si>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</si>
  <si>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</si>
  <si>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</si>
  <si>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</si>
  <si>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</si>
  <si>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</si>
  <si>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</si>
  <si>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</si>
  <si>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</si>
  <si>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</si>
  <si>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</si>
  <si>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</si>
  <si>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</si>
  <si>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</si>
  <si>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</si>
  <si>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</si>
  <si>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</si>
  <si>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</si>
  <si>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</si>
  <si>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</si>
  <si>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</si>
  <si>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</si>
  <si>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</si>
  <si>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</si>
  <si>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</si>
  <si>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</si>
  <si>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</si>
  <si>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</si>
  <si>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</si>
  <si>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</si>
  <si>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</si>
  <si>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</si>
  <si>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</si>
  <si>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</si>
  <si>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</si>
  <si>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</si>
  <si>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</si>
  <si>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</si>
  <si>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</si>
  <si>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</si>
  <si>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</si>
  <si>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</si>
  <si>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</si>
  <si>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</si>
  <si>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</si>
  <si>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</si>
  <si>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</si>
  <si>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</si>
  <si>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</si>
  <si>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</si>
  <si>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</si>
  <si>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</si>
  <si>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</si>
  <si>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</si>
  <si>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</si>
  <si>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</si>
  <si>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</si>
  <si>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</si>
  <si>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</si>
  <si>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</si>
  <si>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</si>
  <si>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</si>
  <si>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</si>
  <si>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</si>
  <si>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</si>
  <si>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</si>
  <si>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</si>
  <si>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</si>
  <si>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</si>
  <si>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</si>
  <si>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</si>
  <si>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</si>
  <si>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</si>
  <si>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</si>
  <si>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</si>
  <si>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</si>
  <si>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</si>
  <si>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</si>
  <si>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</si>
  <si>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</si>
  <si>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</si>
  <si>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</si>
  <si>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</si>
  <si>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</si>
  <si>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</si>
  <si>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</si>
  <si>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</si>
  <si>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</si>
  <si>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</si>
  <si>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</si>
  <si>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</si>
  <si>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</si>
  <si>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</si>
  <si>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</si>
  <si>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</si>
  <si>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</si>
  <si>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</si>
  <si>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</si>
  <si>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</si>
  <si>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</si>
  <si>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</si>
  <si>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</si>
  <si>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</si>
  <si>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</si>
  <si>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</si>
  <si>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</si>
  <si>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</si>
  <si>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</si>
  <si>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</si>
  <si>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</si>
  <si>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</si>
  <si>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</si>
  <si>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</si>
  <si>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</si>
  <si>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</si>
  <si>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</si>
  <si>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</si>
  <si>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</si>
  <si>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</si>
  <si>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</si>
  <si>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</si>
  <si>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</si>
  <si>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</si>
  <si>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</si>
  <si>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</si>
  <si>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</si>
  <si>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</si>
  <si>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</si>
  <si>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</si>
  <si>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</si>
  <si>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</si>
  <si>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</si>
  <si>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</si>
  <si>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</si>
  <si>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</si>
  <si>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</si>
  <si>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</si>
  <si>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</si>
  <si>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</si>
  <si>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</si>
  <si>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</si>
  <si>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</si>
  <si>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</si>
  <si>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</si>
  <si>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</si>
  <si>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</si>
  <si>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</si>
  <si>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</si>
  <si>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</si>
  <si>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</si>
  <si>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</si>
  <si>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</si>
  <si>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</si>
  <si>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</si>
  <si>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</si>
  <si>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</si>
  <si>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</si>
  <si>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</si>
  <si>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</si>
  <si>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</si>
  <si>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</si>
  <si>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</si>
  <si>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</si>
  <si>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</si>
  <si>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</si>
  <si>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</si>
  <si>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</si>
  <si>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</si>
  <si>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</si>
  <si>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</si>
  <si>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</si>
  <si>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</si>
  <si>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</si>
  <si>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</si>
  <si>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</si>
  <si>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</si>
  <si>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</si>
  <si>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</si>
  <si>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</si>
  <si>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</si>
  <si>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</si>
  <si>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</si>
  <si>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</si>
  <si>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</si>
  <si>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</si>
  <si>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</si>
  <si>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</si>
  <si>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</si>
  <si>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</si>
  <si>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</si>
  <si>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</si>
  <si>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</si>
  <si>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</si>
  <si>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</si>
  <si>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</si>
  <si>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</si>
  <si>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</si>
  <si>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</si>
  <si>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</si>
  <si>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</si>
  <si>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</si>
  <si>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</si>
  <si>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</si>
  <si>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</si>
  <si>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</si>
  <si>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</si>
  <si>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</si>
  <si>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</si>
  <si>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</si>
  <si>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</si>
  <si>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</si>
  <si>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</si>
  <si>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</si>
  <si>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</si>
  <si>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</si>
  <si>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</si>
  <si>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</si>
  <si>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</si>
  <si>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</si>
  <si>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</si>
  <si>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</si>
  <si>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</si>
  <si>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</si>
  <si>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</si>
  <si>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</si>
  <si>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</si>
  <si>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</si>
  <si>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</si>
  <si>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</si>
  <si>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</si>
  <si>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</si>
  <si>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</si>
  <si>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</si>
  <si>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</si>
  <si>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</si>
  <si>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</si>
  <si>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</si>
  <si>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</si>
  <si>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</si>
  <si>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</si>
  <si>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</si>
  <si>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</si>
  <si>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</si>
  <si>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</si>
  <si>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</si>
  <si>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</si>
  <si>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</si>
  <si>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</si>
  <si>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</si>
  <si>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</si>
  <si>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</si>
  <si>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</si>
  <si>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</si>
  <si>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</si>
  <si>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</si>
  <si>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</si>
  <si>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</si>
  <si>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</si>
  <si>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</si>
  <si>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</si>
  <si>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</si>
  <si>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</si>
  <si>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</si>
  <si>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</si>
  <si>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</si>
  <si>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</si>
  <si>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</si>
  <si>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</si>
  <si>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</si>
  <si>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</si>
  <si>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</si>
  <si>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</si>
  <si>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</si>
  <si>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</si>
  <si>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</si>
  <si>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</si>
  <si>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</si>
  <si>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</si>
  <si>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</si>
  <si>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</si>
  <si>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</si>
  <si>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</si>
  <si>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</si>
  <si>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</si>
  <si>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</si>
  <si>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</si>
  <si>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</si>
  <si>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</si>
  <si>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</si>
  <si>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</si>
  <si>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</si>
  <si>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</si>
  <si>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</si>
  <si>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</si>
  <si>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</si>
  <si>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</si>
  <si>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</si>
  <si>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</si>
  <si>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</si>
  <si>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</si>
  <si>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</si>
  <si>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</si>
  <si>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</si>
  <si>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</si>
  <si>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</si>
  <si>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</si>
  <si>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</si>
  <si>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</si>
  <si>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</si>
  <si>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</si>
  <si>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</si>
  <si>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</si>
  <si>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</si>
  <si>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</si>
  <si>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</si>
  <si>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</si>
  <si>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</si>
  <si>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</si>
  <si>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</si>
  <si>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</si>
  <si>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</si>
  <si>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</si>
  <si>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</si>
  <si>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</si>
  <si>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</si>
  <si>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</si>
  <si>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</si>
  <si>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</si>
  <si>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</si>
  <si>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</si>
  <si>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</si>
  <si>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</si>
  <si>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</si>
  <si>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</si>
  <si>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</si>
  <si>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</si>
  <si>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</si>
  <si>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</si>
  <si>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</si>
  <si>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</si>
  <si>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</si>
  <si>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</si>
  <si>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</si>
  <si>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</si>
  <si>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</si>
  <si>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</si>
  <si>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</si>
  <si>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</si>
  <si>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</si>
  <si>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</si>
  <si>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</si>
  <si>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</si>
  <si>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</si>
  <si>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</si>
  <si>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</si>
  <si>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</si>
  <si>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</si>
  <si>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</si>
  <si>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</si>
  <si>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</si>
  <si>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</si>
  <si>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</si>
  <si>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</si>
  <si>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</si>
  <si>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</si>
  <si>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</si>
  <si>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</si>
  <si>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</si>
  <si>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</si>
  <si>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</si>
  <si>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</si>
  <si>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</si>
  <si>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</si>
  <si>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</si>
  <si>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</si>
  <si>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</si>
  <si>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</si>
  <si>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</si>
  <si>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</si>
  <si>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</si>
  <si>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</si>
  <si>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</si>
  <si>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</si>
  <si>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</si>
  <si>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</si>
  <si>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</si>
  <si>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</si>
  <si>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</si>
  <si>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</si>
  <si>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</si>
  <si>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</si>
  <si>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</si>
  <si>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</si>
  <si>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</si>
  <si>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</si>
  <si>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</si>
  <si>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</si>
  <si>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</si>
  <si>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</si>
  <si>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</si>
  <si>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</si>
  <si>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</si>
  <si>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</si>
  <si>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</si>
  <si>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</si>
  <si>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</si>
  <si>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</si>
  <si>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</si>
  <si>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</si>
  <si>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</si>
  <si>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</si>
  <si>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</si>
  <si>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</si>
  <si>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</si>
  <si>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</si>
  <si>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</si>
  <si>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</si>
  <si>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</si>
  <si>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</si>
  <si>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</si>
  <si>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</si>
  <si>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</si>
  <si>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</si>
  <si>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</si>
  <si>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</si>
  <si>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</si>
  <si>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</si>
  <si>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</si>
  <si>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</si>
  <si>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</si>
  <si>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</si>
  <si>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</si>
  <si>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</si>
  <si>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</si>
  <si>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</si>
  <si>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</si>
  <si>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</si>
  <si>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</si>
  <si>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</si>
  <si>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</si>
  <si>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</si>
  <si>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</si>
  <si>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</si>
  <si>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</si>
  <si>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</si>
  <si>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</si>
  <si>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</si>
  <si>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</si>
  <si>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</si>
  <si>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</si>
  <si>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</si>
  <si>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</si>
  <si>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</si>
  <si>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</si>
  <si>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</si>
  <si>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</si>
  <si>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</si>
  <si>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</si>
  <si>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</si>
  <si>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</si>
  <si>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</si>
  <si>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</si>
  <si>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</si>
  <si>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</si>
  <si>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</si>
  <si>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</si>
  <si>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</si>
  <si>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</si>
  <si>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</si>
  <si>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</si>
  <si>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</si>
  <si>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</si>
  <si>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</si>
  <si>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</si>
  <si>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</si>
  <si>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</si>
  <si>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</si>
  <si>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</si>
  <si>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</si>
  <si>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</si>
  <si>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</si>
  <si>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</si>
  <si>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</si>
  <si>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</si>
  <si>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</si>
  <si>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</si>
  <si>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</si>
  <si>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</si>
  <si>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</si>
  <si>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</si>
  <si>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</si>
  <si>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</si>
  <si>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</si>
  <si>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</si>
  <si>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</si>
  <si>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</si>
  <si>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</si>
  <si>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</si>
  <si>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</si>
  <si>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</si>
  <si>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</si>
  <si>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</si>
  <si>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</si>
  <si>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</si>
  <si>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</si>
  <si>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</si>
  <si>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</si>
  <si>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</si>
  <si>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</si>
  <si>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</si>
  <si>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</si>
  <si>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</si>
  <si>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</si>
  <si>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</si>
  <si>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</si>
  <si>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</si>
  <si>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</si>
  <si>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</si>
  <si>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</si>
  <si>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</si>
  <si>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</si>
  <si>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</si>
  <si>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</si>
  <si>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</si>
  <si>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</si>
  <si>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</si>
  <si>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</si>
  <si>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</si>
  <si>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</si>
  <si>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</si>
  <si>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</si>
  <si>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</si>
  <si>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</si>
  <si>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</si>
  <si>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</si>
  <si>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</si>
  <si>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</si>
  <si>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</si>
  <si>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</si>
  <si>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</si>
  <si>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</si>
  <si>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</si>
  <si>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</si>
  <si>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</si>
  <si>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</si>
  <si>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</si>
  <si>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</si>
  <si>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</si>
  <si>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</si>
  <si>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</si>
  <si>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</si>
  <si>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</si>
  <si>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</si>
  <si>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</si>
  <si>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</si>
  <si>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</si>
  <si>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</si>
  <si>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</si>
  <si>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</si>
  <si>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</si>
  <si>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</si>
  <si>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</si>
  <si>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</si>
  <si>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</si>
  <si>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</si>
  <si>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</si>
  <si>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</si>
  <si>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</si>
  <si>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</si>
  <si>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</si>
  <si>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</si>
  <si>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</si>
  <si>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</si>
  <si>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</si>
  <si>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</si>
  <si>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</si>
  <si>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</si>
  <si>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</si>
  <si>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</si>
  <si>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</si>
  <si>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</si>
  <si>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</si>
  <si>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</si>
  <si>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</si>
  <si>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</si>
  <si>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</si>
  <si>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</si>
  <si>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</si>
  <si>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</si>
  <si>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</si>
  <si>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</si>
  <si>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</si>
  <si>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</si>
  <si>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</si>
  <si>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</si>
  <si>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</si>
  <si>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</si>
  <si>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</si>
  <si>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</si>
  <si>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</si>
  <si>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</si>
  <si>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</si>
  <si>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</si>
  <si>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</si>
  <si>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</si>
  <si>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</si>
  <si>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</si>
  <si>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</si>
  <si>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</si>
  <si>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</si>
  <si>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</si>
  <si>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</si>
  <si>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</si>
  <si>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</si>
  <si>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</si>
  <si>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</si>
  <si>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</si>
  <si>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</si>
  <si>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</si>
  <si>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</si>
  <si>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</si>
  <si>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</si>
  <si>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</si>
  <si>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</si>
  <si>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</si>
  <si>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</si>
  <si>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</si>
  <si>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</si>
  <si>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</si>
  <si>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</si>
  <si>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</si>
  <si>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</si>
  <si>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</si>
  <si>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</si>
  <si>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</si>
  <si>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</si>
  <si>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</si>
  <si>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</si>
  <si>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</si>
  <si>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</si>
  <si>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</si>
  <si>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</si>
  <si>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</si>
  <si>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</si>
  <si>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</si>
  <si>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</si>
  <si>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</si>
  <si>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</si>
  <si>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</si>
  <si>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</si>
  <si>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</si>
  <si>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</si>
  <si>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</si>
  <si>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</si>
  <si>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</si>
  <si>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</si>
  <si>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</si>
  <si>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</si>
  <si>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</si>
  <si>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</si>
  <si>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</si>
  <si>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</si>
  <si>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</si>
  <si>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</si>
  <si>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</si>
  <si>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</si>
  <si>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</si>
  <si>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</si>
  <si>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</si>
  <si>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</si>
  <si>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</si>
  <si>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</si>
  <si>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</si>
  <si>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</si>
  <si>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</si>
  <si>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</si>
  <si>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</si>
  <si>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</si>
  <si>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</si>
  <si>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</si>
  <si>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</si>
  <si>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</si>
  <si>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</si>
  <si>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</si>
  <si>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</si>
  <si>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</si>
  <si>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</si>
  <si>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</si>
  <si>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</si>
  <si>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</si>
  <si>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</si>
  <si>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</si>
  <si>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</si>
  <si>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</si>
  <si>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</si>
  <si>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</si>
  <si>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</si>
  <si>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</si>
  <si>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</si>
  <si>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</si>
  <si>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</si>
  <si>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</si>
  <si>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</si>
  <si>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</si>
  <si>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</si>
  <si>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</si>
  <si>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</si>
  <si>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</si>
  <si>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</si>
  <si>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</si>
  <si>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</si>
  <si>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</si>
  <si>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</si>
  <si>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</si>
  <si>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</si>
  <si>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</si>
  <si>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</si>
  <si>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</si>
  <si>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</si>
  <si>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</si>
  <si>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</si>
  <si>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</si>
  <si>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</si>
  <si>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</si>
  <si>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</si>
  <si>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</si>
  <si>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</si>
  <si>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</si>
  <si>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</si>
  <si>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</si>
  <si>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</si>
  <si>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</si>
  <si>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</si>
  <si>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</si>
  <si>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</si>
  <si>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</si>
  <si>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</si>
  <si>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</si>
  <si>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</si>
  <si>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</si>
  <si>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</si>
  <si>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</si>
  <si>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</si>
  <si>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</si>
  <si>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</si>
  <si>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</si>
  <si>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</si>
  <si>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</si>
  <si>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</si>
  <si>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</si>
  <si>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</si>
  <si>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</si>
  <si>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</si>
  <si>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</si>
  <si>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</si>
  <si>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</si>
  <si>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</si>
  <si>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</si>
  <si>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</si>
  <si>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</si>
  <si>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</si>
  <si>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</si>
  <si>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</si>
  <si>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</si>
  <si>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</si>
  <si>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</si>
  <si>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</si>
  <si>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</si>
  <si>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</si>
  <si>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</si>
  <si>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</si>
  <si>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</si>
  <si>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</si>
  <si>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</si>
  <si>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</si>
  <si>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</si>
  <si>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</si>
  <si>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</si>
  <si>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</si>
  <si>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</si>
  <si>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</si>
  <si>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</si>
  <si>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</si>
  <si>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</si>
  <si>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</si>
  <si>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</si>
  <si>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</si>
  <si>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</si>
  <si>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</si>
  <si>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</si>
  <si>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</si>
  <si>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</si>
  <si>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</si>
  <si>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</si>
  <si>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</si>
  <si>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</si>
  <si>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</si>
  <si>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</si>
  <si>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</si>
  <si>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</si>
  <si>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</si>
  <si>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</si>
  <si>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</si>
  <si>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</si>
  <si>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</si>
  <si>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</si>
  <si>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</si>
  <si>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</si>
  <si>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</si>
  <si>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</si>
  <si>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</si>
  <si>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</si>
  <si>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</si>
  <si>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</si>
  <si>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</si>
  <si>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</si>
  <si>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</si>
  <si>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</si>
  <si>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</si>
  <si>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</si>
  <si>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</si>
  <si>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</si>
  <si>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</si>
  <si>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</si>
  <si>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</si>
  <si>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</si>
  <si>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</si>
  <si>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</si>
  <si>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</si>
  <si>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</si>
  <si>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</si>
  <si>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</si>
  <si>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</si>
  <si>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</si>
  <si>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</si>
  <si>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</si>
  <si>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</si>
  <si>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</si>
  <si>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</si>
  <si>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</si>
  <si>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</si>
  <si>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</si>
  <si>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</si>
  <si>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</si>
  <si>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</si>
  <si>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</si>
  <si>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</si>
  <si>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</si>
  <si>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</si>
  <si>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</si>
  <si>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</si>
  <si>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</si>
  <si>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</si>
  <si>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</si>
  <si>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</si>
  <si>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</si>
  <si>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</si>
  <si>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</si>
  <si>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</si>
  <si>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</si>
  <si>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</si>
  <si>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</si>
  <si>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</si>
  <si>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</si>
  <si>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</si>
  <si>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</si>
  <si>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</si>
  <si>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</si>
  <si>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</si>
  <si>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</si>
  <si>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</si>
  <si>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</si>
  <si>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</si>
  <si>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</si>
  <si>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</si>
  <si>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</si>
  <si>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</si>
  <si>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</si>
  <si>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</si>
  <si>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</si>
  <si>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</si>
  <si>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</si>
  <si>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</si>
  <si>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</si>
  <si>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</si>
  <si>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</si>
  <si>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</si>
  <si>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</si>
  <si>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</si>
  <si>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</si>
  <si>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</si>
  <si>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</si>
  <si>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</si>
  <si>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</si>
  <si>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</si>
  <si>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</si>
  <si>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</si>
  <si>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</si>
  <si>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</si>
  <si>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</si>
  <si>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</si>
  <si>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</si>
  <si>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</si>
  <si>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</si>
  <si>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</si>
  <si>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</si>
  <si>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</si>
  <si>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</si>
  <si>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</si>
  <si>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</si>
  <si>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</si>
  <si>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</si>
  <si>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</si>
  <si>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</si>
  <si>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</si>
  <si>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</si>
  <si>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</si>
  <si>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</si>
  <si>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</si>
  <si>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</si>
  <si>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</si>
  <si>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</si>
  <si>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</si>
  <si>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</si>
  <si>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</si>
  <si>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</si>
  <si>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</si>
  <si>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</si>
  <si>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</si>
  <si>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</si>
  <si>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</si>
  <si>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</si>
  <si>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</si>
  <si>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</si>
  <si>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</si>
  <si>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</si>
  <si>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</si>
  <si>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</si>
  <si>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</si>
  <si>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</si>
  <si>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</si>
  <si>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</si>
  <si>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</si>
  <si>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</si>
  <si>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</si>
  <si>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</si>
  <si>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</si>
  <si>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</si>
  <si>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</si>
  <si>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</si>
  <si>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</si>
  <si>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</si>
  <si>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</si>
  <si>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</si>
  <si>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</si>
  <si>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</si>
  <si>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</si>
  <si>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</si>
  <si>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</si>
  <si>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</si>
  <si>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</si>
  <si>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</si>
  <si>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</si>
  <si>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</si>
  <si>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</si>
  <si>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</si>
  <si>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</si>
  <si>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</si>
  <si>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</si>
  <si>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</si>
  <si>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</si>
  <si>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</si>
  <si>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</si>
  <si>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</si>
  <si>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</si>
  <si>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</si>
  <si>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</si>
  <si>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</si>
  <si>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</si>
  <si>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</si>
  <si>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</si>
  <si>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</si>
  <si>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</si>
  <si>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</si>
  <si>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</si>
  <si>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</si>
  <si>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</si>
  <si>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</si>
  <si>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</si>
  <si>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</si>
  <si>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</si>
  <si>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</si>
  <si>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</si>
  <si>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</si>
  <si>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</si>
  <si>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</si>
  <si>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</si>
  <si>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</si>
  <si>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</si>
  <si>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</si>
  <si>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</si>
  <si>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</si>
  <si>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</si>
  <si>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</si>
  <si>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</si>
  <si>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</si>
  <si>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</si>
  <si>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</si>
  <si>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</si>
  <si>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</si>
  <si>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</si>
  <si>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</si>
  <si>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</si>
  <si>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</si>
  <si>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</si>
  <si>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</si>
  <si>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</si>
  <si>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</si>
  <si>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</si>
  <si>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</si>
  <si>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</si>
  <si>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</si>
  <si>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</si>
  <si>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</si>
  <si>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</si>
  <si>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</si>
  <si>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</si>
  <si>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</si>
  <si>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</si>
  <si>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</si>
  <si>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</si>
  <si>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</si>
  <si>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</si>
  <si>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</si>
  <si>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</si>
  <si>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</si>
  <si>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</si>
  <si>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</si>
  <si>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</si>
  <si>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</si>
  <si>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</si>
  <si>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</si>
  <si>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</si>
  <si>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</si>
  <si>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</si>
  <si>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</si>
  <si>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</si>
  <si>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</si>
  <si>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</si>
  <si>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</si>
  <si>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</si>
  <si>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</si>
  <si>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</si>
  <si>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</si>
  <si>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</si>
  <si>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</si>
  <si>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</si>
  <si>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</si>
  <si>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</si>
  <si>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</si>
  <si>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</si>
  <si>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</si>
  <si>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</si>
  <si>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</si>
  <si>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</si>
  <si>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</si>
  <si>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</si>
  <si>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</si>
  <si>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</si>
  <si>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</si>
  <si>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</si>
  <si>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</si>
  <si>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</si>
  <si>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</si>
  <si>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</si>
  <si>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</si>
  <si>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</si>
  <si>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</si>
  <si>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</si>
  <si>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</si>
  <si>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</si>
  <si>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</si>
  <si>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</si>
  <si>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</si>
  <si>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</si>
  <si>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</si>
  <si>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</si>
  <si>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</si>
  <si>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</si>
  <si>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</si>
  <si>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</si>
  <si>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</si>
  <si>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</si>
  <si>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</si>
  <si>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</si>
  <si>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</si>
  <si>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</si>
  <si>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</si>
  <si>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</si>
  <si>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</si>
  <si>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</si>
  <si>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</si>
  <si>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</si>
  <si>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</si>
  <si>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</si>
  <si>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</si>
  <si>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</si>
  <si>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</si>
  <si>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</si>
  <si>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</si>
  <si>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</si>
  <si>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</si>
  <si>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</si>
  <si>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</si>
  <si>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</si>
  <si>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</si>
  <si>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</si>
  <si>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</si>
  <si>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</si>
  <si>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</si>
  <si>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</si>
  <si>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</si>
  <si>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</si>
  <si>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</si>
  <si>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</si>
  <si>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</si>
  <si>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</si>
  <si>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</si>
  <si>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</si>
  <si>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</si>
  <si>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</si>
  <si>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</si>
  <si>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</si>
  <si>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</si>
  <si>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</si>
  <si>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</si>
  <si>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</si>
  <si>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</si>
  <si>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</si>
  <si>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</si>
  <si>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</si>
  <si>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</si>
  <si>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</si>
  <si>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</si>
  <si>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</si>
  <si>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</si>
  <si>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</si>
  <si>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</si>
  <si>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</si>
  <si>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</si>
  <si>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</si>
  <si>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</si>
  <si>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</si>
  <si>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</si>
  <si>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</si>
  <si>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</si>
  <si>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</si>
  <si>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</si>
  <si>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</si>
  <si>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</si>
  <si>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</si>
  <si>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</si>
  <si>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</si>
  <si>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</si>
  <si>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</si>
  <si>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</si>
  <si>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</si>
  <si>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</si>
  <si>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</si>
  <si>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</si>
  <si>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</si>
  <si>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</si>
  <si>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</si>
  <si>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</si>
  <si>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</si>
  <si>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</si>
  <si>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</si>
  <si>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</si>
  <si>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</si>
  <si>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</si>
  <si>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</si>
  <si>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</si>
  <si>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</si>
  <si>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</si>
  <si>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</si>
  <si>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</si>
  <si>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</si>
  <si>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</si>
  <si>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</si>
  <si>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</si>
  <si>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</si>
  <si>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</si>
  <si>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</si>
  <si>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</si>
  <si>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</si>
  <si>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</si>
  <si>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</si>
  <si>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</si>
  <si>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</si>
  <si>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</si>
  <si>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</si>
  <si>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</si>
  <si>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</si>
  <si>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</si>
  <si>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</si>
  <si>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</si>
  <si>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</si>
  <si>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</si>
  <si>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</si>
  <si>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</si>
  <si>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</si>
  <si>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</si>
  <si>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</si>
  <si>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</si>
  <si>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</si>
  <si>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</si>
  <si>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</si>
  <si>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</si>
  <si>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</si>
  <si>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</si>
  <si>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</si>
  <si>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</si>
  <si>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</si>
  <si>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</si>
  <si>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</si>
  <si>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</si>
  <si>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</si>
  <si>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</si>
  <si>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</si>
  <si>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</si>
  <si>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</si>
  <si>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</si>
  <si>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</si>
  <si>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</si>
  <si>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</si>
  <si>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</si>
  <si>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</si>
  <si>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</si>
  <si>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</si>
  <si>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</si>
  <si>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</si>
  <si>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</si>
  <si>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</si>
  <si>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</si>
  <si>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</si>
  <si>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</si>
  <si>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</si>
  <si>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</si>
  <si>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</si>
  <si>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</si>
  <si>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</si>
  <si>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</si>
  <si>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</si>
  <si>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</si>
  <si>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</si>
  <si>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</si>
  <si>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</si>
  <si>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</si>
  <si>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</si>
  <si>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</si>
  <si>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</si>
  <si>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</si>
  <si>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</si>
  <si>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</si>
  <si>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</si>
  <si>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</si>
  <si>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</si>
  <si>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</si>
  <si>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</si>
  <si>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</si>
  <si>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</si>
  <si>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</si>
  <si>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</si>
  <si>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</si>
  <si>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</si>
  <si>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</si>
  <si>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</si>
  <si>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</si>
  <si>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</si>
  <si>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</si>
  <si>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</si>
  <si>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</si>
  <si>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</si>
  <si>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</si>
  <si>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</si>
  <si>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</si>
  <si>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</si>
  <si>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</si>
  <si>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</si>
  <si>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</si>
  <si>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</si>
  <si>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</si>
  <si>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</si>
  <si>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</si>
  <si>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</si>
  <si>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</si>
  <si>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</si>
  <si>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</si>
  <si>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</si>
  <si>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</si>
  <si>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</si>
  <si>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</si>
  <si>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</si>
  <si>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</si>
  <si>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</si>
  <si>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</si>
  <si>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</si>
  <si>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</si>
  <si>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</si>
  <si>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</si>
  <si>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</si>
  <si>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</si>
  <si>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</si>
  <si>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</si>
  <si>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</si>
  <si>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</si>
  <si>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</si>
  <si>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</si>
  <si>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</si>
  <si>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</si>
  <si>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</si>
  <si>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</si>
  <si>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</si>
  <si>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</si>
  <si>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</si>
  <si>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</si>
  <si>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</si>
  <si>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</si>
  <si>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</si>
  <si>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</si>
  <si>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</si>
  <si>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</si>
  <si>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</si>
  <si>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</si>
  <si>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</si>
  <si>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</si>
  <si>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</si>
  <si>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</si>
  <si>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</si>
  <si>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</si>
  <si>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</si>
  <si>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</si>
  <si>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</si>
  <si>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</si>
  <si>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</si>
  <si>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</si>
  <si>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</si>
  <si>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</si>
  <si>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</si>
  <si>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</si>
  <si>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</si>
  <si>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</si>
  <si>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</si>
  <si>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</si>
  <si>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</si>
  <si>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</si>
  <si>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</si>
  <si>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</si>
  <si>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</si>
  <si>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</si>
  <si>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</si>
  <si>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</si>
  <si>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</si>
  <si>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</si>
  <si>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</si>
  <si>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</si>
  <si>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</si>
  <si>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</si>
  <si>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</si>
  <si>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</si>
  <si>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</si>
  <si>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</si>
  <si>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</si>
  <si>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</si>
  <si>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</si>
  <si>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</si>
  <si>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</si>
  <si>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</si>
  <si>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</si>
  <si>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</si>
  <si>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</si>
  <si>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</si>
  <si>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</si>
  <si>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</si>
  <si>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</si>
  <si>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</si>
  <si>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</si>
  <si>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</si>
  <si>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</si>
  <si>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</si>
  <si>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</si>
  <si>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</si>
  <si>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</si>
  <si>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</si>
  <si>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</si>
  <si>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</si>
  <si>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</si>
  <si>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</si>
  <si>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</si>
  <si>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</si>
  <si>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</si>
  <si>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</si>
  <si>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</si>
  <si>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</si>
  <si>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</si>
  <si>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</si>
  <si>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</si>
  <si>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</si>
  <si>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</si>
  <si>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</si>
  <si>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</si>
  <si>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</si>
  <si>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</si>
  <si>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</si>
  <si>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</si>
  <si>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</si>
  <si>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</si>
  <si>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</si>
  <si>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</si>
  <si>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</si>
  <si>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</si>
  <si>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</si>
  <si>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</si>
  <si>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</si>
  <si>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</si>
  <si>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</si>
  <si>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</si>
  <si>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</si>
  <si>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</si>
  <si>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</si>
  <si>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</si>
  <si>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</si>
  <si>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</si>
  <si>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</si>
  <si>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</si>
  <si>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</si>
  <si>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</si>
  <si>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</si>
  <si>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</si>
  <si>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</si>
  <si>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</si>
  <si>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</si>
  <si>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</si>
  <si>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</si>
  <si>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</si>
  <si>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</si>
  <si>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</si>
  <si>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</si>
  <si>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</si>
  <si>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</si>
  <si>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</si>
  <si>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</si>
  <si>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</si>
  <si>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</si>
  <si>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</si>
  <si>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</si>
  <si>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</si>
  <si>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</si>
  <si>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</si>
  <si>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</si>
  <si>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</si>
  <si>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</si>
  <si>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</si>
  <si>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</si>
  <si>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</si>
  <si>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</si>
  <si>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</si>
  <si>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</si>
  <si>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</si>
  <si>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</si>
  <si>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</si>
  <si>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</si>
  <si>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</si>
  <si>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</si>
  <si>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</si>
  <si>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</si>
  <si>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</si>
  <si>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</si>
  <si>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</si>
  <si>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</si>
  <si>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</si>
  <si>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</si>
  <si>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</si>
  <si>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</si>
  <si>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</si>
  <si>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</si>
  <si>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</si>
  <si>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</si>
  <si>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</si>
  <si>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</si>
  <si>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</si>
  <si>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</si>
  <si>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</si>
  <si>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</si>
  <si>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</si>
  <si>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</si>
  <si>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</si>
  <si>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</si>
  <si>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</si>
  <si>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</si>
  <si>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</si>
  <si>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</si>
  <si>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</si>
  <si>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</si>
  <si>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</si>
  <si>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</si>
  <si>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</si>
  <si>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</si>
  <si>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</si>
  <si>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</si>
  <si>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</si>
  <si>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</si>
  <si>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</si>
  <si>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</si>
  <si>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</si>
  <si>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</si>
  <si>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</si>
  <si>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</si>
  <si>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</si>
  <si>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</si>
  <si>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</si>
  <si>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</si>
  <si>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</si>
  <si>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</si>
  <si>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</si>
  <si>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</si>
  <si>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</si>
  <si>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</si>
  <si>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</si>
  <si>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</si>
  <si>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</si>
  <si>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</si>
  <si>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</si>
  <si>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</si>
  <si>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</si>
  <si>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</si>
  <si>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</si>
  <si>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</si>
  <si>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</si>
  <si>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</si>
  <si>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</si>
  <si>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</si>
  <si>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</si>
  <si>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</si>
  <si>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</si>
  <si>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</si>
  <si>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</si>
  <si>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</si>
  <si>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</si>
  <si>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</si>
  <si>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</si>
  <si>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</si>
  <si>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</si>
  <si>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</si>
  <si>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</si>
  <si>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</si>
  <si>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</si>
  <si>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</si>
  <si>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</si>
  <si>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</si>
  <si>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</si>
  <si>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</si>
  <si>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</si>
  <si>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</si>
  <si>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</si>
  <si>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</si>
  <si>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</si>
  <si>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</si>
  <si>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</si>
  <si>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</si>
  <si>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</si>
  <si>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</si>
  <si>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</si>
  <si>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</si>
  <si>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</si>
  <si>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</si>
  <si>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</si>
  <si>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</si>
  <si>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</si>
  <si>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</si>
  <si>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</si>
  <si>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</si>
  <si>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</si>
  <si>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</si>
  <si>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</si>
  <si>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</si>
  <si>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</si>
  <si>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</si>
  <si>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</si>
  <si>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</si>
  <si>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</si>
  <si>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</si>
  <si>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</si>
  <si>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</si>
  <si>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</si>
  <si>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</si>
  <si>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</si>
  <si>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</si>
  <si>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</si>
  <si>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</si>
  <si>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</si>
  <si>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</si>
  <si>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</si>
  <si>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</si>
  <si>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</si>
  <si>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</si>
  <si>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</si>
  <si>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</si>
  <si>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</si>
  <si>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</si>
  <si>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</si>
  <si>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</si>
  <si>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</si>
  <si>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</si>
  <si>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</si>
  <si>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</si>
  <si>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</si>
  <si>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</si>
  <si>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</si>
  <si>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</si>
  <si>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</si>
  <si>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</si>
  <si>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</si>
  <si>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</si>
  <si>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</si>
  <si>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</si>
  <si>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</si>
  <si>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</si>
  <si>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</si>
  <si>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</si>
  <si>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</si>
  <si>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</si>
  <si>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</si>
  <si>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</si>
  <si>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</si>
  <si>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</si>
  <si>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</si>
  <si>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</si>
  <si>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</si>
  <si>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</si>
  <si>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</si>
  <si>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</si>
  <si>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</si>
  <si>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</si>
  <si>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</si>
  <si>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</si>
  <si>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</si>
  <si>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</si>
  <si>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</si>
  <si>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</si>
  <si>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</si>
  <si>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</si>
  <si>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</si>
  <si>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</si>
  <si>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</si>
  <si>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</si>
  <si>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</si>
  <si>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</si>
  <si>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</si>
  <si>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</si>
  <si>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</si>
  <si>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</si>
  <si>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</si>
  <si>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</si>
  <si>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</si>
  <si>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</si>
  <si>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</si>
  <si>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</si>
  <si>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</si>
  <si>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</si>
  <si>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</si>
  <si>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</si>
  <si>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</si>
  <si>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</si>
  <si>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</si>
  <si>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</si>
  <si>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</si>
  <si>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</si>
  <si>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</si>
  <si>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</si>
  <si>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</si>
  <si>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</si>
  <si>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</si>
  <si>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</si>
  <si>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</si>
  <si>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</si>
  <si>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</si>
  <si>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</si>
  <si>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</si>
  <si>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</si>
  <si>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</si>
  <si>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</si>
  <si>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</si>
  <si>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</si>
  <si>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</si>
  <si>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</si>
  <si>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</si>
  <si>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</si>
  <si>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</si>
  <si>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</si>
  <si>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</si>
  <si>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</si>
  <si>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</si>
  <si>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</si>
  <si>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</si>
  <si>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</si>
  <si>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</si>
  <si>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</si>
  <si>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</si>
  <si>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</si>
  <si>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</si>
  <si>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</si>
  <si>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</si>
  <si>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</si>
  <si>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</si>
  <si>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</si>
  <si>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</si>
  <si>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</si>
  <si>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</si>
  <si>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</si>
  <si>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</si>
  <si>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</si>
  <si>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</si>
  <si>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</si>
  <si>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</si>
  <si>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</si>
  <si>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</si>
  <si>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</si>
  <si>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</si>
  <si>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</si>
  <si>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</si>
  <si>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</si>
  <si>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</si>
  <si>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</si>
  <si>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</si>
  <si>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</si>
  <si>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</si>
  <si>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</si>
  <si>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</si>
  <si>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</si>
  <si>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</si>
  <si>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</si>
  <si>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</si>
  <si>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</si>
  <si>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</si>
  <si>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</si>
  <si>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</si>
  <si>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</si>
  <si>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</si>
  <si>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</si>
  <si>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</si>
  <si>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</si>
  <si>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</si>
  <si>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</si>
  <si>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</si>
  <si>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</si>
  <si>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</si>
  <si>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</si>
  <si>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</si>
  <si>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</si>
  <si>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</si>
  <si>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</si>
  <si>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</si>
  <si>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</si>
  <si>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</si>
  <si>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</si>
  <si>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</si>
  <si>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</si>
  <si>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</si>
  <si>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</si>
  <si>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</si>
  <si>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</si>
  <si>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</si>
  <si>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</si>
  <si>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</si>
  <si>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</si>
  <si>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</si>
  <si>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</si>
  <si>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</si>
  <si>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</si>
  <si>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</si>
  <si>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</si>
  <si>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</si>
  <si>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</si>
  <si>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</si>
  <si>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</si>
  <si>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</si>
  <si>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</si>
  <si>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</si>
  <si>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</si>
  <si>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</si>
  <si>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</si>
  <si>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</si>
  <si>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</si>
  <si>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</si>
  <si>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</si>
  <si>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</si>
  <si>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</si>
  <si>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</si>
  <si>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</si>
  <si>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</si>
  <si>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</si>
  <si>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</si>
  <si>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</si>
  <si>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</si>
  <si>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</si>
  <si>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</si>
  <si>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</si>
  <si>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</si>
  <si>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</si>
  <si>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</si>
  <si>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</si>
  <si>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</si>
  <si>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</si>
  <si>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</si>
  <si>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</si>
  <si>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</si>
  <si>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</si>
  <si>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</si>
  <si>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</si>
  <si>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</si>
  <si>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</si>
  <si>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</si>
  <si>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</si>
  <si>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</si>
  <si>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</si>
  <si>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</si>
  <si>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</si>
  <si>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</si>
  <si>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</si>
  <si>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</si>
  <si>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</si>
  <si>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</si>
  <si>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</si>
  <si>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</si>
  <si>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</si>
  <si>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</si>
  <si>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</si>
  <si>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</si>
  <si>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</si>
  <si>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</si>
  <si>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</si>
  <si>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</si>
  <si>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</si>
  <si>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</si>
  <si>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</si>
  <si>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</si>
  <si>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</si>
  <si>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</si>
  <si>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</si>
  <si>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</si>
  <si>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</si>
  <si>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</si>
  <si>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</si>
  <si>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</si>
  <si>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</si>
  <si>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</si>
  <si>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</si>
  <si>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</si>
  <si>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</si>
  <si>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</si>
  <si>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</si>
  <si>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</si>
  <si>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</si>
  <si>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</si>
  <si>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</si>
  <si>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</si>
  <si>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</si>
  <si>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</si>
  <si>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</si>
  <si>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</si>
  <si>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</si>
  <si>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</si>
  <si>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</si>
  <si>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</si>
  <si>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</si>
  <si>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</si>
  <si>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</si>
  <si>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</si>
  <si>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</si>
  <si>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</si>
  <si>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</si>
  <si>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</si>
  <si>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</si>
  <si>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</si>
  <si>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</si>
  <si>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</si>
  <si>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</si>
  <si>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</si>
  <si>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</si>
  <si>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</si>
  <si>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</si>
  <si>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</si>
  <si>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</si>
  <si>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</si>
  <si>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</si>
  <si>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</si>
  <si>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</si>
  <si>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</si>
  <si>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</si>
  <si>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</si>
  <si>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</si>
  <si>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</si>
  <si>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</si>
  <si>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</si>
  <si>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</si>
  <si>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</si>
  <si>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</si>
  <si>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</si>
  <si>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</si>
  <si>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</si>
  <si>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</si>
  <si>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</si>
  <si>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</si>
  <si>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</si>
  <si>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</si>
  <si>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</si>
  <si>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</si>
  <si>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</si>
  <si>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</si>
  <si>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</si>
  <si>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</si>
  <si>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</si>
  <si>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</si>
  <si>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</si>
  <si>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</si>
  <si>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</si>
  <si>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</si>
  <si>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</si>
  <si>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</si>
  <si>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</si>
  <si>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</si>
  <si>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</si>
  <si>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</si>
  <si>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</si>
  <si>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</si>
  <si>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</si>
  <si>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</si>
  <si>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</si>
  <si>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</si>
  <si>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</si>
  <si>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</si>
  <si>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</si>
  <si>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</si>
  <si>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</si>
  <si>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</si>
  <si>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</si>
  <si>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</si>
  <si>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</si>
  <si>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</si>
  <si>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</si>
  <si>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</si>
  <si>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</si>
  <si>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</si>
  <si>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</si>
  <si>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</si>
  <si>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</si>
  <si>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</si>
  <si>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</si>
  <si>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</si>
  <si>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</si>
  <si>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</si>
  <si>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</si>
  <si>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</si>
  <si>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</si>
  <si>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</si>
  <si>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</si>
  <si>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</si>
  <si>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</si>
  <si>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</si>
  <si>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</si>
  <si>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</si>
  <si>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</si>
  <si>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</si>
  <si>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</si>
  <si>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</si>
  <si>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</si>
  <si>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</si>
  <si>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</si>
  <si>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</si>
  <si>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</si>
  <si>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</si>
  <si>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</si>
  <si>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</si>
  <si>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</si>
  <si>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</si>
  <si>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</si>
  <si>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</si>
  <si>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</si>
  <si>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</si>
  <si>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</si>
  <si>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</si>
  <si>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</si>
  <si>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</si>
  <si>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</si>
  <si>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</si>
  <si>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</si>
  <si>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</si>
  <si>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</si>
  <si>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</si>
  <si>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</si>
  <si>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</si>
  <si>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</si>
  <si>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</si>
  <si>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</si>
  <si>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</si>
  <si>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</si>
  <si>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</si>
  <si>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</si>
  <si>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</si>
  <si>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</si>
  <si>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</si>
  <si>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</si>
  <si>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</si>
  <si>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</si>
  <si>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</si>
  <si>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</si>
  <si>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</si>
  <si>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</si>
  <si>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</si>
  <si>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</si>
  <si>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</si>
  <si>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</si>
  <si>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</si>
  <si>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</si>
  <si>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</si>
  <si>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</si>
  <si>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</si>
  <si>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</si>
  <si>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</si>
  <si>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</si>
  <si>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</si>
  <si>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</si>
  <si>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</si>
  <si>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</si>
  <si>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</si>
  <si>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</si>
  <si>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</si>
  <si>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</si>
  <si>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</si>
  <si>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</si>
  <si>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</si>
  <si>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</si>
  <si>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</si>
  <si>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</si>
  <si>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</si>
  <si>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</si>
  <si>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</si>
  <si>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</si>
  <si>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</si>
  <si>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</si>
  <si>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</si>
  <si>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</si>
  <si>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</si>
  <si>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</si>
  <si>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</si>
  <si>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</si>
  <si>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</si>
  <si>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</si>
  <si>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</si>
  <si>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</si>
  <si>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</si>
  <si>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</si>
  <si>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</si>
  <si>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</si>
  <si>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</si>
  <si>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</si>
  <si>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</si>
  <si>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</si>
  <si>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</si>
  <si>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</si>
  <si>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</si>
  <si>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</si>
  <si>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</si>
  <si>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</si>
  <si>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</si>
  <si>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</si>
  <si>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</si>
  <si>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</si>
  <si>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</si>
  <si>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</si>
  <si>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</si>
  <si>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</si>
  <si>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</si>
  <si>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</si>
  <si>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</si>
  <si>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</si>
  <si>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</si>
  <si>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</si>
  <si>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</si>
  <si>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</si>
  <si>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</si>
  <si>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</si>
  <si>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</si>
  <si>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</si>
  <si>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</si>
  <si>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</si>
  <si>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</si>
  <si>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</si>
  <si>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</si>
  <si>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</si>
  <si>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</si>
  <si>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</si>
  <si>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</si>
  <si>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</si>
  <si>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</si>
  <si>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</si>
  <si>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</si>
  <si>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</si>
  <si>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</si>
  <si>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</si>
  <si>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</si>
  <si>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</si>
  <si>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</si>
  <si>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</si>
  <si>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</si>
  <si>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</si>
  <si>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</si>
  <si>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</si>
  <si>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</si>
  <si>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</si>
  <si>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</si>
  <si>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</si>
  <si>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</si>
  <si>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</si>
  <si>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</si>
  <si>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</si>
  <si>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</si>
  <si>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</si>
  <si>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</si>
  <si>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</si>
  <si>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</si>
  <si>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</si>
  <si>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</si>
  <si>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</si>
  <si>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</si>
  <si>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</si>
  <si>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</si>
  <si>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</si>
  <si>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</si>
  <si>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</si>
  <si>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</si>
  <si>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</si>
  <si>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</si>
  <si>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</si>
  <si>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</si>
  <si>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</si>
  <si>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</si>
  <si>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</si>
  <si>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</si>
  <si>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</si>
  <si>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</si>
  <si>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</si>
  <si>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</si>
  <si>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</si>
  <si>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</si>
  <si>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</si>
  <si>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</si>
  <si>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</si>
  <si>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</si>
  <si>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</si>
  <si>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</si>
  <si>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</si>
  <si>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</si>
  <si>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</si>
  <si>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</si>
  <si>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</si>
  <si>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</si>
  <si>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</si>
  <si>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</si>
  <si>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</si>
  <si>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</si>
  <si>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</si>
  <si>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</si>
  <si>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</si>
  <si>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</si>
  <si>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</si>
  <si>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</si>
  <si>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</si>
  <si>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</si>
  <si>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</si>
  <si>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</si>
  <si>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</si>
  <si>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</si>
  <si>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</si>
  <si>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</si>
  <si>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</si>
  <si>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</si>
  <si>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</si>
  <si>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</si>
  <si>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</si>
  <si>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</si>
  <si>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</si>
  <si>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</si>
  <si>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</si>
  <si>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</si>
  <si>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</si>
  <si>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</si>
  <si>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</si>
  <si>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</si>
  <si>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</si>
  <si>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</si>
  <si>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</si>
  <si>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</si>
  <si>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</si>
  <si>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</si>
  <si>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</si>
  <si>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</si>
  <si>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</si>
  <si>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</si>
  <si>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</si>
  <si>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</si>
  <si>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</si>
  <si>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</si>
  <si>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</si>
  <si>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</si>
  <si>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</si>
  <si>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</si>
  <si>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</si>
  <si>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</si>
  <si>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</si>
  <si>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</si>
  <si>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</si>
  <si>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</si>
  <si>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</si>
  <si>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</si>
  <si>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</si>
  <si>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</si>
  <si>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</si>
  <si>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</si>
  <si>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</si>
  <si>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</si>
  <si>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</si>
  <si>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</si>
  <si>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</si>
  <si>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</si>
  <si>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</si>
  <si>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</si>
  <si>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</si>
  <si>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</si>
  <si>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</si>
  <si>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</si>
  <si>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</si>
  <si>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</si>
  <si>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</si>
  <si>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</si>
  <si>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</si>
  <si>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</si>
  <si>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</si>
  <si>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</si>
  <si>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</si>
  <si>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</si>
  <si>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</si>
  <si>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</si>
  <si>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</si>
  <si>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</si>
  <si>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</si>
  <si>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</si>
  <si>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</si>
  <si>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</si>
  <si>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</si>
  <si>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</si>
  <si>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</si>
  <si>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</si>
  <si>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</si>
  <si>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</si>
  <si>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</si>
  <si>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</si>
  <si>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</si>
  <si>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</si>
  <si>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</si>
  <si>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</si>
  <si>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</si>
  <si>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</si>
  <si>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</si>
  <si>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</si>
  <si>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</si>
  <si>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</si>
  <si>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</si>
  <si>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</si>
  <si>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</si>
  <si>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</si>
  <si>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</si>
  <si>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</si>
  <si>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</si>
  <si>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</si>
  <si>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</si>
  <si>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</si>
  <si>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</si>
  <si>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</si>
  <si>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</si>
  <si>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</si>
  <si>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</si>
  <si>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</si>
  <si>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</si>
  <si>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</si>
  <si>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</si>
  <si>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</si>
  <si>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</si>
  <si>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</si>
  <si>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</si>
  <si>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</si>
  <si>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</si>
  <si>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</si>
  <si>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</si>
  <si>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</si>
  <si>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</si>
  <si>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</si>
  <si>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</si>
  <si>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</si>
  <si>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</si>
  <si>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</si>
  <si>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</si>
  <si>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</si>
  <si>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</si>
  <si>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</si>
  <si>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</si>
  <si>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</si>
  <si>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</si>
  <si>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</si>
  <si>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</si>
  <si>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</si>
  <si>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</si>
  <si>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</si>
  <si>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</si>
  <si>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</si>
  <si>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</si>
  <si>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</si>
  <si>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</si>
  <si>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</si>
  <si>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</si>
  <si>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</si>
  <si>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</si>
  <si>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</si>
  <si>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</si>
  <si>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</si>
  <si>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</si>
  <si>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</si>
  <si>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</si>
  <si>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</si>
  <si>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</si>
  <si>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</si>
  <si>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</si>
  <si>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</si>
  <si>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</si>
  <si>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</si>
  <si>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</si>
  <si>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</si>
  <si>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</si>
  <si>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</si>
  <si>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</si>
  <si>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</si>
  <si>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</si>
  <si>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</si>
  <si>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</si>
  <si>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</si>
  <si>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</si>
  <si>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</si>
  <si>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</si>
  <si>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</si>
  <si>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</si>
  <si>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</si>
  <si>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</si>
  <si>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</si>
  <si>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</si>
  <si>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</si>
  <si>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</si>
  <si>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</si>
  <si>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</si>
  <si>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</si>
  <si>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</si>
  <si>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</si>
  <si>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</si>
  <si>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</si>
  <si>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</si>
  <si>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</si>
  <si>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</si>
  <si>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</si>
  <si>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</si>
  <si>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</si>
  <si>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</si>
  <si>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</si>
  <si>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</si>
  <si>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</si>
  <si>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</si>
  <si>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</si>
  <si>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</si>
  <si>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</si>
  <si>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</si>
  <si>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</si>
  <si>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</si>
  <si>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</si>
  <si>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</si>
  <si>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</si>
  <si>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</si>
  <si>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</si>
  <si>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</si>
  <si>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</si>
  <si>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</si>
  <si>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</si>
  <si>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</si>
  <si>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</si>
  <si>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</si>
  <si>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</si>
  <si>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</si>
  <si>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</si>
  <si>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</si>
  <si>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</si>
  <si>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</si>
  <si>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</si>
  <si>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</si>
  <si>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</si>
  <si>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</si>
  <si>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</si>
  <si>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</si>
  <si>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</si>
  <si>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</si>
  <si>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</si>
  <si>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</si>
  <si>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</si>
  <si>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</si>
  <si>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</si>
  <si>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</si>
  <si>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</si>
  <si>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</si>
  <si>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</si>
  <si>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</si>
  <si>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</si>
  <si>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</si>
  <si>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</si>
  <si>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</si>
  <si>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</si>
  <si>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</si>
  <si>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</si>
  <si>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</si>
  <si>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</si>
  <si>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</si>
  <si>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</si>
  <si>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</si>
  <si>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</si>
  <si>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</si>
  <si>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</si>
  <si>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</si>
  <si>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</si>
  <si>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</si>
  <si>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</si>
  <si>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</si>
  <si>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</si>
  <si>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</si>
  <si>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</si>
  <si>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</si>
  <si>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</si>
  <si>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</si>
  <si>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</si>
  <si>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</si>
  <si>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</si>
  <si>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</si>
  <si>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</si>
  <si>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</si>
  <si>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</si>
  <si>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</si>
  <si>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</si>
  <si>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</si>
  <si>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</si>
  <si>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</si>
  <si>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</si>
  <si>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</si>
  <si>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</si>
  <si>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</si>
  <si>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</si>
  <si>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</si>
  <si>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</si>
  <si>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</si>
  <si>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</si>
  <si>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</si>
  <si>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</si>
  <si>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</si>
  <si>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</si>
  <si>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</si>
  <si>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</si>
  <si>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</si>
  <si>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</si>
  <si>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</si>
  <si>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</si>
  <si>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</si>
  <si>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</si>
  <si>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</si>
  <si>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</si>
  <si>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</si>
  <si>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</si>
  <si>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</si>
  <si>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</si>
  <si>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</si>
  <si>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</si>
  <si>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</si>
  <si>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</si>
  <si>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</si>
  <si>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</si>
  <si>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</si>
  <si>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</si>
  <si>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</si>
  <si>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</si>
  <si>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</si>
  <si>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</si>
  <si>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</si>
  <si>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</si>
  <si>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</si>
  <si>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</si>
  <si>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</si>
  <si>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</si>
  <si>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</si>
  <si>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</si>
  <si>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</si>
  <si>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</si>
  <si>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</si>
  <si>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</si>
  <si>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</si>
  <si>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</si>
  <si>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</si>
  <si>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</si>
  <si>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</si>
  <si>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</si>
  <si>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</si>
  <si>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</si>
  <si>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</si>
  <si>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</si>
  <si>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</si>
  <si>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</si>
  <si>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</si>
  <si>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</si>
  <si>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</si>
  <si>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</si>
  <si>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</si>
  <si>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</si>
  <si>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</si>
  <si>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</si>
  <si>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</si>
  <si>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</si>
  <si>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</si>
  <si>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</si>
  <si>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</si>
  <si>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</si>
  <si>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</si>
  <si>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</si>
  <si>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</si>
  <si>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</si>
  <si>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</si>
  <si>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</si>
  <si>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</si>
  <si>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</si>
  <si>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</si>
  <si>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</si>
  <si>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</si>
  <si>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</si>
  <si>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</si>
  <si>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</si>
  <si>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</si>
  <si>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</si>
  <si>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</si>
  <si>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</si>
  <si>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</si>
  <si>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</si>
  <si>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</si>
  <si>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</si>
  <si>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</si>
  <si>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</si>
  <si>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</si>
  <si>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</si>
  <si>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</si>
  <si>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</si>
  <si>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</si>
  <si>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</si>
  <si>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</si>
  <si>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</si>
  <si>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</si>
  <si>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</si>
  <si>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</si>
  <si>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</si>
  <si>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</si>
  <si>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</si>
  <si>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</si>
  <si>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</si>
  <si>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</si>
  <si>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</si>
  <si>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</si>
  <si>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</si>
  <si>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</si>
  <si>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</si>
  <si>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</si>
  <si>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</si>
  <si>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</si>
  <si>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</si>
  <si>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</si>
  <si>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</si>
  <si>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</si>
  <si>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</si>
  <si>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</si>
  <si>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</si>
  <si>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</si>
  <si>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</si>
  <si>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</si>
  <si>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</si>
  <si>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</si>
  <si>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</si>
  <si>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</si>
  <si>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</si>
  <si>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</si>
  <si>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</si>
  <si>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</si>
  <si>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</si>
  <si>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</si>
  <si>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</si>
  <si>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</si>
  <si>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</si>
  <si>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</si>
  <si>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</si>
  <si>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</si>
  <si>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</si>
  <si>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</si>
  <si>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</si>
  <si>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</si>
  <si>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</si>
  <si>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</si>
  <si>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</si>
  <si>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</si>
  <si>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</si>
  <si>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</si>
  <si>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</si>
  <si>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</si>
  <si>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</si>
  <si>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</si>
  <si>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</si>
  <si>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</si>
  <si>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</si>
  <si>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</si>
  <si>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</si>
  <si>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</si>
  <si>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</si>
  <si>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</si>
  <si>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</si>
  <si>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</si>
  <si>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</si>
  <si>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</si>
  <si>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</si>
  <si>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</si>
  <si>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</si>
  <si>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</si>
  <si>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</si>
  <si>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</si>
  <si>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</si>
  <si>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</si>
  <si>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</si>
  <si>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</si>
  <si>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</si>
  <si>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</si>
  <si>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</si>
  <si>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</si>
  <si>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</si>
  <si>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</si>
  <si>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</si>
  <si>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</si>
  <si>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</si>
  <si>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</si>
  <si>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</si>
  <si>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</si>
  <si>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</si>
  <si>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</si>
  <si>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</si>
  <si>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</si>
  <si>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</si>
  <si>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</si>
  <si>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</si>
  <si>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</si>
  <si>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</si>
  <si>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</si>
  <si>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</si>
  <si>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</si>
  <si>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</si>
  <si>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</si>
  <si>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</si>
  <si>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</si>
  <si>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</si>
  <si>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</si>
  <si>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</si>
  <si>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</si>
  <si>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</si>
  <si>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</si>
  <si>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</si>
  <si>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</si>
  <si>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</si>
  <si>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</si>
  <si>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</si>
  <si>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</si>
  <si>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</si>
  <si>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</si>
  <si>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</si>
  <si>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</si>
  <si>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</si>
  <si>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</si>
  <si>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</si>
  <si>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</si>
  <si>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</si>
  <si>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</si>
  <si>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</si>
  <si>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</si>
  <si>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</si>
  <si>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</si>
  <si>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</si>
  <si>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</si>
  <si>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</si>
  <si>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</si>
  <si>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</si>
  <si>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</si>
  <si>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</si>
  <si>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</si>
  <si>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</si>
  <si>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</si>
  <si>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</si>
  <si>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</si>
  <si>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</si>
  <si>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</si>
  <si>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</si>
  <si>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</si>
  <si>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</si>
  <si>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</si>
  <si>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</si>
  <si>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</si>
  <si>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</si>
  <si>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</si>
  <si>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</si>
  <si>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</si>
  <si>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</si>
  <si>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</si>
  <si>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</si>
  <si>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</si>
  <si>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</si>
  <si>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</si>
  <si>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</si>
  <si>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</si>
  <si>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</si>
  <si>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</si>
  <si>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</si>
  <si>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</si>
  <si>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</si>
  <si>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</si>
  <si>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</si>
  <si>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</si>
  <si>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</si>
  <si>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</si>
  <si>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</si>
  <si>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</si>
  <si>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</si>
  <si>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</si>
  <si>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</si>
  <si>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</si>
  <si>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</si>
  <si>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</si>
  <si>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</si>
  <si>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</si>
  <si>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</si>
  <si>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</si>
  <si>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</si>
  <si>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</si>
  <si>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</si>
  <si>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</si>
  <si>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</si>
  <si>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</si>
  <si>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</si>
  <si>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</si>
  <si>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</si>
  <si>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</si>
  <si>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</si>
  <si>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</si>
  <si>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</si>
  <si>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</si>
  <si>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</si>
  <si>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</si>
  <si>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</si>
  <si>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</si>
  <si>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</si>
  <si>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</si>
  <si>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</si>
  <si>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</si>
  <si>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</si>
  <si>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</si>
  <si>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</si>
  <si>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</si>
  <si>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</si>
  <si>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</si>
  <si>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</si>
  <si>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</si>
  <si>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</si>
  <si>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</si>
  <si>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</si>
  <si>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</si>
  <si>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</si>
  <si>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</si>
  <si>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</si>
  <si>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</si>
  <si>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</si>
  <si>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</si>
  <si>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</si>
  <si>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</si>
  <si>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</si>
  <si>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</si>
  <si>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</si>
  <si>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</si>
  <si>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</si>
  <si>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</si>
  <si>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</si>
  <si>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</si>
  <si>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</si>
  <si>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</si>
  <si>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</si>
  <si>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</si>
  <si>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</si>
  <si>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</si>
  <si>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</si>
  <si>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</si>
  <si>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</si>
  <si>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</si>
  <si>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</si>
  <si>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</si>
  <si>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</si>
  <si>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</si>
  <si>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</si>
  <si>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</si>
  <si>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</si>
  <si>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</si>
  <si>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</si>
  <si>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</si>
  <si>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</si>
  <si>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</si>
  <si>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</si>
  <si>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</si>
  <si>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</si>
  <si>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</si>
  <si>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</si>
  <si>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</si>
  <si>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</si>
  <si>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</si>
  <si>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</si>
  <si>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</si>
  <si>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</si>
  <si>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</si>
  <si>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</si>
  <si>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</si>
  <si>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</si>
  <si>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</si>
  <si>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</si>
  <si>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</si>
  <si>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</si>
  <si>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</si>
  <si>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</si>
  <si>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</si>
  <si>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</si>
  <si>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</si>
  <si>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</si>
  <si>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</si>
  <si>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</si>
  <si>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</si>
  <si>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</si>
  <si>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</si>
  <si>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</si>
  <si>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</si>
  <si>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</si>
  <si>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</si>
  <si>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</si>
  <si>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</si>
  <si>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</si>
  <si>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</si>
  <si>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</si>
  <si>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</si>
  <si>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</si>
  <si>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</si>
  <si>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</si>
  <si>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</si>
  <si>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</si>
  <si>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</si>
  <si>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</si>
  <si>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</si>
  <si>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</si>
  <si>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</si>
  <si>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</si>
  <si>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</si>
  <si>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</si>
  <si>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</si>
  <si>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</si>
  <si>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</si>
  <si>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</si>
  <si>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</si>
  <si>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</si>
  <si>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</si>
  <si>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</si>
  <si>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</si>
  <si>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</si>
  <si>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</si>
  <si>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</si>
  <si>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</si>
  <si>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</si>
  <si>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</si>
  <si>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</si>
  <si>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</si>
  <si>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</si>
  <si>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</si>
  <si>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</si>
  <si>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</si>
  <si>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</si>
  <si>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</si>
  <si>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</si>
  <si>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</si>
  <si>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</si>
  <si>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</si>
  <si>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</si>
  <si>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</si>
  <si>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</si>
  <si>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</si>
  <si>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</si>
  <si>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</si>
  <si>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</si>
  <si>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</si>
  <si>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</si>
  <si>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</si>
  <si>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</si>
  <si>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</si>
  <si>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</si>
  <si>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</si>
  <si>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</si>
  <si>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</si>
  <si>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</si>
  <si>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</si>
  <si>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</si>
  <si>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</si>
  <si>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</si>
  <si>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</si>
  <si>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</si>
  <si>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</si>
  <si>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</si>
  <si>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</si>
  <si>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</si>
  <si>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</si>
  <si>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</si>
  <si>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</si>
  <si>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</si>
  <si>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</si>
  <si>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</si>
  <si>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</si>
  <si>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</si>
  <si>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</si>
  <si>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</si>
  <si>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</si>
  <si>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</si>
  <si>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</si>
  <si>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</si>
  <si>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</si>
  <si>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</si>
  <si>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</si>
  <si>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</si>
  <si>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</si>
  <si>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</si>
  <si>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</si>
  <si>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</si>
  <si>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</si>
  <si>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</si>
  <si>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</si>
  <si>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</si>
  <si>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</si>
  <si>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</si>
  <si>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</si>
  <si>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</si>
  <si>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</si>
  <si>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</si>
  <si>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</si>
  <si>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</si>
  <si>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</si>
  <si>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</si>
  <si>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</si>
  <si>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</si>
  <si>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</si>
  <si>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</si>
  <si>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</si>
  <si>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</si>
  <si>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</si>
  <si>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</si>
  <si>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</si>
  <si>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</si>
  <si>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</si>
  <si>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</si>
  <si>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</si>
  <si>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</si>
  <si>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</si>
  <si>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</si>
  <si>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</si>
  <si>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</si>
  <si>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</si>
  <si>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</si>
  <si>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</si>
  <si>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</si>
  <si>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</si>
  <si>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</si>
  <si>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</si>
  <si>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</si>
  <si>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</si>
  <si>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</si>
  <si>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</si>
  <si>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</si>
  <si>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</si>
  <si>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</si>
  <si>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</si>
  <si>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</si>
  <si>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</si>
  <si>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</si>
  <si>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</si>
  <si>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</si>
  <si>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</si>
  <si>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</si>
  <si>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</si>
  <si>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</si>
  <si>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</si>
  <si>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</si>
  <si>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</si>
  <si>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</si>
  <si>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</si>
  <si>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</si>
  <si>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</si>
  <si>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</si>
  <si>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</si>
  <si>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</si>
  <si>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</si>
  <si>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</si>
  <si>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</si>
  <si>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</si>
  <si>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</si>
  <si>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</si>
  <si>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</si>
  <si>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</si>
  <si>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</si>
  <si>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</si>
  <si>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</si>
  <si>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</si>
  <si>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</si>
  <si>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</si>
  <si>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</si>
  <si>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</si>
  <si>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</si>
  <si>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</si>
  <si>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</si>
  <si>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</si>
  <si>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</si>
  <si>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</si>
  <si>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</si>
  <si>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</si>
  <si>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</si>
  <si>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</si>
  <si>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</si>
  <si>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</si>
  <si>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</si>
  <si>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</si>
  <si>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</si>
  <si>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</si>
  <si>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</si>
  <si>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</si>
  <si>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</si>
  <si>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</si>
  <si>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</si>
  <si>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</si>
  <si>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</si>
  <si>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</si>
  <si>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</si>
  <si>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</si>
  <si>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</si>
  <si>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</si>
  <si>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</si>
  <si>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</si>
  <si>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</si>
  <si>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</si>
  <si>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</si>
  <si>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</si>
  <si>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</si>
  <si>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</si>
  <si>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</si>
  <si>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</si>
  <si>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</si>
  <si>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</si>
  <si>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</si>
  <si>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</si>
  <si>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</si>
  <si>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</si>
  <si>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</si>
  <si>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</si>
  <si>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</si>
  <si>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</si>
  <si>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</si>
  <si>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</si>
  <si>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</si>
  <si>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</si>
  <si>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</si>
  <si>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</si>
  <si>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</si>
  <si>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</si>
  <si>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</si>
  <si>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</si>
  <si>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</si>
  <si>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</si>
  <si>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</si>
  <si>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</si>
  <si>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</si>
  <si>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</si>
  <si>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</si>
  <si>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</si>
  <si>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</si>
  <si>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</si>
  <si>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</si>
  <si>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</si>
  <si>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</si>
  <si>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</si>
  <si>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</si>
  <si>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</si>
  <si>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</si>
  <si>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</si>
  <si>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</si>
  <si>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</si>
  <si>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</si>
  <si>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</si>
  <si>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</si>
  <si>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</si>
  <si>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</si>
  <si>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</si>
  <si>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</si>
  <si>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</si>
  <si>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</si>
  <si>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</si>
  <si>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</si>
  <si>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</si>
  <si>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</si>
  <si>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</si>
  <si>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</si>
  <si>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</si>
  <si>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</si>
  <si>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</si>
  <si>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</si>
  <si>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</si>
  <si>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</si>
  <si>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</si>
  <si>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</si>
  <si>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</si>
  <si>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</si>
  <si>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</si>
  <si>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</si>
  <si>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</si>
  <si>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</si>
  <si>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</si>
  <si>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</si>
  <si>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</si>
  <si>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</si>
  <si>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</si>
  <si>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</si>
  <si>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</si>
  <si>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</si>
  <si>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</si>
  <si>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</si>
  <si>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</si>
  <si>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</si>
  <si>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</si>
  <si>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</si>
  <si>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</si>
  <si>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</si>
  <si>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</si>
  <si>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</si>
  <si>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</si>
  <si>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</si>
  <si>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</si>
  <si>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</si>
  <si>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</si>
  <si>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</si>
  <si>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</si>
  <si>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</si>
  <si>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</si>
  <si>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</si>
  <si>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</si>
  <si>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</si>
  <si>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</si>
  <si>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</si>
  <si>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</si>
  <si>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</si>
  <si>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</si>
  <si>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</si>
  <si>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</si>
  <si>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</si>
  <si>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</si>
  <si>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</si>
  <si>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</si>
  <si>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</si>
  <si>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</si>
  <si>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</si>
  <si>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</si>
  <si>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</si>
  <si>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</si>
  <si>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</si>
  <si>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</si>
  <si>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</si>
  <si>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</si>
  <si>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</si>
  <si>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</si>
  <si>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</si>
  <si>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</si>
  <si>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</si>
  <si>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</si>
  <si>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</si>
  <si>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</si>
  <si>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</si>
  <si>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</si>
  <si>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</si>
  <si>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</si>
  <si>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</si>
  <si>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</si>
  <si>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</si>
  <si>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</si>
  <si>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</si>
  <si>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</si>
  <si>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</si>
  <si>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</si>
  <si>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</si>
  <si>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</si>
  <si>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</si>
  <si>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</si>
  <si>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</si>
  <si>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</si>
  <si>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</si>
  <si>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</si>
  <si>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</si>
  <si>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</si>
  <si>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</si>
  <si>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</si>
  <si>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</si>
  <si>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</si>
  <si>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</si>
  <si>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</si>
  <si>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</si>
  <si>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</si>
  <si>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</si>
  <si>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</si>
  <si>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</si>
  <si>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</si>
  <si>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</si>
  <si>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</si>
  <si>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</si>
  <si>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</si>
  <si>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</si>
  <si>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</si>
  <si>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</si>
  <si>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</si>
  <si>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</si>
  <si>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</si>
  <si>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</si>
  <si>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</si>
  <si>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</si>
  <si>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</si>
  <si>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</si>
  <si>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</si>
  <si>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</si>
  <si>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</si>
  <si>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</si>
  <si>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</si>
  <si>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</si>
  <si>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</si>
  <si>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</si>
  <si>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</si>
  <si>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</si>
  <si>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</si>
  <si>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</si>
  <si>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</si>
  <si>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</si>
  <si>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</si>
  <si>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</si>
  <si>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</si>
  <si>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</si>
  <si>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</si>
  <si>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</si>
  <si>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</si>
  <si>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</si>
  <si>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</si>
  <si>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</si>
  <si>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</si>
  <si>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</si>
  <si>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</si>
  <si>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</si>
  <si>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</si>
  <si>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</si>
  <si>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</si>
  <si>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</si>
  <si>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</si>
  <si>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</si>
  <si>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</si>
  <si>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</si>
  <si>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</si>
  <si>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</si>
  <si>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</si>
  <si>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</si>
  <si>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</si>
  <si>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</si>
  <si>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</si>
  <si>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</si>
  <si>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</si>
  <si>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</si>
  <si>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</si>
  <si>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</si>
  <si>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</si>
  <si>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</si>
  <si>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</si>
  <si>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</si>
  <si>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</si>
  <si>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</si>
  <si>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</si>
  <si>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</si>
  <si>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</si>
  <si>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</si>
  <si>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</si>
  <si>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</si>
  <si>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</si>
  <si>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</si>
  <si>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</si>
  <si>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</si>
  <si>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</si>
  <si>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</si>
  <si>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</si>
  <si>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</si>
  <si>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</si>
  <si>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</si>
  <si>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</si>
  <si>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</si>
  <si>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</si>
  <si>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</si>
  <si>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</si>
  <si>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</si>
  <si>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</si>
  <si>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</si>
  <si>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</si>
  <si>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</si>
  <si>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</si>
  <si>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</si>
  <si>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</si>
  <si>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</si>
  <si>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</si>
  <si>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</si>
  <si>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</si>
  <si>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</si>
  <si>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</si>
  <si>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</si>
  <si>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</si>
  <si>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</si>
  <si>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</si>
  <si>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</si>
  <si>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</si>
  <si>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</si>
  <si>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</si>
  <si>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</si>
  <si>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</si>
  <si>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</si>
  <si>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</si>
  <si>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</si>
  <si>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</si>
  <si>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</si>
  <si>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</si>
  <si>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</si>
  <si>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</si>
  <si>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</si>
  <si>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</si>
  <si>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</si>
  <si>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</si>
  <si>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</si>
  <si>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</si>
  <si>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</si>
  <si>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</si>
  <si>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</si>
  <si>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</si>
  <si>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</si>
  <si>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</si>
  <si>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</si>
  <si>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</si>
  <si>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</si>
  <si>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</si>
  <si>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</si>
  <si>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</si>
  <si>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</si>
  <si>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</si>
  <si>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</si>
  <si>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</si>
  <si>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</si>
  <si>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</si>
  <si>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</si>
  <si>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</si>
  <si>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</si>
  <si>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</si>
  <si>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</si>
  <si>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</si>
  <si>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</si>
  <si>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</si>
  <si>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</si>
  <si>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</si>
  <si>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</si>
  <si>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</si>
  <si>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</si>
  <si>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</si>
  <si>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</si>
  <si>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</si>
  <si>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</si>
  <si>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</si>
  <si>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</si>
  <si>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</si>
  <si>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</si>
  <si>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</si>
  <si>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</si>
  <si>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</si>
  <si>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</si>
  <si>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</si>
  <si>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</si>
  <si>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</si>
  <si>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</si>
  <si>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</si>
  <si>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</si>
  <si>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</si>
  <si>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</si>
  <si>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</si>
  <si>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</si>
  <si>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</si>
  <si>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</si>
  <si>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</si>
  <si>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</si>
  <si>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</si>
  <si>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</si>
  <si>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</si>
  <si>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</si>
  <si>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</si>
  <si>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</si>
  <si>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</si>
  <si>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</si>
  <si>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</si>
  <si>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</si>
  <si>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</si>
  <si>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</si>
  <si>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</si>
  <si>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</si>
  <si>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</si>
  <si>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</si>
  <si>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</si>
  <si>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</si>
  <si>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</si>
  <si>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</si>
  <si>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</si>
  <si>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</si>
  <si>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</si>
  <si>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</si>
  <si>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</si>
  <si>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</si>
  <si>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</si>
  <si>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</si>
  <si>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</si>
  <si>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</si>
  <si>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</si>
  <si>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</si>
  <si>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</si>
  <si>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</si>
  <si>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</si>
  <si>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</si>
  <si>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</si>
  <si>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</si>
  <si>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</si>
  <si>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</si>
  <si>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</si>
  <si>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</si>
  <si>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</si>
  <si>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</si>
  <si>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</si>
  <si>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</si>
  <si>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</si>
  <si>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</si>
  <si>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</si>
  <si>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</si>
  <si>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</si>
  <si>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</si>
  <si>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</si>
  <si>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</si>
  <si>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</si>
  <si>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</si>
  <si>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</si>
  <si>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</si>
  <si>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</si>
  <si>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</si>
  <si>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</si>
  <si>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</si>
  <si>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</si>
  <si>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</si>
  <si>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</si>
  <si>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</si>
  <si>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</si>
  <si>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</si>
  <si>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</si>
  <si>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</si>
  <si>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</si>
  <si>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</si>
  <si>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</si>
  <si>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</si>
  <si>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</si>
  <si>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</si>
  <si>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</si>
  <si>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</si>
  <si>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</si>
  <si>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</si>
  <si>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</si>
  <si>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</si>
  <si>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</si>
  <si>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</si>
  <si>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</si>
  <si>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</si>
  <si>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</si>
  <si>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</si>
  <si>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</si>
  <si>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</si>
  <si>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</si>
  <si>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</si>
  <si>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</si>
  <si>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</si>
  <si>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</si>
  <si>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</si>
  <si>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</si>
  <si>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</si>
  <si>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</si>
  <si>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</si>
  <si>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</si>
  <si>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</si>
  <si>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</si>
  <si>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</si>
  <si>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</si>
  <si>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</si>
  <si>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</si>
  <si>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</si>
  <si>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</si>
  <si>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</si>
  <si>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</si>
  <si>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</si>
  <si>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</si>
  <si>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</si>
  <si>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</si>
  <si>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</si>
  <si>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</si>
  <si>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</si>
  <si>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</si>
  <si>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</si>
  <si>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</si>
  <si>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</si>
  <si>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</si>
  <si>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</si>
  <si>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</si>
  <si>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</si>
  <si>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</si>
  <si>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</si>
  <si>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</si>
  <si>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</si>
  <si>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</si>
  <si>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</si>
  <si>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</si>
  <si>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</si>
  <si>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</si>
  <si>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</si>
  <si>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</si>
  <si>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</si>
  <si>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</si>
  <si>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</si>
  <si>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</si>
  <si>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</si>
  <si>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</si>
  <si>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</si>
  <si>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</si>
  <si>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</si>
  <si>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</si>
  <si>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</si>
  <si>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</si>
  <si>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</si>
  <si>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</si>
  <si>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</si>
  <si>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</si>
  <si>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</si>
  <si>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</si>
  <si>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</si>
  <si>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</si>
  <si>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</si>
  <si>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</si>
  <si>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</si>
  <si>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</si>
  <si>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</si>
  <si>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</si>
  <si>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</si>
  <si>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</si>
  <si>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</si>
  <si>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</si>
  <si>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</si>
  <si>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</si>
  <si>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</si>
  <si>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</si>
  <si>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</si>
  <si>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</si>
  <si>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</si>
  <si>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</si>
  <si>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</si>
  <si>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</si>
  <si>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</si>
  <si>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</si>
  <si>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</si>
  <si>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</si>
  <si>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</si>
  <si>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</si>
  <si>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</si>
  <si>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</si>
  <si>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</si>
  <si>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</si>
  <si>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</si>
  <si>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</si>
  <si>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</si>
  <si>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</si>
  <si>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</si>
  <si>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</si>
  <si>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</si>
  <si>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</si>
  <si>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</si>
  <si>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</si>
  <si>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</si>
  <si>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</si>
  <si>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</si>
  <si>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</si>
  <si>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</si>
  <si>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</si>
  <si>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</si>
  <si>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</si>
  <si>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</si>
  <si>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</si>
  <si>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</si>
  <si>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</si>
  <si>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</si>
  <si>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</si>
  <si>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</si>
  <si>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</si>
  <si>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</si>
  <si>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</si>
  <si>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</si>
  <si>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</si>
  <si>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</si>
  <si>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</si>
  <si>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</si>
  <si>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</si>
  <si>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</si>
  <si>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</si>
  <si>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</si>
  <si>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</si>
  <si>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</si>
  <si>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</si>
  <si>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</si>
  <si>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</si>
  <si>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</si>
  <si>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</si>
  <si>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</si>
  <si>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</si>
  <si>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</si>
  <si>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</si>
  <si>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</si>
  <si>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</si>
  <si>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</si>
  <si>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</si>
  <si>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</si>
  <si>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</si>
  <si>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</si>
  <si>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</si>
  <si>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</si>
  <si>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</si>
  <si>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</si>
  <si>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</si>
  <si>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</si>
  <si>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</si>
  <si>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</si>
  <si>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</si>
  <si>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</si>
  <si>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</si>
  <si>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</si>
  <si>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</si>
  <si>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</si>
  <si>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</si>
  <si>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</si>
  <si>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</si>
  <si>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</si>
  <si>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</si>
  <si>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</si>
  <si>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</si>
  <si>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</si>
  <si>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</si>
  <si>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</si>
  <si>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</si>
  <si>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</si>
  <si>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</si>
  <si>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</si>
  <si>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</si>
  <si>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</si>
  <si>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</si>
  <si>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</si>
  <si>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</si>
  <si>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</si>
  <si>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</si>
  <si>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</si>
  <si>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</si>
  <si>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</si>
  <si>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</si>
  <si>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</si>
  <si>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</si>
  <si>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</si>
  <si>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</si>
  <si>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</si>
  <si>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</si>
  <si>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</si>
  <si>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</si>
  <si>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</si>
  <si>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</si>
  <si>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</si>
  <si>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</si>
  <si>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</si>
  <si>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</si>
  <si>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</si>
  <si>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</si>
  <si>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</si>
  <si>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</si>
  <si>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</si>
  <si>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</si>
  <si>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</si>
  <si>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</si>
  <si>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</si>
  <si>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</si>
  <si>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</si>
  <si>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</si>
  <si>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</si>
  <si>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</si>
  <si>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</si>
  <si>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</si>
  <si>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</si>
  <si>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</si>
  <si>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</si>
  <si>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</si>
  <si>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</si>
  <si>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</si>
  <si>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</si>
  <si>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</si>
  <si>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</si>
  <si>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</si>
  <si>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</si>
  <si>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</si>
  <si>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</si>
  <si>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</si>
  <si>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</si>
  <si>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</si>
  <si>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</si>
  <si>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</si>
  <si>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</si>
  <si>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</si>
  <si>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</si>
  <si>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</si>
  <si>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</si>
  <si>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</si>
  <si>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</si>
  <si>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</si>
  <si>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</si>
  <si>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</si>
  <si>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</si>
  <si>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</si>
  <si>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</si>
  <si>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</si>
  <si>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</si>
  <si>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</si>
  <si>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</si>
  <si>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</si>
  <si>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</si>
  <si>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</si>
  <si>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</si>
  <si>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</si>
  <si>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</si>
  <si>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</si>
  <si>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</si>
  <si>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</si>
  <si>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</si>
  <si>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</si>
  <si>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</si>
  <si>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</si>
  <si>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</si>
  <si>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</si>
  <si>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</si>
  <si>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</si>
  <si>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</si>
  <si>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</si>
  <si>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</si>
  <si>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</si>
  <si>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</si>
  <si>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</si>
  <si>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</si>
  <si>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</si>
  <si>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</si>
  <si>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</si>
  <si>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</si>
  <si>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</si>
  <si>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</si>
  <si>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</si>
  <si>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</si>
  <si>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</si>
  <si>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</si>
  <si>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</si>
  <si>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</si>
  <si>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</si>
  <si>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</si>
  <si>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</si>
  <si>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</si>
  <si>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</si>
  <si>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</si>
  <si>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</si>
  <si>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</si>
  <si>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</si>
  <si>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</si>
  <si>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</si>
  <si>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</si>
  <si>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</si>
  <si>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</si>
  <si>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</si>
  <si>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</si>
  <si>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</si>
  <si>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</si>
  <si>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</si>
  <si>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</si>
  <si>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</si>
  <si>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</si>
  <si>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</si>
  <si>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</si>
  <si>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</si>
  <si>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</si>
  <si>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</si>
  <si>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</si>
  <si>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</si>
  <si>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</si>
  <si>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</si>
  <si>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</si>
  <si>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</si>
  <si>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</si>
  <si>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</si>
  <si>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</si>
  <si>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</si>
  <si>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</si>
  <si>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</si>
  <si>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</si>
  <si>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</si>
  <si>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</si>
  <si>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</si>
  <si>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</si>
  <si>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</si>
  <si>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</si>
  <si>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</si>
  <si>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</si>
  <si>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</si>
  <si>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</si>
  <si>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</si>
  <si>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</si>
  <si>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</si>
  <si>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</si>
  <si>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</si>
  <si>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</si>
  <si>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</si>
  <si>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</si>
  <si>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</si>
  <si>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</si>
  <si>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</si>
  <si>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</si>
  <si>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</si>
  <si>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</si>
  <si>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</si>
  <si>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</si>
  <si>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</si>
  <si>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</si>
  <si>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</si>
  <si>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</si>
  <si>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</si>
  <si>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</si>
  <si>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</si>
  <si>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</si>
  <si>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</si>
  <si>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</si>
  <si>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</si>
  <si>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</si>
  <si>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</si>
  <si>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</si>
  <si>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</si>
  <si>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</si>
  <si>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</si>
  <si>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</si>
  <si>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</si>
  <si>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</si>
  <si>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</si>
  <si>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</si>
  <si>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</si>
  <si>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</si>
  <si>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</si>
  <si>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</si>
  <si>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</si>
  <si>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</si>
  <si>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</si>
  <si>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</si>
  <si>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</si>
  <si>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</si>
  <si>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</si>
  <si>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</si>
  <si>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</si>
  <si>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</si>
  <si>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</si>
  <si>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</si>
  <si>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</si>
  <si>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</si>
  <si>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</si>
  <si>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</si>
  <si>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</si>
  <si>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</si>
  <si>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</si>
  <si>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</si>
  <si>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</si>
  <si>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</si>
  <si>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</si>
  <si>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</si>
  <si>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</si>
  <si>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</si>
  <si>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</si>
  <si>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</si>
  <si>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</si>
  <si>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</si>
  <si>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</si>
  <si>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</si>
  <si>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</si>
  <si>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</si>
  <si>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</si>
  <si>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</si>
  <si>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</si>
  <si>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</si>
  <si>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</si>
  <si>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</si>
  <si>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</si>
  <si>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</si>
  <si>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</si>
  <si>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</si>
  <si>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</si>
  <si>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</si>
  <si>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</si>
  <si>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</si>
  <si>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</si>
  <si>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</si>
  <si>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</si>
  <si>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</si>
  <si>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</si>
  <si>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</si>
  <si>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</si>
  <si>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</si>
  <si>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</si>
  <si>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</si>
  <si>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</si>
  <si>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</si>
  <si>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</si>
  <si>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</si>
  <si>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</si>
  <si>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</si>
  <si>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</si>
  <si>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</si>
  <si>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</si>
  <si>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</si>
  <si>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</si>
  <si>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</si>
  <si>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</si>
  <si>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</si>
  <si>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</si>
  <si>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</si>
  <si>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</si>
  <si>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</si>
  <si>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</si>
  <si>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</si>
  <si>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</si>
  <si>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</si>
  <si>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</si>
  <si>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</si>
  <si>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</si>
  <si>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</si>
  <si>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</si>
  <si>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</si>
  <si>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</si>
  <si>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</si>
  <si>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</si>
  <si>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</si>
  <si>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</si>
  <si>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</si>
  <si>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</si>
  <si>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</si>
  <si>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</si>
  <si>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</si>
  <si>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</si>
  <si>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</si>
  <si>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</si>
  <si>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</si>
  <si>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</si>
  <si>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</si>
  <si>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</si>
  <si>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</si>
  <si>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</si>
  <si>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</si>
  <si>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</si>
  <si>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</si>
  <si>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</si>
  <si>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</si>
  <si>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</si>
  <si>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</si>
  <si>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</si>
  <si>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</si>
  <si>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</si>
  <si>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</si>
  <si>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</si>
  <si>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</si>
  <si>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</si>
  <si>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</si>
  <si>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</si>
  <si>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</si>
  <si>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</si>
  <si>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</si>
  <si>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</si>
  <si>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</si>
  <si>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</si>
  <si>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</si>
  <si>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</si>
  <si>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</si>
  <si>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</si>
  <si>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</si>
  <si>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</si>
  <si>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</si>
  <si>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</si>
  <si>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</si>
  <si>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</si>
  <si>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</si>
  <si>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</si>
  <si>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</si>
  <si>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</si>
  <si>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</si>
  <si>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</si>
  <si>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</si>
  <si>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</si>
  <si>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</si>
  <si>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</si>
  <si>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</si>
  <si>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</si>
  <si>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</si>
  <si>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</si>
  <si>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</si>
  <si>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</si>
  <si>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</si>
  <si>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</si>
  <si>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</si>
  <si>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</si>
  <si>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</si>
  <si>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</si>
  <si>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</si>
  <si>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</si>
  <si>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</si>
  <si>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</si>
  <si>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</si>
  <si>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</si>
  <si>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</si>
  <si>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</si>
  <si>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</si>
  <si>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</si>
  <si>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</si>
  <si>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</si>
  <si>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</si>
  <si>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</si>
  <si>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</si>
  <si>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</si>
  <si>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</si>
  <si>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</si>
  <si>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</si>
  <si>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</si>
  <si>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</si>
  <si>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</si>
  <si>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</si>
  <si>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</si>
  <si>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</si>
  <si>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</si>
  <si>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</si>
  <si>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</si>
  <si>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</si>
  <si>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</si>
  <si>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</si>
  <si>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</si>
  <si>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</si>
  <si>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</si>
  <si>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</si>
  <si>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</si>
  <si>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</si>
  <si>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</si>
  <si>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</si>
  <si>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</si>
  <si>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</si>
  <si>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</si>
  <si>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</si>
  <si>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</si>
  <si>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</si>
  <si>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</si>
  <si>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</si>
  <si>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</si>
  <si>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</si>
  <si>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</si>
  <si>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</si>
  <si>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</si>
  <si>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</si>
  <si>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</si>
  <si>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</si>
  <si>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</si>
  <si>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</si>
  <si>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</si>
  <si>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</si>
  <si>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</si>
  <si>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</si>
  <si>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</si>
  <si>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</si>
  <si>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</si>
  <si>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</si>
  <si>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</si>
  <si>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</si>
  <si>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</si>
  <si>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</si>
  <si>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</si>
  <si>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</si>
  <si>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</si>
  <si>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</si>
  <si>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</si>
  <si>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</si>
  <si>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</si>
  <si>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</si>
  <si>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</si>
  <si>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</si>
  <si>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</si>
  <si>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</si>
  <si>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</si>
  <si>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</si>
  <si>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</si>
  <si>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</si>
  <si>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</si>
  <si>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</si>
  <si>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</si>
  <si>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</si>
  <si>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</si>
  <si>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</si>
  <si>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</si>
  <si>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</si>
  <si>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</si>
  <si>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</si>
  <si>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</si>
  <si>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</si>
  <si>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</si>
  <si>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</si>
  <si>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</si>
  <si>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</si>
  <si>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</si>
  <si>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</si>
  <si>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</si>
  <si>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</si>
  <si>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</si>
  <si>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</si>
  <si>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</si>
  <si>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</si>
  <si>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</si>
  <si>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</si>
  <si>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</si>
  <si>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</si>
  <si>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</si>
  <si>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</si>
  <si>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</si>
  <si>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</si>
  <si>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</si>
  <si>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</si>
  <si>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</si>
  <si>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</si>
  <si>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</si>
  <si>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</si>
  <si>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</si>
  <si>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</si>
  <si>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</si>
  <si>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</si>
  <si>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</si>
  <si>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</si>
  <si>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</si>
  <si>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</si>
  <si>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</si>
  <si>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</si>
  <si>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</si>
  <si>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</si>
  <si>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</si>
  <si>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</si>
  <si>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</si>
  <si>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</si>
  <si>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</si>
  <si>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</si>
  <si>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</si>
  <si>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</si>
  <si>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</si>
  <si>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</si>
  <si>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</si>
  <si>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</si>
  <si>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</si>
  <si>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</si>
  <si>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</si>
  <si>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</si>
  <si>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</si>
  <si>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</si>
  <si>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</si>
  <si>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</si>
  <si>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</si>
  <si>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</si>
  <si>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</si>
  <si>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</si>
  <si>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</si>
  <si>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</si>
  <si>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</si>
  <si>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</si>
  <si>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</si>
  <si>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</si>
  <si>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</si>
  <si>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</si>
  <si>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</si>
  <si>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</si>
  <si>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</si>
  <si>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</si>
  <si>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</si>
  <si>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</si>
  <si>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</si>
  <si>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</si>
  <si>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</si>
  <si>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</si>
  <si>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</si>
  <si>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</si>
  <si>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</si>
  <si>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</si>
  <si>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</si>
  <si>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</si>
  <si>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</si>
  <si>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</si>
  <si>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</si>
  <si>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</si>
  <si>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</si>
  <si>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</si>
  <si>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</si>
  <si>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</si>
  <si>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</si>
  <si>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</si>
  <si>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</si>
  <si>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</si>
  <si>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</si>
  <si>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</si>
  <si>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</si>
  <si>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</si>
  <si>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</si>
  <si>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</si>
  <si>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</si>
  <si>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</si>
  <si>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</si>
  <si>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</si>
  <si>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</si>
  <si>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</si>
  <si>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</si>
  <si>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</si>
  <si>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</si>
  <si>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</si>
  <si>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</si>
  <si>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</si>
  <si>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</si>
  <si>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</si>
  <si>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</si>
  <si>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</si>
  <si>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</si>
  <si>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</si>
  <si>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</si>
  <si>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</si>
  <si>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</si>
  <si>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</si>
  <si>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</si>
  <si>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</si>
  <si>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</si>
  <si>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</si>
  <si>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</si>
  <si>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</si>
  <si>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</si>
  <si>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</si>
  <si>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</si>
  <si>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</si>
  <si>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</si>
  <si>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</si>
  <si>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</si>
  <si>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</si>
  <si>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</si>
  <si>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</si>
  <si>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</si>
  <si>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</si>
  <si>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</si>
  <si>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</si>
  <si>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</si>
  <si>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</si>
  <si>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</si>
  <si>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</si>
  <si>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</si>
  <si>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</si>
  <si>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</si>
  <si>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</si>
  <si>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</si>
  <si>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</si>
  <si>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</si>
  <si>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</si>
  <si>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</si>
  <si>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</si>
  <si>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</si>
  <si>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</si>
  <si>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</si>
  <si>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</si>
  <si>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</si>
  <si>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</si>
  <si>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</si>
  <si>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</si>
  <si>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</si>
  <si>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</si>
  <si>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</si>
  <si>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</si>
  <si>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</si>
  <si>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</si>
  <si>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</si>
  <si>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</si>
  <si>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</si>
  <si>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</si>
  <si>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</si>
  <si>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</si>
  <si>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</si>
  <si>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</si>
  <si>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</si>
  <si>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</si>
  <si>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</si>
  <si>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</si>
  <si>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</si>
  <si>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</si>
  <si>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</si>
  <si>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</si>
  <si>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</si>
  <si>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</si>
  <si>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</si>
  <si>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</si>
  <si>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</si>
  <si>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</si>
  <si>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</si>
  <si>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</si>
  <si>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</si>
  <si>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</si>
  <si>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</si>
  <si>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</si>
  <si>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</si>
  <si>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</si>
  <si>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</si>
  <si>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</si>
  <si>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</si>
  <si>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</si>
  <si>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</si>
  <si>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</si>
  <si>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</si>
  <si>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</si>
  <si>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</si>
  <si>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</si>
  <si>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</si>
  <si>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</si>
  <si>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</si>
  <si>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</si>
  <si>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</si>
  <si>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</si>
  <si>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</si>
  <si>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</si>
  <si>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</si>
  <si>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</si>
  <si>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</si>
  <si>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</si>
  <si>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</si>
  <si>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</si>
  <si>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</si>
  <si>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</si>
  <si>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</si>
  <si>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</si>
  <si>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</si>
  <si>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</si>
  <si>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</si>
  <si>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</si>
  <si>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</si>
  <si>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</si>
  <si>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</si>
  <si>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</si>
  <si>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</si>
  <si>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</si>
  <si>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</si>
  <si>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</si>
  <si>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</si>
  <si>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</si>
  <si>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</si>
  <si>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</si>
  <si>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</si>
  <si>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</si>
  <si>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</si>
  <si>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</si>
  <si>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</si>
  <si>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</si>
  <si>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</si>
  <si>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</si>
  <si>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</si>
  <si>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</si>
  <si>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</si>
  <si>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</si>
  <si>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</si>
  <si>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</si>
  <si>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</si>
  <si>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</si>
  <si>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</si>
  <si>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</si>
  <si>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</si>
  <si>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</si>
  <si>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</si>
  <si>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</si>
  <si>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</si>
  <si>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</si>
  <si>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</si>
  <si>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</si>
  <si>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</si>
  <si>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</si>
  <si>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</si>
  <si>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</si>
  <si>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</si>
  <si>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</si>
  <si>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</si>
  <si>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</si>
  <si>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</si>
  <si>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</si>
  <si>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</si>
  <si>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</si>
  <si>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</si>
  <si>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</si>
  <si>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</si>
  <si>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</si>
  <si>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</si>
  <si>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</si>
  <si>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</si>
  <si>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</si>
  <si>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</si>
  <si>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</si>
  <si>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</si>
  <si>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</si>
  <si>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</si>
  <si>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</si>
  <si>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</si>
  <si>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</si>
  <si>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</si>
  <si>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</si>
  <si>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</si>
  <si>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</si>
  <si>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</si>
  <si>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</si>
  <si>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</si>
  <si>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</si>
  <si>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</si>
  <si>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</si>
  <si>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</si>
  <si>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</si>
  <si>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</si>
  <si>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</si>
  <si>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</si>
  <si>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</si>
  <si>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</si>
  <si>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</si>
  <si>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</si>
  <si>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</si>
  <si>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</si>
  <si>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</si>
  <si>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</si>
  <si>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</si>
  <si>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</si>
  <si>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</si>
  <si>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</si>
  <si>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</si>
  <si>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</si>
  <si>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</si>
  <si>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</si>
  <si>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</si>
  <si>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</si>
  <si>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</si>
  <si>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</si>
  <si>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</si>
  <si>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</si>
  <si>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</si>
  <si>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</si>
  <si>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</si>
  <si>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</si>
  <si>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</si>
  <si>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</si>
  <si>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</si>
  <si>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</si>
  <si>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</si>
  <si>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</si>
  <si>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</si>
  <si>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</si>
  <si>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</si>
  <si>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</si>
  <si>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</si>
  <si>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</si>
  <si>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</si>
  <si>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</si>
  <si>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</si>
  <si>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</si>
  <si>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</si>
  <si>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</si>
  <si>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</si>
  <si>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</si>
  <si>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</si>
  <si>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</si>
  <si>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</si>
  <si>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</si>
  <si>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</si>
  <si>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</si>
  <si>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</si>
  <si>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</si>
  <si>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</si>
  <si>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</si>
  <si>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</si>
  <si>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</si>
  <si>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</si>
  <si>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</si>
  <si>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</si>
  <si>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</si>
  <si>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</si>
  <si>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</si>
  <si>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</si>
  <si>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</si>
  <si>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</si>
  <si>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</si>
  <si>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</si>
  <si>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</si>
  <si>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</si>
  <si>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</si>
  <si>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</si>
  <si>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</si>
  <si>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</si>
  <si>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</si>
  <si>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</si>
  <si>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</si>
  <si>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</si>
  <si>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</si>
  <si>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</si>
  <si>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</si>
  <si>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</si>
  <si>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</si>
  <si>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</si>
  <si>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</si>
  <si>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</si>
  <si>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</si>
  <si>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</si>
  <si>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</si>
  <si>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</si>
  <si>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</si>
  <si>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</si>
  <si>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</si>
  <si>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</si>
  <si>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</si>
  <si>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</si>
  <si>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</si>
  <si>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</si>
  <si>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</si>
  <si>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</si>
  <si>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</si>
  <si>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</si>
  <si>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</si>
  <si>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</si>
  <si>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</si>
  <si>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</si>
  <si>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</si>
  <si>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</si>
  <si>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</si>
  <si>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</si>
  <si>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</si>
  <si>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</si>
  <si>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</si>
  <si>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</si>
  <si>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</si>
  <si>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</si>
  <si>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</si>
  <si>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</si>
  <si>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</si>
  <si>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</si>
  <si>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</si>
  <si>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</si>
  <si>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</si>
  <si>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</si>
  <si>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</si>
  <si>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</si>
  <si>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</si>
  <si>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</si>
  <si>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</si>
  <si>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</si>
  <si>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</si>
  <si>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</si>
  <si>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</si>
  <si>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</si>
  <si>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</si>
  <si>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</si>
  <si>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</si>
  <si>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</si>
  <si>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</si>
  <si>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</si>
  <si>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</si>
  <si>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</si>
  <si>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</si>
  <si>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</si>
  <si>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</si>
  <si>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</si>
  <si>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</si>
  <si>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</si>
  <si>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</si>
  <si>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</si>
  <si>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</si>
  <si>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</si>
  <si>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</si>
  <si>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</si>
  <si>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</si>
  <si>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</si>
  <si>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</si>
  <si>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</si>
  <si>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</si>
  <si>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</si>
  <si>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</si>
  <si>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</si>
  <si>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</si>
  <si>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</si>
  <si>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</si>
  <si>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</si>
  <si>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</si>
  <si>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</si>
  <si>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</si>
  <si>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</si>
  <si>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</si>
  <si>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</si>
  <si>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</si>
  <si>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</si>
  <si>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</si>
  <si>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</si>
  <si>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</si>
  <si>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</si>
  <si>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</si>
  <si>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</si>
  <si>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</si>
  <si>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</si>
  <si>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</si>
  <si>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</si>
  <si>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</si>
  <si>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</si>
  <si>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</si>
  <si>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</si>
  <si>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</si>
  <si>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</si>
  <si>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</si>
  <si>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</si>
  <si>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</si>
  <si>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</si>
  <si>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</si>
  <si>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</si>
  <si>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</si>
  <si>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</si>
  <si>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</si>
  <si>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</si>
  <si>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</si>
  <si>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</si>
  <si>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</si>
  <si>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</si>
  <si>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</si>
  <si>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</si>
  <si>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</si>
  <si>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</si>
  <si>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</si>
  <si>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</si>
  <si>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</si>
  <si>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</si>
  <si>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</si>
  <si>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</si>
  <si>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</si>
  <si>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</si>
  <si>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</si>
  <si>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</si>
  <si>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</si>
  <si>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</si>
  <si>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</si>
  <si>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</si>
  <si>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</si>
  <si>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</si>
  <si>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</si>
  <si>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</si>
  <si>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</si>
  <si>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</si>
  <si>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</si>
  <si>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</si>
  <si>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</si>
  <si>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</si>
  <si>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</si>
  <si>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</si>
  <si>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</si>
  <si>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</si>
  <si>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</si>
  <si>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</si>
  <si>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</si>
  <si>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</si>
  <si>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</si>
  <si>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</si>
  <si>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</si>
  <si>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</si>
  <si>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</si>
  <si>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</si>
  <si>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</si>
  <si>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</si>
  <si>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</si>
  <si>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</si>
  <si>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</si>
  <si>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</si>
  <si>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</si>
  <si>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</si>
  <si>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</si>
  <si>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</si>
  <si>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</si>
  <si>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</si>
  <si>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</si>
  <si>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</si>
  <si>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</si>
  <si>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</si>
  <si>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</si>
  <si>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</si>
  <si>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</si>
  <si>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</si>
  <si>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</si>
  <si>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</si>
  <si>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</si>
  <si>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</si>
  <si>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</si>
  <si>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</si>
  <si>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</si>
  <si>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</si>
  <si>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</si>
  <si>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</si>
  <si>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</si>
  <si>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</si>
  <si>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</si>
  <si>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</si>
  <si>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</si>
  <si>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</si>
  <si>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</si>
  <si>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</si>
  <si>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</si>
  <si>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</si>
  <si>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</si>
  <si>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</si>
  <si>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</si>
  <si>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</si>
  <si>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</si>
  <si>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</si>
  <si>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</si>
  <si>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</si>
  <si>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</si>
  <si>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</si>
  <si>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</si>
  <si>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</si>
  <si>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</si>
  <si>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</si>
  <si>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</si>
  <si>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</si>
  <si>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</si>
  <si>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</si>
  <si>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</si>
  <si>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</si>
  <si>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</si>
  <si>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</si>
  <si>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</si>
  <si>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</si>
  <si>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</si>
  <si>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</si>
  <si>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</si>
  <si>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</si>
  <si>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</si>
  <si>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</si>
  <si>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</si>
  <si>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</si>
  <si>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</si>
  <si>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</si>
  <si>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</si>
  <si>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</si>
  <si>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</si>
  <si>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</si>
  <si>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</si>
  <si>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</si>
  <si>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</si>
  <si>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</si>
  <si>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</si>
  <si>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</si>
  <si>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</si>
  <si>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</si>
  <si>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</si>
  <si>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</si>
  <si>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</si>
  <si>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</si>
  <si>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</si>
  <si>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</si>
  <si>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</si>
  <si>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</si>
  <si>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</si>
  <si>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</si>
  <si>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</si>
  <si>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</si>
  <si>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</si>
  <si>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</si>
  <si>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</si>
  <si>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</si>
  <si>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</si>
  <si>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</si>
  <si>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</si>
  <si>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</si>
  <si>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</si>
  <si>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</si>
  <si>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</si>
  <si>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</si>
  <si>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</si>
  <si>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</si>
  <si>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</si>
  <si>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</si>
  <si>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</si>
  <si>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</si>
  <si>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</si>
  <si>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</si>
  <si>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</si>
  <si>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</si>
  <si>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</si>
  <si>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</si>
  <si>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</si>
  <si>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</si>
  <si>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</si>
  <si>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</si>
  <si>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</si>
  <si>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</si>
  <si>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</si>
  <si>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</si>
  <si>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</si>
  <si>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</si>
  <si>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</si>
  <si>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</si>
  <si>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</si>
  <si>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</si>
  <si>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</si>
  <si>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</si>
  <si>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</si>
  <si>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</si>
  <si>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</si>
  <si>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</si>
  <si>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</si>
  <si>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</si>
  <si>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</si>
  <si>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</si>
  <si>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</si>
  <si>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</si>
  <si>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</si>
  <si>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</si>
  <si>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</si>
  <si>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</si>
  <si>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</si>
  <si>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</si>
  <si>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</si>
  <si>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</si>
  <si>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</si>
  <si>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</si>
  <si>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</si>
  <si>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</si>
  <si>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</si>
  <si>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</si>
  <si>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</si>
  <si>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</si>
  <si>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</si>
  <si>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</si>
  <si>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</si>
  <si>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</si>
  <si>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</si>
  <si>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</si>
  <si>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</si>
  <si>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</si>
  <si>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</si>
  <si>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</si>
  <si>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</si>
  <si>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</si>
  <si>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</si>
  <si>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</si>
  <si>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</si>
  <si>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</si>
  <si>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</si>
  <si>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</si>
  <si>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</si>
  <si>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</si>
  <si>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</si>
  <si>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</si>
  <si>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</si>
  <si>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</si>
  <si>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</si>
  <si>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</si>
  <si>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</si>
  <si>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</si>
  <si>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</si>
  <si>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</si>
  <si>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</si>
  <si>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</si>
  <si>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</si>
  <si>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</si>
  <si>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</si>
  <si>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</si>
  <si>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</si>
  <si>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</si>
  <si>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</si>
  <si>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</si>
  <si>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</si>
  <si>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</si>
  <si>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</si>
  <si>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</si>
  <si>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</si>
  <si>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</si>
  <si>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</si>
  <si>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</si>
  <si>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</si>
  <si>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</si>
  <si>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</si>
  <si>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</si>
  <si>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</si>
  <si>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</si>
  <si>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</si>
  <si>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</si>
  <si>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</si>
  <si>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</si>
  <si>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</si>
  <si>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</si>
  <si>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</si>
  <si>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</si>
  <si>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</si>
  <si>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</si>
  <si>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</si>
  <si>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</si>
  <si>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</si>
  <si>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</si>
  <si>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</si>
  <si>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</si>
  <si>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</si>
  <si>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</si>
  <si>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</si>
  <si>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</si>
  <si>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</si>
  <si>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</si>
  <si>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</si>
  <si>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</si>
  <si>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</si>
  <si>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</si>
  <si>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</si>
  <si>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</si>
  <si>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</si>
  <si>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</si>
  <si>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</si>
  <si>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</si>
  <si>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</si>
  <si>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</si>
  <si>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</si>
  <si>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</si>
  <si>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</si>
  <si>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</si>
  <si>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</si>
  <si>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</si>
  <si>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</si>
  <si>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</si>
  <si>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</si>
  <si>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</si>
  <si>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</si>
  <si>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</si>
  <si>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</si>
  <si>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</si>
  <si>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</si>
  <si>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</si>
  <si>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</si>
  <si>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</si>
  <si>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</si>
  <si>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</si>
  <si>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</si>
  <si>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</si>
  <si>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</si>
  <si>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</si>
  <si>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</si>
  <si>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</si>
  <si>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</si>
  <si>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</si>
  <si>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</si>
  <si>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</si>
  <si>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</si>
  <si>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</si>
  <si>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</si>
  <si>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</si>
  <si>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</si>
  <si>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</si>
  <si>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</si>
  <si>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</si>
  <si>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</si>
  <si>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</si>
  <si>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</si>
  <si>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</si>
  <si>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</si>
  <si>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</si>
  <si>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</si>
  <si>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</si>
  <si>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</si>
  <si>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</si>
  <si>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</si>
  <si>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</si>
  <si>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</si>
  <si>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</si>
  <si>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</si>
  <si>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</si>
  <si>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</si>
  <si>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</si>
  <si>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</si>
  <si>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</si>
  <si>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</si>
  <si>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</si>
  <si>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</si>
  <si>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</si>
  <si>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</si>
  <si>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</si>
  <si>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</si>
  <si>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</si>
  <si>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</si>
  <si>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</si>
  <si>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</si>
  <si>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</si>
  <si>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</si>
  <si>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</si>
  <si>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</si>
  <si>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</si>
  <si>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</si>
  <si>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</si>
  <si>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</si>
  <si>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</si>
  <si>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</si>
  <si>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</si>
  <si>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</si>
  <si>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</si>
  <si>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</si>
  <si>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</si>
  <si>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</si>
  <si>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</si>
  <si>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</si>
  <si>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</si>
  <si>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</si>
  <si>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</si>
  <si>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</si>
  <si>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</si>
  <si>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</si>
  <si>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</si>
  <si>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</si>
  <si>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</si>
  <si>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</si>
  <si>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</si>
  <si>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</si>
  <si>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</si>
  <si>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</si>
  <si>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</si>
  <si>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</si>
  <si>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</si>
  <si>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</si>
  <si>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</si>
  <si>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</si>
  <si>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</si>
  <si>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</si>
  <si>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</si>
  <si>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</si>
  <si>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</si>
  <si>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</si>
  <si>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</si>
  <si>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</si>
  <si>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</si>
  <si>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</si>
  <si>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</si>
  <si>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</si>
  <si>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</si>
  <si>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</si>
  <si>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</si>
  <si>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</si>
  <si>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</si>
  <si>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</si>
  <si>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</si>
  <si>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</si>
  <si>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</si>
  <si>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</si>
  <si>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</si>
  <si>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</si>
  <si>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</si>
  <si>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</si>
  <si>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</si>
  <si>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</si>
  <si>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</si>
  <si>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</si>
  <si>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</si>
  <si>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</si>
  <si>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</si>
  <si>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</si>
  <si>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</si>
  <si>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</si>
  <si>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</si>
  <si>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</si>
  <si>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</si>
  <si>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</si>
  <si>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</si>
  <si>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</si>
  <si>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</si>
  <si>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</si>
  <si>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</si>
  <si>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</si>
  <si>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</si>
  <si>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</si>
  <si>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</si>
  <si>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</si>
  <si>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</si>
  <si>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</si>
  <si>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</si>
  <si>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</si>
  <si>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</si>
  <si>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</si>
  <si>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</si>
  <si>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</si>
  <si>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</si>
  <si>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</si>
  <si>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</si>
  <si>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</si>
  <si>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</si>
  <si>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</si>
  <si>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</si>
  <si>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</si>
  <si>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</si>
  <si>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</si>
  <si>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</si>
  <si>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</si>
  <si>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</si>
  <si>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</si>
  <si>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</si>
  <si>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</si>
  <si>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</si>
  <si>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</si>
  <si>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</si>
  <si>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</si>
  <si>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</si>
  <si>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</si>
  <si>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</si>
  <si>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</si>
  <si>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</si>
  <si>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</si>
  <si>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</si>
  <si>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</si>
  <si>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</si>
  <si>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</si>
  <si>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</si>
  <si>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</si>
  <si>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</si>
  <si>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</si>
  <si>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</si>
  <si>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</si>
  <si>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</si>
  <si>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</si>
  <si>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</si>
  <si>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</si>
  <si>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</si>
  <si>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</si>
  <si>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</si>
  <si>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</si>
  <si>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</si>
  <si>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</si>
  <si>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</si>
  <si>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</si>
  <si>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</si>
  <si>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</si>
  <si>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</si>
  <si>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</si>
  <si>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</si>
  <si>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</si>
  <si>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</si>
  <si>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</si>
  <si>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</si>
  <si>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</si>
  <si>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</si>
  <si>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</si>
  <si>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</si>
  <si>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</si>
  <si>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</si>
  <si>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</si>
  <si>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</si>
  <si>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</si>
  <si>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</si>
  <si>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</si>
  <si>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</si>
  <si>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</si>
  <si>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</si>
  <si>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</si>
  <si>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</si>
  <si>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</si>
  <si>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</si>
  <si>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</si>
  <si>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</si>
  <si>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</si>
  <si>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</si>
  <si>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</si>
  <si>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</si>
  <si>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</si>
  <si>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</si>
  <si>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</si>
  <si>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</si>
  <si>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</si>
  <si>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</si>
  <si>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</si>
  <si>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</si>
  <si>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</si>
  <si>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</si>
  <si>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</si>
  <si>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</si>
  <si>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</si>
  <si>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</si>
  <si>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</si>
  <si>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</si>
  <si>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</si>
  <si>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</si>
  <si>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</si>
  <si>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</si>
  <si>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</si>
  <si>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</si>
  <si>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</si>
  <si>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</si>
  <si>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</si>
  <si>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</si>
  <si>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</si>
  <si>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</si>
  <si>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</si>
  <si>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</si>
  <si>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</si>
  <si>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</si>
  <si>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</si>
  <si>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</si>
  <si>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</si>
  <si>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</si>
  <si>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</si>
  <si>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</si>
  <si>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</si>
  <si>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</si>
  <si>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</si>
  <si>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</si>
  <si>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</si>
  <si>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</si>
  <si>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</si>
  <si>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</si>
  <si>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</si>
  <si>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</si>
  <si>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</si>
  <si>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</si>
  <si>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</si>
  <si>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</si>
  <si>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</si>
  <si>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</si>
  <si>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</si>
  <si>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</si>
  <si>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</si>
  <si>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</si>
  <si>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</si>
  <si>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</si>
  <si>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</si>
  <si>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</si>
  <si>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</si>
  <si>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</si>
  <si>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</si>
  <si>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</si>
  <si>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</si>
  <si>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</si>
  <si>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</si>
  <si>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</si>
  <si>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</si>
  <si>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</si>
  <si>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</si>
  <si>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</si>
  <si>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</si>
  <si>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</si>
  <si>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</si>
  <si>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</si>
  <si>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</si>
  <si>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</si>
  <si>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</si>
  <si>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</si>
  <si>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</si>
  <si>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</si>
  <si>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</si>
  <si>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</si>
  <si>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</si>
  <si>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</si>
  <si>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</si>
  <si>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</si>
  <si>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</si>
  <si>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</si>
  <si>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</si>
  <si>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</si>
  <si>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</si>
  <si>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</si>
  <si>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</si>
  <si>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</si>
  <si>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</si>
  <si>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</si>
  <si>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</si>
  <si>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</si>
  <si>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</si>
  <si>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</si>
  <si>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</si>
  <si>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</si>
  <si>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</si>
  <si>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</si>
  <si>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</si>
  <si>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</si>
  <si>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</si>
  <si>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</si>
  <si>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</si>
  <si>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</si>
  <si>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</si>
  <si>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</si>
  <si>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</si>
  <si>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</si>
  <si>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</si>
  <si>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</si>
  <si>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</si>
  <si>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</si>
  <si>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</si>
  <si>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</si>
  <si>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</si>
  <si>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</si>
  <si>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</si>
  <si>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</si>
  <si>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</si>
  <si>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</si>
  <si>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</si>
  <si>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</si>
  <si>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</si>
  <si>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</si>
  <si>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</si>
  <si>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</si>
  <si>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</si>
  <si>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</si>
  <si>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</si>
  <si>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</si>
  <si>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</si>
  <si>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</si>
  <si>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</si>
  <si>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</si>
  <si>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</si>
  <si>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</si>
  <si>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</si>
  <si>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</si>
  <si>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</si>
  <si>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</si>
  <si>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</si>
  <si>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</si>
  <si>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</si>
  <si>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</si>
  <si>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</si>
  <si>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</si>
  <si>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</si>
  <si>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</si>
  <si>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</si>
  <si>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</si>
  <si>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</si>
  <si>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</si>
  <si>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</si>
  <si>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</si>
  <si>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</si>
  <si>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</si>
  <si>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</si>
  <si>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</si>
  <si>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</si>
  <si>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</si>
  <si>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</si>
  <si>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</si>
  <si>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</si>
  <si>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</si>
  <si>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</si>
  <si>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</si>
  <si>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</si>
  <si>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</si>
  <si>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</si>
  <si>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</si>
  <si>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</si>
  <si>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</si>
  <si>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</si>
  <si>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</si>
  <si>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</si>
  <si>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</si>
  <si>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</si>
  <si>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</si>
  <si>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</si>
  <si>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</si>
  <si>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</si>
  <si>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</si>
  <si>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</si>
  <si>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</si>
  <si>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</si>
  <si>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</si>
  <si>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</si>
  <si>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</si>
  <si>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</si>
  <si>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</si>
  <si>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</si>
  <si>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</si>
  <si>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</si>
  <si>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</si>
  <si>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</si>
  <si>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</si>
  <si>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</si>
  <si>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</si>
  <si>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</si>
  <si>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</si>
  <si>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</si>
  <si>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</si>
  <si>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</si>
  <si>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</si>
  <si>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</si>
  <si>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</si>
  <si>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</si>
  <si>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</si>
  <si>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</si>
  <si>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</si>
  <si>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</si>
  <si>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</si>
  <si>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</si>
  <si>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</si>
  <si>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</si>
  <si>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</si>
  <si>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</si>
  <si>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</si>
  <si>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</si>
  <si>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</si>
  <si>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</si>
  <si>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</si>
  <si>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</si>
  <si>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</si>
  <si>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</si>
  <si>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</si>
  <si>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</si>
  <si>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</si>
  <si>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</si>
  <si>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</si>
  <si>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</si>
  <si>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</si>
  <si>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</si>
  <si>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</si>
  <si>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</si>
  <si>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</si>
  <si>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</si>
  <si>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</si>
  <si>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</si>
  <si>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</si>
  <si>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</si>
  <si>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</si>
  <si>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</si>
  <si>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</si>
  <si>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</si>
  <si>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</si>
  <si>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</si>
  <si>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</si>
  <si>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</si>
  <si>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</si>
  <si>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</si>
  <si>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</si>
  <si>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</si>
  <si>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</si>
  <si>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</si>
  <si>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</si>
  <si>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</si>
  <si>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</si>
  <si>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</si>
  <si>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</si>
  <si>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</si>
  <si>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</si>
  <si>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</si>
  <si>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</si>
  <si>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</si>
  <si>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Cash to Close is retrieved from Purchase Price, DP, and Estimate Closing Costs</t>
  </si>
  <si>
    <t>Monthly Expense is obtained from H14-H17 calculation</t>
  </si>
  <si>
    <t>&gt;&gt;Click cell you want to trace&gt;Formula Auditing Tab&gt;Trace Dependents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</si>
</sst>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K2" sqref="K2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 3)</f>
        <v>618</v>
      </c>
      <c r="J2" t="s">
        <v>7135</v>
      </c>
      <c r="K2" s="57" t="str">
        <f>LEFT(J2,SEARCH("@",J2)-1)</f>
        <v>JenniferJMcGrath99</v>
      </c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>YEAR(F3)</f>
        <v>1978</v>
      </c>
      <c r="H3" t="s">
        <v>7142</v>
      </c>
      <c r="I3" s="57" t="str">
        <f t="shared" ref="I3:I21" si="0">LEFT(H3, 3)</f>
        <v>530</v>
      </c>
      <c r="J3" t="s">
        <v>7141</v>
      </c>
      <c r="K3" s="57" t="str">
        <f t="shared" ref="K3:K21" si="1">LEFT(J3,SEARCH("@",J3)-1)</f>
        <v>ChadSLewis51</v>
      </c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ref="G4:G21" si="2">YEAR(F4)</f>
        <v>1957</v>
      </c>
      <c r="H4" t="s">
        <v>7148</v>
      </c>
      <c r="I4" s="57" t="str">
        <f t="shared" si="0"/>
        <v>908</v>
      </c>
      <c r="J4" t="s">
        <v>7147</v>
      </c>
      <c r="K4" s="57" t="str">
        <f t="shared" si="1"/>
        <v>SusanSRodriguez71</v>
      </c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2"/>
        <v>1997</v>
      </c>
      <c r="H5" t="s">
        <v>7154</v>
      </c>
      <c r="I5" s="57" t="str">
        <f t="shared" si="0"/>
        <v>540</v>
      </c>
      <c r="J5" t="s">
        <v>7153</v>
      </c>
      <c r="K5" s="57" t="str">
        <f t="shared" si="1"/>
        <v>WayneMNielson17</v>
      </c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2"/>
        <v>1967</v>
      </c>
      <c r="H6" t="s">
        <v>7160</v>
      </c>
      <c r="I6" s="57" t="str">
        <f t="shared" si="0"/>
        <v>225</v>
      </c>
      <c r="J6" t="s">
        <v>7159</v>
      </c>
      <c r="K6" s="57" t="str">
        <f t="shared" si="1"/>
        <v>JohnDDepaul47</v>
      </c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2"/>
        <v>1960</v>
      </c>
      <c r="H7" t="s">
        <v>7166</v>
      </c>
      <c r="I7" s="57" t="str">
        <f t="shared" si="0"/>
        <v>503</v>
      </c>
      <c r="J7" t="s">
        <v>7165</v>
      </c>
      <c r="K7" s="57" t="str">
        <f t="shared" si="1"/>
        <v>JosephJMartinez96</v>
      </c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2"/>
        <v>1977</v>
      </c>
      <c r="H8" t="s">
        <v>7172</v>
      </c>
      <c r="I8" s="57" t="str">
        <f t="shared" si="0"/>
        <v>512</v>
      </c>
      <c r="J8" t="s">
        <v>7171</v>
      </c>
      <c r="K8" s="57" t="str">
        <f t="shared" si="1"/>
        <v>DianeKHenry868</v>
      </c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2"/>
        <v>1990</v>
      </c>
      <c r="H9" t="s">
        <v>7178</v>
      </c>
      <c r="I9" s="57" t="str">
        <f t="shared" si="0"/>
        <v>334</v>
      </c>
      <c r="J9" t="s">
        <v>7177</v>
      </c>
      <c r="K9" s="57" t="str">
        <f t="shared" si="1"/>
        <v>VeronicaMComerford70</v>
      </c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2"/>
        <v>1962</v>
      </c>
      <c r="H10" t="s">
        <v>7184</v>
      </c>
      <c r="I10" s="57" t="str">
        <f t="shared" si="0"/>
        <v>347</v>
      </c>
      <c r="J10" t="s">
        <v>7183</v>
      </c>
      <c r="K10" s="57" t="str">
        <f t="shared" si="1"/>
        <v>BeverlyDNixon93</v>
      </c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2"/>
        <v>1968</v>
      </c>
      <c r="H11" t="s">
        <v>7189</v>
      </c>
      <c r="I11" s="57" t="str">
        <f t="shared" si="0"/>
        <v>518</v>
      </c>
      <c r="J11" t="s">
        <v>7188</v>
      </c>
      <c r="K11" s="57" t="str">
        <f t="shared" si="1"/>
        <v>IvanSLayton70</v>
      </c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2"/>
        <v>1987</v>
      </c>
      <c r="H12" t="s">
        <v>7194</v>
      </c>
      <c r="I12" s="57" t="str">
        <f t="shared" si="0"/>
        <v>979</v>
      </c>
      <c r="J12" t="s">
        <v>7193</v>
      </c>
      <c r="K12" s="57" t="str">
        <f t="shared" si="1"/>
        <v>ShannonHFord50</v>
      </c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2"/>
        <v>1994</v>
      </c>
      <c r="H13" t="s">
        <v>7199</v>
      </c>
      <c r="I13" s="57" t="str">
        <f t="shared" si="0"/>
        <v>254</v>
      </c>
      <c r="J13" t="s">
        <v>7198</v>
      </c>
      <c r="K13" s="57" t="str">
        <f t="shared" si="1"/>
        <v>DebraFPonce28</v>
      </c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2"/>
        <v>1992</v>
      </c>
      <c r="H14" t="s">
        <v>7205</v>
      </c>
      <c r="I14" s="57" t="str">
        <f t="shared" si="0"/>
        <v>401</v>
      </c>
      <c r="J14" t="s">
        <v>7204</v>
      </c>
      <c r="K14" s="57" t="str">
        <f t="shared" si="1"/>
        <v>MargaretRBryner44</v>
      </c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2"/>
        <v>1956</v>
      </c>
      <c r="H15" t="s">
        <v>7210</v>
      </c>
      <c r="I15" s="57" t="str">
        <f t="shared" si="0"/>
        <v>609</v>
      </c>
      <c r="J15" t="s">
        <v>7209</v>
      </c>
      <c r="K15" s="57" t="str">
        <f t="shared" si="1"/>
        <v>BarbaraESmith56</v>
      </c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2"/>
        <v>1960</v>
      </c>
      <c r="H16" t="s">
        <v>7216</v>
      </c>
      <c r="I16" s="57" t="str">
        <f t="shared" si="0"/>
        <v>608</v>
      </c>
      <c r="J16" t="s">
        <v>7215</v>
      </c>
      <c r="K16" s="57" t="str">
        <f t="shared" si="1"/>
        <v>SuePGay9</v>
      </c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2"/>
        <v>1980</v>
      </c>
      <c r="H17" t="s">
        <v>7222</v>
      </c>
      <c r="I17" s="57" t="str">
        <f t="shared" si="0"/>
        <v>989</v>
      </c>
      <c r="J17" t="s">
        <v>7221</v>
      </c>
      <c r="K17" s="57" t="str">
        <f t="shared" si="1"/>
        <v>MarkSFlores29</v>
      </c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2"/>
        <v>1993</v>
      </c>
      <c r="H18" t="s">
        <v>7227</v>
      </c>
      <c r="I18" s="57" t="str">
        <f t="shared" si="0"/>
        <v>732</v>
      </c>
      <c r="J18" t="s">
        <v>7226</v>
      </c>
      <c r="K18" s="57" t="str">
        <f t="shared" si="1"/>
        <v>JulieBPurington43</v>
      </c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2"/>
        <v>1987</v>
      </c>
      <c r="H19" t="s">
        <v>7233</v>
      </c>
      <c r="I19" s="57" t="str">
        <f t="shared" si="0"/>
        <v>731</v>
      </c>
      <c r="J19" t="s">
        <v>7232</v>
      </c>
      <c r="K19" s="57" t="str">
        <f t="shared" si="1"/>
        <v>DebbieJSchuler46</v>
      </c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2"/>
        <v>1960</v>
      </c>
      <c r="H20" t="s">
        <v>7237</v>
      </c>
      <c r="I20" s="57" t="str">
        <f t="shared" si="0"/>
        <v>773</v>
      </c>
      <c r="J20" t="s">
        <v>7236</v>
      </c>
      <c r="K20" s="57" t="str">
        <f t="shared" si="1"/>
        <v>GraceCRenninger23</v>
      </c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2"/>
        <v>1988</v>
      </c>
      <c r="H21" t="s">
        <v>7242</v>
      </c>
      <c r="I21" s="57" t="str">
        <f t="shared" si="0"/>
        <v>832</v>
      </c>
      <c r="J21" t="s">
        <v>7241</v>
      </c>
      <c r="K21" s="57" t="str">
        <f t="shared" si="1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N12" sqref="N12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4" ht="15" thickBot="1" x14ac:dyDescent="0.35"/>
    <row r="2" spans="2:14" ht="17.399999999999999" customHeight="1" thickBot="1" x14ac:dyDescent="0.35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" customHeight="1" thickBot="1" x14ac:dyDescent="0.35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" thickBot="1" x14ac:dyDescent="0.35">
      <c r="B4" s="4" t="s">
        <v>7120</v>
      </c>
      <c r="C4" s="63">
        <v>0.08</v>
      </c>
      <c r="D4" s="64">
        <v>1000</v>
      </c>
      <c r="E4" s="52">
        <f>$D4*$C4+D4</f>
        <v>1080</v>
      </c>
      <c r="F4" s="52">
        <f t="shared" ref="F4:N4" si="0">$D4*$C4+E4</f>
        <v>1160</v>
      </c>
      <c r="G4" s="52">
        <f t="shared" si="0"/>
        <v>1240</v>
      </c>
      <c r="H4" s="52">
        <f t="shared" si="0"/>
        <v>1320</v>
      </c>
      <c r="I4" s="52">
        <f t="shared" si="0"/>
        <v>1400</v>
      </c>
      <c r="J4" s="52">
        <f t="shared" si="0"/>
        <v>1480</v>
      </c>
      <c r="K4" s="52">
        <f t="shared" si="0"/>
        <v>1560</v>
      </c>
      <c r="L4" s="52">
        <f t="shared" si="0"/>
        <v>1640</v>
      </c>
      <c r="M4" s="52">
        <f t="shared" si="0"/>
        <v>1720</v>
      </c>
      <c r="N4" s="52">
        <f t="shared" si="0"/>
        <v>1800</v>
      </c>
    </row>
    <row r="5" spans="2:14" ht="15" thickBot="1" x14ac:dyDescent="0.35">
      <c r="B5" s="4" t="s">
        <v>7121</v>
      </c>
      <c r="C5" s="63">
        <v>0.05</v>
      </c>
      <c r="D5" s="64">
        <v>1000</v>
      </c>
      <c r="E5" s="52">
        <f t="shared" ref="E5:N6" si="1">$D5*$C5+D5</f>
        <v>1050</v>
      </c>
      <c r="F5" s="52">
        <f t="shared" si="1"/>
        <v>1100</v>
      </c>
      <c r="G5" s="52">
        <f t="shared" si="1"/>
        <v>1150</v>
      </c>
      <c r="H5" s="52">
        <f t="shared" si="1"/>
        <v>1200</v>
      </c>
      <c r="I5" s="52">
        <f t="shared" si="1"/>
        <v>1250</v>
      </c>
      <c r="J5" s="52">
        <f t="shared" si="1"/>
        <v>1300</v>
      </c>
      <c r="K5" s="52">
        <f t="shared" si="1"/>
        <v>1350</v>
      </c>
      <c r="L5" s="52">
        <f t="shared" si="1"/>
        <v>1400</v>
      </c>
      <c r="M5" s="52">
        <f t="shared" si="1"/>
        <v>1450</v>
      </c>
      <c r="N5" s="52">
        <f t="shared" si="1"/>
        <v>1500</v>
      </c>
    </row>
    <row r="6" spans="2:14" ht="15" thickBot="1" x14ac:dyDescent="0.35">
      <c r="B6" s="4" t="s">
        <v>7122</v>
      </c>
      <c r="C6" s="63">
        <v>0.02</v>
      </c>
      <c r="D6" s="64">
        <v>1000</v>
      </c>
      <c r="E6" s="52">
        <f t="shared" si="1"/>
        <v>1020</v>
      </c>
      <c r="F6" s="52">
        <f t="shared" si="1"/>
        <v>1040</v>
      </c>
      <c r="G6" s="52">
        <f t="shared" si="1"/>
        <v>1060</v>
      </c>
      <c r="H6" s="52">
        <f t="shared" si="1"/>
        <v>1080</v>
      </c>
      <c r="I6" s="52">
        <f t="shared" si="1"/>
        <v>1100</v>
      </c>
      <c r="J6" s="52">
        <f t="shared" si="1"/>
        <v>1120</v>
      </c>
      <c r="K6" s="52">
        <f t="shared" si="1"/>
        <v>1140</v>
      </c>
      <c r="L6" s="52">
        <f t="shared" si="1"/>
        <v>1160</v>
      </c>
      <c r="M6" s="52">
        <f t="shared" si="1"/>
        <v>1180</v>
      </c>
      <c r="N6" s="52">
        <f t="shared" si="1"/>
        <v>1200</v>
      </c>
    </row>
    <row r="8" spans="2:14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M18"/>
  <sheetViews>
    <sheetView showGridLines="0" tabSelected="1" workbookViewId="0">
      <selection activeCell="H7" sqref="H7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3" ht="17.399999999999999" customHeight="1" thickBot="1" x14ac:dyDescent="0.35"/>
    <row r="2" spans="2:13" ht="16.2" thickBot="1" x14ac:dyDescent="0.35">
      <c r="G2" s="72" t="s">
        <v>55</v>
      </c>
      <c r="H2" s="72"/>
      <c r="J2" s="76" t="s">
        <v>56</v>
      </c>
      <c r="K2" s="76"/>
      <c r="M2" t="s">
        <v>7273</v>
      </c>
    </row>
    <row r="3" spans="2:13" ht="15" thickBot="1" x14ac:dyDescent="0.35">
      <c r="G3" s="33" t="s">
        <v>57</v>
      </c>
      <c r="H3" s="34">
        <v>499000</v>
      </c>
      <c r="J3" s="70">
        <f>(H3*H7)+H11</f>
        <v>109780</v>
      </c>
      <c r="K3" s="70"/>
      <c r="M3" t="s">
        <v>7271</v>
      </c>
    </row>
    <row r="4" spans="2:13" ht="15" thickBot="1" x14ac:dyDescent="0.35">
      <c r="G4" s="33" t="s">
        <v>58</v>
      </c>
      <c r="H4" s="35">
        <v>9.5</v>
      </c>
      <c r="J4" s="70"/>
      <c r="K4" s="70"/>
      <c r="M4" t="s">
        <v>7272</v>
      </c>
    </row>
    <row r="5" spans="2:13" ht="15" thickBot="1" x14ac:dyDescent="0.35">
      <c r="H5" s="36"/>
      <c r="J5" s="70"/>
      <c r="K5" s="70"/>
    </row>
    <row r="6" spans="2:13" ht="15" thickBot="1" x14ac:dyDescent="0.35">
      <c r="G6" s="72" t="s">
        <v>59</v>
      </c>
      <c r="H6" s="72"/>
      <c r="J6" s="77"/>
      <c r="K6" s="77"/>
    </row>
    <row r="7" spans="2:13" ht="15" thickBot="1" x14ac:dyDescent="0.35">
      <c r="G7" s="33" t="s">
        <v>60</v>
      </c>
      <c r="H7" s="41">
        <v>0.2</v>
      </c>
    </row>
    <row r="8" spans="2:13" ht="16.2" thickBot="1" x14ac:dyDescent="0.35">
      <c r="G8" s="33" t="s">
        <v>61</v>
      </c>
      <c r="H8" s="42">
        <v>4.4999999999999998E-2</v>
      </c>
      <c r="J8" s="75" t="s">
        <v>62</v>
      </c>
      <c r="K8" s="75"/>
    </row>
    <row r="9" spans="2:13" ht="15" thickBot="1" x14ac:dyDescent="0.35">
      <c r="G9" s="33" t="s">
        <v>63</v>
      </c>
      <c r="H9" s="43">
        <v>30</v>
      </c>
      <c r="J9" s="70">
        <f>SUM($H$14:$H$17)</f>
        <v>2767.7294234915826</v>
      </c>
      <c r="K9" s="70"/>
    </row>
    <row r="10" spans="2:13" ht="15" thickBot="1" x14ac:dyDescent="0.35">
      <c r="B10" s="71" t="s">
        <v>64</v>
      </c>
      <c r="C10" s="71"/>
      <c r="D10" s="71"/>
      <c r="E10" s="71"/>
      <c r="G10" s="33" t="s">
        <v>65</v>
      </c>
      <c r="H10" s="37">
        <f>H3*(1-H7)</f>
        <v>399200</v>
      </c>
      <c r="J10" s="70"/>
      <c r="K10" s="70"/>
    </row>
    <row r="11" spans="2:13" ht="15" thickBot="1" x14ac:dyDescent="0.35">
      <c r="G11" s="33" t="s">
        <v>66</v>
      </c>
      <c r="H11" s="37">
        <f>$H$3*0.02</f>
        <v>9980</v>
      </c>
      <c r="J11" s="70"/>
      <c r="K11" s="70"/>
    </row>
    <row r="12" spans="2:13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3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3" ht="15" thickBot="1" x14ac:dyDescent="0.35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13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3" ht="15" thickBot="1" x14ac:dyDescent="0.35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35">
      <c r="B17" s="74"/>
      <c r="C17" s="73"/>
      <c r="D17" s="73"/>
      <c r="E17" s="73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topLeftCell="H1" workbookViewId="0">
      <selection activeCell="P14" sqref="P14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3">
      <c r="B3" s="2" t="s">
        <v>44</v>
      </c>
      <c r="C3" s="18">
        <v>4439</v>
      </c>
      <c r="D3" s="18">
        <v>1401</v>
      </c>
      <c r="E3" s="54"/>
      <c r="G3" s="23"/>
    </row>
    <row r="4" spans="2:7" x14ac:dyDescent="0.3">
      <c r="B4" s="2" t="s">
        <v>45</v>
      </c>
      <c r="C4" s="18">
        <v>4199</v>
      </c>
      <c r="D4" s="18">
        <v>2300</v>
      </c>
      <c r="E4" s="54"/>
    </row>
    <row r="5" spans="2:7" x14ac:dyDescent="0.3">
      <c r="B5" s="2" t="s">
        <v>46</v>
      </c>
      <c r="C5" s="18">
        <v>4283</v>
      </c>
      <c r="D5" s="18">
        <v>1162</v>
      </c>
      <c r="E5" s="54"/>
    </row>
    <row r="6" spans="2:7" x14ac:dyDescent="0.3">
      <c r="B6" s="2" t="s">
        <v>47</v>
      </c>
      <c r="C6" s="18">
        <v>4102</v>
      </c>
      <c r="D6" s="18">
        <v>1846</v>
      </c>
      <c r="E6" s="54"/>
    </row>
    <row r="7" spans="2:7" x14ac:dyDescent="0.3">
      <c r="B7" s="2" t="s">
        <v>36</v>
      </c>
      <c r="C7" s="18">
        <v>4273</v>
      </c>
      <c r="D7" s="18">
        <v>2243</v>
      </c>
      <c r="E7" s="54"/>
    </row>
    <row r="8" spans="2:7" x14ac:dyDescent="0.3">
      <c r="B8" s="2" t="s">
        <v>48</v>
      </c>
      <c r="C8" s="18">
        <v>5737</v>
      </c>
      <c r="D8" s="18">
        <v>2377</v>
      </c>
      <c r="E8" s="54"/>
    </row>
    <row r="9" spans="2:7" x14ac:dyDescent="0.3">
      <c r="B9" s="2" t="s">
        <v>49</v>
      </c>
      <c r="C9" s="18">
        <v>4201</v>
      </c>
      <c r="D9" s="18">
        <v>1355</v>
      </c>
      <c r="E9" s="54"/>
    </row>
    <row r="10" spans="2:7" x14ac:dyDescent="0.3">
      <c r="B10" s="2" t="s">
        <v>50</v>
      </c>
      <c r="C10" s="18">
        <v>6372</v>
      </c>
      <c r="D10" s="18">
        <v>2132</v>
      </c>
      <c r="E10" s="54"/>
    </row>
    <row r="11" spans="2:7" x14ac:dyDescent="0.3">
      <c r="B11" s="2" t="s">
        <v>51</v>
      </c>
      <c r="C11" s="18">
        <v>5938</v>
      </c>
      <c r="D11" s="18">
        <v>2884</v>
      </c>
      <c r="E11" s="54"/>
    </row>
    <row r="12" spans="2:7" x14ac:dyDescent="0.3">
      <c r="B12" s="2" t="s">
        <v>52</v>
      </c>
      <c r="C12" s="18">
        <v>6392</v>
      </c>
      <c r="D12" s="18">
        <v>2612</v>
      </c>
      <c r="E12" s="54"/>
    </row>
    <row r="13" spans="2:7" x14ac:dyDescent="0.3">
      <c r="B13" s="2" t="s">
        <v>53</v>
      </c>
      <c r="C13" s="18">
        <v>7971</v>
      </c>
      <c r="D13" s="18">
        <v>2642</v>
      </c>
      <c r="E13" s="54"/>
    </row>
    <row r="14" spans="2:7" x14ac:dyDescent="0.3">
      <c r="B14" s="2" t="s">
        <v>54</v>
      </c>
      <c r="C14" s="18">
        <v>7088</v>
      </c>
      <c r="D14" s="18">
        <v>1984</v>
      </c>
      <c r="E14" s="5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81">
        <f ca="1">INDEX($K$2:$L$39,RANDBETWEEN(1,38),2)</f>
        <v>34</v>
      </c>
      <c r="I9" s="83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93" t="s">
        <v>42</v>
      </c>
      <c r="F14" s="93"/>
      <c r="G14" s="94"/>
      <c r="H14" s="89">
        <f ca="1">SUM(Spins)</f>
        <v>80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20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20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0.6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20</v>
      </c>
      <c r="E18" s="20" t="s">
        <v>20</v>
      </c>
      <c r="F18" s="28">
        <f ca="1">IFERROR(COUNTIF(Spins,"&gt;"&amp;0),"-")</f>
        <v>6</v>
      </c>
      <c r="H18" s="20" t="s">
        <v>23</v>
      </c>
      <c r="I18" s="31">
        <f ca="1">IFERROR(AVERAGE(Spins),"-")</f>
        <v>8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20</v>
      </c>
      <c r="E19" s="20" t="s">
        <v>21</v>
      </c>
      <c r="F19" s="29">
        <f ca="1">IFERROR(F17-F18,"-")</f>
        <v>4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20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20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-10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-10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-10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-10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AMINA</cp:lastModifiedBy>
  <cp:lastPrinted>2019-06-14T13:18:23Z</cp:lastPrinted>
  <dcterms:created xsi:type="dcterms:W3CDTF">2015-08-01T18:39:33Z</dcterms:created>
  <dcterms:modified xsi:type="dcterms:W3CDTF">2023-07-19T03:04:10Z</dcterms:modified>
</cp:coreProperties>
</file>