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D:\Excel_Projects\"/>
    </mc:Choice>
  </mc:AlternateContent>
  <xr:revisionPtr revIDLastSave="0" documentId="13_ncr:1_{EFC3E5D9-E8EC-49DB-AEC8-EA957913373F}" xr6:coauthVersionLast="36" xr6:coauthVersionMax="47" xr10:uidLastSave="{00000000-0000-0000-0000-000000000000}"/>
  <bookViews>
    <workbookView xWindow="0" yWindow="0" windowWidth="20490" windowHeight="7425"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definedNames>
    <definedName name="_xlnm._FilterDatabase" localSheetId="3" hidden="1">'3'!$C$3:$D$10</definedName>
    <definedName name="_xlnm._FilterDatabase" localSheetId="9" hidden="1">'9'!$I$7:$I$17</definedName>
    <definedName name="_xlnm._FilterDatabase" localSheetId="0" hidden="1">Data!$C$5:$G$5</definedName>
    <definedName name="_xlchart.v1.0" hidden="1">'6'!$O$3</definedName>
    <definedName name="_xlchart.v1.1" hidden="1">'6'!$O$4:$O$303</definedName>
    <definedName name="_xlchart.v1.2" hidden="1">'6'!$M$4:$M$303</definedName>
    <definedName name="_xlchart.v1.3" hidden="1">'6'!$O$3</definedName>
    <definedName name="_xlchart.v1.4" hidden="1">'6'!$O$4:$O$303</definedName>
    <definedName name="_xlcn.WorksheetConnection_beginnerDAcourseblank.xlsxData1" hidden="1">Data[]</definedName>
    <definedName name="Slicer_Geography">#N/A</definedName>
    <definedName name="Slicer_Geography1">#N/A</definedName>
    <definedName name="Slicer_Sales_Person">#N/A</definedName>
  </definedNames>
  <calcPr calcId="191029"/>
  <pivotCaches>
    <pivotCache cacheId="4" r:id="rId12"/>
    <pivotCache cacheId="5" r:id="rId13"/>
    <pivotCache cacheId="6" r:id="rId14"/>
    <pivotCache cacheId="7" r:id="rId15"/>
    <pivotCache cacheId="8" r:id="rId16"/>
  </pivotCaches>
  <extLst>
    <ext xmlns:x14="http://schemas.microsoft.com/office/spreadsheetml/2009/9/main" uri="{876F7934-8845-4945-9796-88D515C7AA90}">
      <x14:pivotCaches>
        <pivotCache cacheId="9" r:id="rId17"/>
        <pivotCache cacheId="10"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s>
      </x15:dataModel>
    </ext>
  </extLst>
</workbook>
</file>

<file path=xl/calcChain.xml><?xml version="1.0" encoding="utf-8"?>
<calcChain xmlns="http://schemas.openxmlformats.org/spreadsheetml/2006/main">
  <c r="K9" i="10" l="1"/>
  <c r="K10" i="10"/>
  <c r="K11" i="10"/>
  <c r="K12" i="10"/>
  <c r="K13" i="10"/>
  <c r="K14" i="10"/>
  <c r="K15" i="10"/>
  <c r="K16" i="10"/>
  <c r="K17" i="10"/>
  <c r="K8" i="10"/>
  <c r="J9" i="10"/>
  <c r="L9" i="10" s="1"/>
  <c r="J10" i="10"/>
  <c r="L10" i="10" s="1"/>
  <c r="J11" i="10"/>
  <c r="L11" i="10" s="1"/>
  <c r="J12" i="10"/>
  <c r="L12" i="10" s="1"/>
  <c r="J13" i="10"/>
  <c r="L13" i="10" s="1"/>
  <c r="J14" i="10"/>
  <c r="L14" i="10" s="1"/>
  <c r="J15" i="10"/>
  <c r="L15" i="10" s="1"/>
  <c r="J16" i="10"/>
  <c r="L16" i="10" s="1"/>
  <c r="J17" i="10"/>
  <c r="L17" i="10" s="1"/>
  <c r="J8" i="10"/>
  <c r="L8" i="10" s="1"/>
  <c r="E14" i="10"/>
  <c r="E12" i="10"/>
  <c r="E11" i="10"/>
  <c r="D14" i="10"/>
  <c r="D12" i="10"/>
  <c r="D11" i="10"/>
  <c r="G8" i="10"/>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Q10" i="4"/>
  <c r="P10" i="4"/>
  <c r="Q9" i="4"/>
  <c r="P9" i="4"/>
  <c r="Q8" i="4"/>
  <c r="P8" i="4"/>
  <c r="Q7" i="4"/>
  <c r="P7" i="4"/>
  <c r="Q6" i="4"/>
  <c r="P6" i="4"/>
  <c r="Q5" i="4"/>
  <c r="P5" i="4"/>
  <c r="Q4" i="4"/>
  <c r="P4" i="4"/>
  <c r="F5" i="4"/>
  <c r="F6" i="4"/>
  <c r="F7" i="4"/>
  <c r="F8" i="4"/>
  <c r="F9" i="4"/>
  <c r="F4" i="4"/>
  <c r="D5" i="4"/>
  <c r="E5" i="4" s="1"/>
  <c r="D8" i="4"/>
  <c r="E8" i="4" s="1"/>
  <c r="D9" i="4"/>
  <c r="E9" i="4" s="1"/>
  <c r="D4" i="4"/>
  <c r="E4" i="4" s="1"/>
  <c r="D7" i="4"/>
  <c r="E7" i="4" s="1"/>
  <c r="D6" i="4"/>
  <c r="E6" i="4" s="1"/>
  <c r="E10" i="2"/>
  <c r="E11" i="2"/>
  <c r="D11" i="2"/>
  <c r="D10" i="2"/>
  <c r="E8" i="2"/>
  <c r="E9" i="2"/>
  <c r="D9" i="2"/>
  <c r="D8" i="2"/>
  <c r="E7" i="2"/>
  <c r="D7" i="2"/>
  <c r="E6" i="2"/>
  <c r="D6" i="2"/>
  <c r="E5" i="2"/>
  <c r="D5" i="2"/>
  <c r="D13" i="10" l="1"/>
  <c r="E13"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94E1280-73DA-4238-BCEA-DB8EFA63B4E6}"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3790C1B-18C1-48A7-8A2E-E706417426BD}"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<sst xmlns="http://schemas.openxmlformats.org/spreadsheetml/2006/main" count="2953" uniqueCount="105">
  <si>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</si>
  <si>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</si>
  <si>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</si>
  <si>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</si>
  <si>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</si>
  <si>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</si>
  <si>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</si>
  <si>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</si>
  <si>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</si>
  <si>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</si>
  <si>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</si>
  <si>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</si>
  <si>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</si>
  <si>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</si>
  <si>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</si>
  <si>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</si>
  <si>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</si>
  <si>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</si>
  <si>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</si>
  <si>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</si>
  <si>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</si>
  <si>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</si>
  <si>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</si>
  <si>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</si>
  <si>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</si>
  <si>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</si>
  <si>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</si>
  <si>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</si>
  <si>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</si>
  <si>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</si>
  <si>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</si>
  <si>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</si>
  <si>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</si>
  <si>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</si>
  <si>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</si>
  <si>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</si>
  <si>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</si>
  <si>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</si>
  <si>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</si>
  <si>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</si>
  <si>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</si>
  <si>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</si>
  <si>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</si>
  <si>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</si>
  <si>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</si>
  <si>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</si>
  <si>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</si>
  <si>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</si>
  <si>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</si>
  <si>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</si>
  <si>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</si>
  <si>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</si>
  <si>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</si>
  <si>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</si>
  <si>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</si>
  <si>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 xml:space="preserve">Excel Data Analysis </t>
  </si>
  <si>
    <t xml:space="preserve">Amount </t>
  </si>
  <si>
    <t xml:space="preserve">Average </t>
  </si>
  <si>
    <t>Median</t>
  </si>
  <si>
    <t xml:space="preserve">Mode </t>
  </si>
  <si>
    <t>Minimun</t>
  </si>
  <si>
    <t>Max</t>
  </si>
  <si>
    <t xml:space="preserve">1st Quartile </t>
  </si>
  <si>
    <t>3rd Quartile</t>
  </si>
  <si>
    <t>Quick statistical Analysis</t>
  </si>
  <si>
    <t>COUNTRY</t>
  </si>
  <si>
    <t>AMOUNT</t>
  </si>
  <si>
    <t>UNITS</t>
  </si>
  <si>
    <t>Row Labels</t>
  </si>
  <si>
    <t>Grand Total</t>
  </si>
  <si>
    <t>Sum of Amount</t>
  </si>
  <si>
    <t>Sum of Units</t>
  </si>
  <si>
    <t xml:space="preserve"> </t>
  </si>
  <si>
    <t>Price Per Unit</t>
  </si>
  <si>
    <t>Showing Top-5 Products</t>
  </si>
  <si>
    <t>Showing Price per Unit</t>
  </si>
  <si>
    <t>Showing Least Slaes Person by Country</t>
  </si>
  <si>
    <t>Showing Best Sales Person by Country</t>
  </si>
  <si>
    <t>Cost Per Unit</t>
  </si>
  <si>
    <t xml:space="preserve">Cost </t>
  </si>
  <si>
    <t>Total Profit</t>
  </si>
  <si>
    <t>Profits by product (using products table)</t>
  </si>
  <si>
    <t>Pick a Country</t>
  </si>
  <si>
    <t>Quick Summary</t>
  </si>
  <si>
    <t>Number of Transaction in Seleceted Country</t>
  </si>
  <si>
    <t>Parameter</t>
  </si>
  <si>
    <t>Sales</t>
  </si>
  <si>
    <t>Cost</t>
  </si>
  <si>
    <t>Profit</t>
  </si>
  <si>
    <t>Quantity</t>
  </si>
  <si>
    <t>Total</t>
  </si>
  <si>
    <t>Average</t>
  </si>
  <si>
    <t>By Sales Person</t>
  </si>
  <si>
    <t xml:space="preserve">Person Name </t>
  </si>
  <si>
    <t xml:space="preserve">Units </t>
  </si>
  <si>
    <t>Objective</t>
  </si>
  <si>
    <t xml:space="preserve">* What is the Total Sales </t>
  </si>
  <si>
    <t>* What is the Total Cost</t>
  </si>
  <si>
    <t xml:space="preserve">* What is the Total Units </t>
  </si>
  <si>
    <t xml:space="preserve">* Total Profit </t>
  </si>
  <si>
    <t>Open Ended Questions</t>
  </si>
  <si>
    <t>Profit in %</t>
  </si>
  <si>
    <r>
      <rPr>
        <b/>
        <u/>
        <sz val="12"/>
        <color theme="1"/>
        <rFont val="Verdana"/>
        <family val="2"/>
      </rPr>
      <t>Business Objective</t>
    </r>
    <r>
      <rPr>
        <sz val="11"/>
        <color theme="1"/>
        <rFont val="Verdana"/>
        <family val="2"/>
      </rPr>
      <t xml:space="preserve">  :
* Are there any anomalys in the data
*  Find the Doubtfu points like High Amount low Units and High Units and Low Amount
*  Select  the Specific Column and Find  are there any outliers in dustribution of Column</t>
    </r>
  </si>
  <si>
    <r>
      <rPr>
        <b/>
        <u/>
        <sz val="12"/>
        <color theme="1"/>
        <rFont val="Verdana"/>
        <family val="2"/>
      </rPr>
      <t>Business Objective</t>
    </r>
    <r>
      <rPr>
        <sz val="11"/>
        <color theme="1"/>
        <rFont val="Verdana"/>
        <family val="2"/>
      </rPr>
      <t xml:space="preserve">  :
* Create a Price per Unit In Pivot Table using Data Model 
* Showup  Top-5 Products from the Producst List </t>
    </r>
  </si>
  <si>
    <r>
      <rPr>
        <b/>
        <u/>
        <sz val="12"/>
        <color theme="1"/>
        <rFont val="Verdana"/>
        <family val="2"/>
      </rPr>
      <t>Business Objective</t>
    </r>
    <r>
      <rPr>
        <sz val="11"/>
        <color theme="1"/>
        <rFont val="Verdana"/>
        <family val="2"/>
      </rPr>
      <t xml:space="preserve">  :
* Create a  pivot table to Calculate Sales By Country
* Create a Slicer to show Each Sales Person Performance by Each Country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</si>
</sst>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quot;$&quot;#,##0"/>
    <numFmt numFmtId="165" formatCode="\$#,##0;\(\$#,##0\);\$#,##0"/>
    <numFmt numFmtId="166" formatCode="\$#,##0.00;\(\$#,##0.00\);\$#,##0.00"/>
    <numFmt numFmtId="167" formatCode="_(&quot;$&quot;* #,##0_);_(&quot;$&quot;* \(#,##0\);_(&quot;$&quot;* &quot;-&quot;??_);_(@_)"/>
    <numFmt numFmtId="168" formatCode="0%;\-0%;0%"/>
  </numFmts>
  <fonts count="14" x14ac:knownFonts="1">
    <font>
      <sz val="11"/>
      <color theme="1"/>
      <name val="Calibri"/>
      <family val="2"/>
      <scheme val="minor"/>
    </font>
    <font>
      <sz val="28"/>
      <color theme="1"/>
      <name val="Segoe UI Light"/>
      <family val="2"/>
    </font>
    <font>
      <sz val="11"/>
      <color theme="1"/>
      <name val="Calibri"/>
      <family val="2"/>
      <scheme val="minor"/>
    </font>
    <font>
      <sz val="28"/>
      <color theme="1"/>
      <name val="Calibri"/>
      <family val="2"/>
      <scheme val="minor"/>
    </font>
    <font>
      <sz val="11"/>
      <color theme="1"/>
      <name val="Verdana"/>
      <family val="2"/>
    </font>
    <font>
      <sz val="16"/>
      <color theme="1"/>
      <name val="Verdana"/>
      <family val="2"/>
    </font>
    <font>
      <sz val="28"/>
      <color theme="1"/>
      <name val="Verdana"/>
      <family val="2"/>
    </font>
    <font>
      <i/>
      <sz val="11"/>
      <color theme="1"/>
      <name val="Verdana"/>
      <family val="2"/>
    </font>
    <font>
      <b/>
      <sz val="11"/>
      <color theme="1"/>
      <name val="Verdana"/>
      <family val="2"/>
    </font>
    <font>
      <b/>
      <u/>
      <sz val="12"/>
      <color theme="1"/>
      <name val="Verdana"/>
      <family val="2"/>
    </font>
    <font>
      <sz val="11"/>
      <color theme="5"/>
      <name val="Verdana"/>
      <family val="2"/>
    </font>
    <font>
      <b/>
      <sz val="12"/>
      <color rgb="FFC00000"/>
      <name val="Verdana"/>
      <family val="2"/>
    </font>
    <font>
      <sz val="11"/>
      <color theme="2" tint="-0.249977111117893"/>
      <name val="Verdana"/>
      <family val="2"/>
    </font>
    <font>
      <sz val="11"/>
      <color theme="1"/>
      <name val="Verdana"/>
    </font>
  </fonts>
  <fills count="9">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theme="4" tint="0.79998168889431442"/>
      </patternFill>
    </fill>
    <fill>
      <patternFill patternType="solid">
        <fgColor theme="0"/>
        <bgColor indexed="64"/>
      </patternFill>
    </fill>
    <fill>
      <patternFill patternType="solid">
        <fgColor theme="3" tint="0.59999389629810485"/>
        <bgColor indexed="64"/>
      </patternFill>
    </fill>
    <fill>
      <patternFill patternType="solid">
        <fgColor rgb="FF00B0F0"/>
        <bgColor indexed="64"/>
      </patternFill>
    </fill>
    <fill>
      <patternFill patternType="solid">
        <fgColor rgb="FFFFC000"/>
        <bgColor indexed="64"/>
      </patternFill>
    </fill>
  </fills>
  <borders count="19">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bottom style="medium">
        <color theme="2" tint="-0.249977111117893"/>
      </bottom>
      <diagonal/>
    </border>
    <border>
      <left/>
      <right/>
      <top style="medium">
        <color theme="2" tint="-0.249977111117893"/>
      </top>
      <bottom style="medium">
        <color theme="2" tint="-0.249977111117893"/>
      </bottom>
      <diagonal/>
    </border>
    <border>
      <left/>
      <right/>
      <top style="thin">
        <color theme="4" tint="0.39997558519241921"/>
      </top>
      <bottom style="medium">
        <color theme="2" tint="-0.249977111117893"/>
      </bottom>
      <diagonal/>
    </border>
    <border>
      <left/>
      <right/>
      <top style="thin">
        <color theme="4" tint="0.39997558519241921"/>
      </top>
      <bottom style="thin">
        <color theme="4" tint="-0.24994659260841701"/>
      </bottom>
      <diagonal/>
    </border>
    <border>
      <left/>
      <right/>
      <top/>
      <bottom style="thin">
        <color theme="4" tint="-0.24994659260841701"/>
      </bottom>
      <diagonal/>
    </border>
    <border>
      <left/>
      <right/>
      <top style="thin">
        <color theme="4" tint="-0.24994659260841701"/>
      </top>
      <bottom style="thin">
        <color theme="4" tint="-0.24994659260841701"/>
      </bottom>
      <diagonal/>
    </border>
    <border>
      <left/>
      <right/>
      <top/>
      <bottom style="thin">
        <color rgb="FF00B050"/>
      </bottom>
      <diagonal/>
    </border>
    <border>
      <left/>
      <right/>
      <top style="thin">
        <color rgb="FF00B050"/>
      </top>
      <bottom style="thin">
        <color rgb="FF00B050"/>
      </bottom>
      <diagonal/>
    </border>
    <border>
      <left/>
      <right/>
      <top style="thin">
        <color rgb="FF00B050"/>
      </top>
      <bottom/>
      <diagonal/>
    </border>
    <border>
      <left/>
      <right/>
      <top style="thin">
        <color theme="4" tint="-0.24994659260841701"/>
      </top>
      <bottom/>
      <diagonal/>
    </border>
    <border>
      <left/>
      <right/>
      <top/>
      <bottom style="thin">
        <color theme="7"/>
      </bottom>
      <diagonal/>
    </border>
    <border>
      <left/>
      <right/>
      <top style="thin">
        <color theme="7"/>
      </top>
      <bottom style="thin">
        <color theme="7"/>
      </bottom>
      <diagonal/>
    </border>
    <border>
      <left/>
      <right/>
      <top style="thin">
        <color theme="7"/>
      </top>
      <bottom/>
      <diagonal/>
    </border>
    <border>
      <left/>
      <right/>
      <top/>
      <bottom style="thin">
        <color rgb="FFC00000"/>
      </bottom>
      <diagonal/>
    </border>
    <border>
      <left/>
      <right/>
      <top style="thin">
        <color rgb="FFC00000"/>
      </top>
      <bottom style="thin">
        <color rgb="FFC00000"/>
      </bottom>
      <diagonal/>
    </border>
    <border>
      <left/>
      <right/>
      <top style="thin">
        <color rgb="FFC00000"/>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01">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3" fillId="3" borderId="0" xfId="0" applyFont="1" applyFill="1" applyAlignment="1">
      <alignment vertical="center"/>
    </xf>
    <xf numFmtId="0" fontId="4"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Border="1" applyAlignment="1">
      <alignment horizontal="right" vertical="center"/>
    </xf>
    <xf numFmtId="0" fontId="4" fillId="0" borderId="0" xfId="0" applyFont="1" applyBorder="1" applyAlignment="1">
      <alignment horizontal="right" vertical="center"/>
    </xf>
    <xf numFmtId="0" fontId="4" fillId="0" borderId="3" xfId="0" applyFont="1" applyBorder="1" applyAlignment="1">
      <alignment horizontal="left" vertical="center"/>
    </xf>
    <xf numFmtId="0" fontId="4" fillId="0" borderId="3" xfId="0" applyFont="1" applyBorder="1" applyAlignment="1">
      <alignment horizontal="right" vertical="center"/>
    </xf>
    <xf numFmtId="0" fontId="4" fillId="0" borderId="4" xfId="0" applyFont="1" applyBorder="1" applyAlignment="1">
      <alignment horizontal="left" vertical="center"/>
    </xf>
    <xf numFmtId="0" fontId="4" fillId="0" borderId="4" xfId="0" applyFont="1" applyBorder="1" applyAlignment="1">
      <alignment horizontal="right" vertical="center"/>
    </xf>
    <xf numFmtId="0" fontId="4" fillId="2" borderId="0" xfId="0" applyFont="1" applyFill="1"/>
    <xf numFmtId="0" fontId="6" fillId="3" borderId="0" xfId="0" applyFont="1" applyFill="1" applyAlignment="1">
      <alignment vertical="center"/>
    </xf>
    <xf numFmtId="0" fontId="4" fillId="3" borderId="0" xfId="0" applyFont="1" applyFill="1"/>
    <xf numFmtId="0" fontId="4" fillId="0" borderId="0" xfId="0" applyFont="1"/>
    <xf numFmtId="0" fontId="7" fillId="8" borderId="0" xfId="0" applyFont="1" applyFill="1" applyAlignment="1">
      <alignment horizontal="center" vertical="center"/>
    </xf>
    <xf numFmtId="0" fontId="4" fillId="0" borderId="13" xfId="0" applyFont="1" applyBorder="1"/>
    <xf numFmtId="0" fontId="4" fillId="0" borderId="14" xfId="0" applyFont="1" applyBorder="1"/>
    <xf numFmtId="167" fontId="4" fillId="0" borderId="14" xfId="1" applyNumberFormat="1" applyFont="1" applyBorder="1"/>
    <xf numFmtId="0" fontId="4" fillId="0" borderId="15" xfId="0" applyFont="1" applyBorder="1"/>
    <xf numFmtId="1" fontId="4" fillId="0" borderId="14" xfId="0" applyNumberFormat="1" applyFont="1" applyBorder="1"/>
    <xf numFmtId="0" fontId="8" fillId="8" borderId="13" xfId="0" applyFont="1" applyFill="1" applyBorder="1" applyAlignment="1">
      <alignment horizontal="center" vertical="center"/>
    </xf>
    <xf numFmtId="0" fontId="4" fillId="8" borderId="0" xfId="0" applyFont="1" applyFill="1" applyAlignment="1">
      <alignment horizontal="center" vertical="center"/>
    </xf>
    <xf numFmtId="167" fontId="4" fillId="0" borderId="13" xfId="1" applyNumberFormat="1"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167" fontId="4" fillId="0" borderId="15" xfId="1" applyNumberFormat="1" applyFont="1" applyBorder="1"/>
    <xf numFmtId="0" fontId="4" fillId="0" borderId="15" xfId="0" applyFont="1" applyBorder="1" applyAlignment="1">
      <alignment horizontal="center" vertical="center"/>
    </xf>
    <xf numFmtId="0" fontId="8" fillId="8" borderId="0" xfId="0" applyFont="1" applyFill="1"/>
    <xf numFmtId="0" fontId="4" fillId="0" borderId="0" xfId="0" pivotButton="1" applyFont="1"/>
    <xf numFmtId="9" fontId="4" fillId="0" borderId="0" xfId="2" applyFont="1"/>
    <xf numFmtId="0" fontId="4" fillId="0" borderId="0" xfId="2" applyNumberFormat="1" applyFont="1"/>
    <xf numFmtId="0" fontId="4" fillId="0" borderId="0" xfId="0" applyFont="1" applyAlignment="1">
      <alignment horizontal="left"/>
    </xf>
    <xf numFmtId="0" fontId="4" fillId="0" borderId="0" xfId="0" applyNumberFormat="1" applyFont="1"/>
    <xf numFmtId="0" fontId="4" fillId="0" borderId="0" xfId="0" applyFont="1" applyAlignment="1">
      <alignment horizontal="left" indent="1"/>
    </xf>
    <xf numFmtId="167" fontId="6" fillId="3" borderId="0" xfId="1" applyNumberFormat="1" applyFont="1" applyFill="1" applyAlignment="1">
      <alignment vertical="center"/>
    </xf>
    <xf numFmtId="167" fontId="4" fillId="3" borderId="0" xfId="1" applyNumberFormat="1" applyFont="1" applyFill="1"/>
    <xf numFmtId="167" fontId="4" fillId="0" borderId="0" xfId="1" applyNumberFormat="1" applyFont="1"/>
    <xf numFmtId="0" fontId="4" fillId="0" borderId="0" xfId="0" applyFont="1" applyAlignment="1">
      <alignment vertical="center" wrapText="1"/>
    </xf>
    <xf numFmtId="0" fontId="8" fillId="0" borderId="0" xfId="0" applyFont="1"/>
    <xf numFmtId="0" fontId="8" fillId="0" borderId="0" xfId="0" applyFont="1" applyAlignment="1">
      <alignment horizontal="right"/>
    </xf>
    <xf numFmtId="6" fontId="4" fillId="0" borderId="0" xfId="0" applyNumberFormat="1" applyFont="1"/>
    <xf numFmtId="3" fontId="4" fillId="0" borderId="0" xfId="0" applyNumberFormat="1" applyFont="1"/>
    <xf numFmtId="166" fontId="4" fillId="0" borderId="0" xfId="0" applyNumberFormat="1" applyFont="1"/>
    <xf numFmtId="0" fontId="4" fillId="0" borderId="7" xfId="0" applyFont="1" applyBorder="1" applyAlignment="1">
      <alignment horizontal="left"/>
    </xf>
    <xf numFmtId="166" fontId="4" fillId="0" borderId="7" xfId="0" applyNumberFormat="1" applyFont="1" applyBorder="1"/>
    <xf numFmtId="0" fontId="4" fillId="0" borderId="8" xfId="0" applyFont="1" applyBorder="1" applyAlignment="1">
      <alignment horizontal="left"/>
    </xf>
    <xf numFmtId="166" fontId="4" fillId="0" borderId="8" xfId="0" applyNumberFormat="1" applyFont="1" applyBorder="1"/>
    <xf numFmtId="0" fontId="4" fillId="0" borderId="12" xfId="0" applyFont="1" applyBorder="1" applyAlignment="1">
      <alignment horizontal="left"/>
    </xf>
    <xf numFmtId="166" fontId="4" fillId="0" borderId="12" xfId="0" applyNumberFormat="1" applyFont="1" applyBorder="1"/>
    <xf numFmtId="0" fontId="10" fillId="0" borderId="10" xfId="0" applyFont="1" applyBorder="1" applyAlignment="1">
      <alignment horizontal="left"/>
    </xf>
    <xf numFmtId="164" fontId="10" fillId="0" borderId="10" xfId="0" applyNumberFormat="1" applyFont="1" applyBorder="1"/>
    <xf numFmtId="0" fontId="10" fillId="0" borderId="10" xfId="0" applyNumberFormat="1" applyFont="1" applyBorder="1"/>
    <xf numFmtId="0" fontId="10" fillId="0" borderId="11" xfId="0" applyFont="1" applyBorder="1" applyAlignment="1">
      <alignment horizontal="left"/>
    </xf>
    <xf numFmtId="164" fontId="10" fillId="0" borderId="11" xfId="0" applyNumberFormat="1" applyFont="1" applyBorder="1"/>
    <xf numFmtId="0" fontId="10" fillId="0" borderId="11" xfId="0" applyNumberFormat="1" applyFont="1" applyBorder="1"/>
    <xf numFmtId="0" fontId="4" fillId="0" borderId="11" xfId="0" applyFont="1" applyBorder="1"/>
    <xf numFmtId="0" fontId="11" fillId="7" borderId="9" xfId="0" applyFont="1" applyFill="1" applyBorder="1"/>
    <xf numFmtId="0" fontId="8" fillId="6" borderId="0" xfId="0" applyFont="1" applyFill="1" applyBorder="1" applyAlignment="1">
      <alignment horizontal="center" vertical="center"/>
    </xf>
    <xf numFmtId="0" fontId="4" fillId="0" borderId="6" xfId="0" applyFont="1" applyFill="1" applyBorder="1" applyAlignment="1">
      <alignment horizontal="center" vertical="center"/>
    </xf>
    <xf numFmtId="6" fontId="4" fillId="0" borderId="7" xfId="0" applyNumberFormat="1" applyFont="1" applyFill="1" applyBorder="1" applyAlignment="1">
      <alignment horizontal="center" vertical="center"/>
    </xf>
    <xf numFmtId="37" fontId="12" fillId="0" borderId="7" xfId="0" applyNumberFormat="1" applyFont="1" applyFill="1" applyBorder="1" applyAlignment="1">
      <alignment horizontal="right" vertical="center"/>
    </xf>
    <xf numFmtId="0" fontId="4" fillId="4" borderId="2" xfId="0" applyFont="1" applyFill="1" applyBorder="1" applyAlignment="1">
      <alignment horizontal="center" vertical="center"/>
    </xf>
    <xf numFmtId="6" fontId="4" fillId="5" borderId="0" xfId="0" applyNumberFormat="1" applyFont="1" applyFill="1" applyBorder="1" applyAlignment="1">
      <alignment horizontal="center" vertical="center"/>
    </xf>
    <xf numFmtId="0" fontId="4" fillId="5" borderId="0" xfId="0" applyFont="1" applyFill="1" applyBorder="1" applyAlignment="1">
      <alignment horizontal="center" vertical="center"/>
    </xf>
    <xf numFmtId="0" fontId="4" fillId="0" borderId="8" xfId="0" applyFont="1" applyFill="1" applyBorder="1" applyAlignment="1">
      <alignment horizontal="center" vertical="center"/>
    </xf>
    <xf numFmtId="6" fontId="4" fillId="0" borderId="8" xfId="0" applyNumberFormat="1" applyFont="1" applyFill="1" applyBorder="1" applyAlignment="1">
      <alignment horizontal="center" vertical="center"/>
    </xf>
    <xf numFmtId="37" fontId="12" fillId="0" borderId="8" xfId="0" applyNumberFormat="1" applyFont="1" applyFill="1" applyBorder="1" applyAlignment="1">
      <alignment horizontal="right" vertical="center"/>
    </xf>
    <xf numFmtId="0" fontId="4" fillId="5" borderId="2" xfId="0" applyFont="1" applyFill="1" applyBorder="1" applyAlignment="1">
      <alignment horizontal="center" vertical="center"/>
    </xf>
    <xf numFmtId="0" fontId="4" fillId="5" borderId="5" xfId="0" applyFont="1" applyFill="1" applyBorder="1" applyAlignment="1">
      <alignment horizontal="center" vertical="center"/>
    </xf>
    <xf numFmtId="6" fontId="4" fillId="5" borderId="3" xfId="0" applyNumberFormat="1" applyFont="1" applyFill="1" applyBorder="1" applyAlignment="1">
      <alignment horizontal="center" vertical="center"/>
    </xf>
    <xf numFmtId="0" fontId="4" fillId="5" borderId="3" xfId="0" applyFont="1" applyFill="1" applyBorder="1" applyAlignment="1">
      <alignment horizontal="center" vertical="center"/>
    </xf>
    <xf numFmtId="0" fontId="8" fillId="0" borderId="0" xfId="0" applyFont="1" applyAlignment="1">
      <alignment horizontal="center"/>
    </xf>
    <xf numFmtId="0" fontId="8" fillId="3" borderId="0" xfId="0" applyFont="1" applyFill="1"/>
    <xf numFmtId="0" fontId="8" fillId="0" borderId="1" xfId="0" applyFont="1" applyBorder="1"/>
    <xf numFmtId="0" fontId="4" fillId="0" borderId="1" xfId="0" applyFont="1" applyBorder="1"/>
    <xf numFmtId="8" fontId="4" fillId="0" borderId="0" xfId="0" applyNumberFormat="1" applyFont="1"/>
    <xf numFmtId="0" fontId="13" fillId="0" borderId="0" xfId="0" pivotButton="1" applyFont="1"/>
    <xf numFmtId="0" fontId="13" fillId="0" borderId="0" xfId="0" applyFont="1"/>
    <xf numFmtId="0" fontId="13" fillId="0" borderId="0" xfId="0" applyFont="1" applyAlignment="1">
      <alignment horizontal="left"/>
    </xf>
    <xf numFmtId="165" fontId="13" fillId="0" borderId="0" xfId="0" applyNumberFormat="1" applyFont="1"/>
    <xf numFmtId="0" fontId="13" fillId="0" borderId="16" xfId="0" applyNumberFormat="1" applyFont="1" applyBorder="1"/>
    <xf numFmtId="165" fontId="13" fillId="0" borderId="16" xfId="0" applyNumberFormat="1" applyFont="1" applyBorder="1"/>
    <xf numFmtId="168" fontId="13" fillId="0" borderId="16" xfId="0" applyNumberFormat="1" applyFont="1" applyBorder="1"/>
    <xf numFmtId="0" fontId="13" fillId="0" borderId="17" xfId="0" applyNumberFormat="1" applyFont="1" applyBorder="1"/>
    <xf numFmtId="165" fontId="13" fillId="0" borderId="17" xfId="0" applyNumberFormat="1" applyFont="1" applyBorder="1"/>
    <xf numFmtId="168" fontId="13" fillId="0" borderId="17" xfId="0" applyNumberFormat="1" applyFont="1" applyBorder="1"/>
    <xf numFmtId="0" fontId="13" fillId="0" borderId="18" xfId="0" applyNumberFormat="1" applyFont="1" applyBorder="1"/>
    <xf numFmtId="165" fontId="13" fillId="0" borderId="18" xfId="0" applyNumberFormat="1" applyFont="1" applyBorder="1"/>
    <xf numFmtId="168" fontId="13" fillId="0" borderId="18" xfId="0" applyNumberFormat="1" applyFont="1" applyBorder="1"/>
    <xf numFmtId="0" fontId="13" fillId="0" borderId="16" xfId="0" applyFont="1" applyBorder="1" applyAlignment="1">
      <alignment horizontal="left"/>
    </xf>
    <xf numFmtId="0" fontId="13" fillId="0" borderId="17" xfId="0" applyFont="1" applyBorder="1" applyAlignment="1">
      <alignment horizontal="left"/>
    </xf>
    <xf numFmtId="0" fontId="13" fillId="0" borderId="18" xfId="0" applyFont="1" applyBorder="1" applyAlignment="1">
      <alignment horizontal="left"/>
    </xf>
    <xf numFmtId="0" fontId="13" fillId="0" borderId="0" xfId="0" applyFont="1" applyBorder="1" applyAlignment="1">
      <alignment horizontal="left"/>
    </xf>
    <xf numFmtId="0" fontId="8" fillId="6" borderId="0" xfId="0" applyFont="1" applyFill="1" applyBorder="1" applyAlignment="1">
      <alignment horizontal="center" vertical="center"/>
    </xf>
    <xf numFmtId="0" fontId="4" fillId="0" borderId="0" xfId="0" applyFont="1" applyAlignment="1">
      <alignment horizontal="center"/>
    </xf>
    <xf numFmtId="0" fontId="4" fillId="8" borderId="0" xfId="0" applyFont="1" applyFill="1" applyAlignment="1">
      <alignment horizontal="center"/>
    </xf>
    <xf numFmtId="0" fontId="4" fillId="8" borderId="0" xfId="0" applyFont="1" applyFill="1" applyAlignment="1">
      <alignment horizontal="center" vertical="center"/>
    </xf>
    <xf numFmtId="0" fontId="8" fillId="8" borderId="0" xfId="0" applyFont="1" applyFill="1" applyAlignment="1">
      <alignment horizontal="center"/>
    </xf>
  </cellXfs>
  <cellStyles count="3">
    <cellStyle name="Currency" xfId="1" builtinId="4"/>
    <cellStyle name="Normal" xfId="0" builtinId="0"/>
    <cellStyle name="Percent" xfId="2" builtinId="5"/>
  </cellStyles>
  <dxfs count="100">
    <dxf>
      <border>
        <horizontal style="thin">
          <color rgb="FFC00000"/>
        </horizontal>
      </border>
    </dxf>
    <dxf>
      <border>
        <horizontal style="thin">
          <color rgb="FFC00000"/>
        </horizontal>
      </border>
    </dxf>
    <dxf>
      <border>
        <horizontal style="thin">
          <color rgb="FFC00000"/>
        </horizontal>
      </border>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strike val="0"/>
        <outline val="0"/>
        <shadow val="0"/>
        <vertAlign val="baseline"/>
        <color theme="1"/>
        <name val="Verdana"/>
        <family val="2"/>
        <scheme val="none"/>
      </font>
      <numFmt numFmtId="3" formatCode="#,##0"/>
    </dxf>
    <dxf>
      <font>
        <strike val="0"/>
        <outline val="0"/>
        <shadow val="0"/>
        <vertAlign val="baseline"/>
        <color theme="1"/>
        <name val="Verdana"/>
        <family val="2"/>
        <scheme val="none"/>
      </font>
      <numFmt numFmtId="10" formatCode="&quot;$&quot;#,##0_);[Red]\(&quot;$&quot;#,##0\)"/>
    </dxf>
    <dxf>
      <font>
        <strike val="0"/>
        <outline val="0"/>
        <shadow val="0"/>
        <vertAlign val="baseline"/>
        <color theme="1"/>
        <name val="Verdana"/>
        <family val="2"/>
        <scheme val="none"/>
      </font>
    </dxf>
    <dxf>
      <font>
        <strike val="0"/>
        <outline val="0"/>
        <shadow val="0"/>
        <vertAlign val="baseline"/>
        <color theme="1"/>
        <name val="Verdana"/>
        <family val="2"/>
        <scheme val="none"/>
      </font>
    </dxf>
    <dxf>
      <font>
        <strike val="0"/>
        <outline val="0"/>
        <shadow val="0"/>
        <vertAlign val="baseline"/>
        <color theme="1"/>
        <name val="Verdana"/>
        <family val="2"/>
        <scheme val="none"/>
      </font>
    </dxf>
    <dxf>
      <font>
        <strike val="0"/>
        <outline val="0"/>
        <shadow val="0"/>
        <vertAlign val="baseline"/>
        <color theme="1"/>
        <name val="Verdana"/>
        <family val="2"/>
        <scheme val="none"/>
      </font>
    </dxf>
    <dxf>
      <font>
        <b/>
        <i val="0"/>
        <strike val="0"/>
        <condense val="0"/>
        <extend val="0"/>
        <outline val="0"/>
        <shadow val="0"/>
        <u val="none"/>
        <vertAlign val="baseline"/>
        <sz val="11"/>
        <color theme="1"/>
        <name val="Verdana"/>
        <family val="2"/>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border>
        <horizontal style="thin">
          <color theme="4" tint="-0.24994659260841701"/>
        </horizontal>
      </border>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sz val="12"/>
      </font>
    </dxf>
    <dxf>
      <font>
        <sz val="12"/>
      </font>
    </dxf>
    <dxf>
      <font>
        <name val="Verdana"/>
        <scheme val="none"/>
      </font>
    </dxf>
    <dxf>
      <font>
        <name val="Verdana"/>
        <scheme val="none"/>
      </font>
    </dxf>
    <dxf>
      <font>
        <name val="Verdana"/>
        <scheme val="none"/>
      </font>
    </dxf>
    <dxf>
      <font>
        <name val="Verdana"/>
        <scheme val="none"/>
      </font>
    </dxf>
    <dxf>
      <font>
        <name val="Verdana"/>
        <scheme val="none"/>
      </font>
    </dxf>
    <dxf>
      <font>
        <b/>
      </font>
    </dxf>
    <dxf>
      <font>
        <b/>
      </font>
    </dxf>
    <dxf>
      <font>
        <color rgb="FFC00000"/>
      </font>
    </dxf>
    <dxf>
      <font>
        <color rgb="FFC00000"/>
      </font>
    </dxf>
    <dxf>
      <font>
        <color theme="5"/>
      </font>
    </dxf>
    <dxf>
      <font>
        <color theme="5"/>
      </font>
    </dxf>
    <dxf>
      <font>
        <color theme="5"/>
      </font>
    </dxf>
    <dxf>
      <fill>
        <patternFill patternType="solid">
          <bgColor rgb="FF00B0F0"/>
        </patternFill>
      </fill>
    </dxf>
    <dxf>
      <fill>
        <patternFill patternType="solid">
          <bgColor rgb="FF00B0F0"/>
        </patternFill>
      </fill>
    </dxf>
    <dxf>
      <border>
        <horizontal style="thin">
          <color rgb="FF00B050"/>
        </horizontal>
      </border>
    </dxf>
    <dxf>
      <border>
        <horizontal style="thin">
          <color rgb="FF00B050"/>
        </horizontal>
      </border>
    </dxf>
    <dxf>
      <border>
        <horizontal style="thin">
          <color rgb="FF00B050"/>
        </horizontal>
      </border>
    </dxf>
    <dxf>
      <border>
        <horizontal style="thin">
          <color rgb="FF00B050"/>
        </horizontal>
      </border>
    </dxf>
    <dxf>
      <border>
        <horizontal style="thin">
          <color rgb="FF00B050"/>
        </horizontal>
      </border>
    </dxf>
    <dxf>
      <numFmt numFmtId="164" formatCode="&quot;$&quot;#,##0"/>
    </dxf>
    <dxf>
      <font>
        <strike val="0"/>
        <outline val="0"/>
        <shadow val="0"/>
        <u val="none"/>
        <vertAlign val="baseline"/>
        <color theme="1"/>
        <name val="Verdana"/>
        <family val="2"/>
        <scheme val="none"/>
      </font>
      <numFmt numFmtId="3" formatCode="#,##0"/>
    </dxf>
    <dxf>
      <font>
        <strike val="0"/>
        <outline val="0"/>
        <shadow val="0"/>
        <u val="none"/>
        <vertAlign val="baseline"/>
        <color theme="1"/>
        <name val="Verdana"/>
        <family val="2"/>
        <scheme val="none"/>
      </font>
      <numFmt numFmtId="10" formatCode="&quot;$&quot;#,##0_);[Red]\(&quot;$&quot;#,##0\)"/>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b/>
        <i val="0"/>
        <strike val="0"/>
        <condense val="0"/>
        <extend val="0"/>
        <outline val="0"/>
        <shadow val="0"/>
        <u val="none"/>
        <vertAlign val="baseline"/>
        <sz val="11"/>
        <color theme="1"/>
        <name val="Verdana"/>
        <family val="2"/>
        <scheme val="none"/>
      </font>
    </dxf>
    <dxf>
      <font>
        <color rgb="FF9C0006"/>
      </font>
      <fill>
        <patternFill>
          <bgColor rgb="FFFFC7CE"/>
        </patternFill>
      </fill>
    </dxf>
    <dxf>
      <font>
        <strike val="0"/>
        <outline val="0"/>
        <shadow val="0"/>
        <u val="none"/>
        <vertAlign val="baseline"/>
        <color theme="1"/>
        <name val="Verdana"/>
        <family val="2"/>
        <scheme val="none"/>
      </font>
      <numFmt numFmtId="0" formatCode="General"/>
    </dxf>
    <dxf>
      <font>
        <strike val="0"/>
        <outline val="0"/>
        <shadow val="0"/>
        <u val="none"/>
        <vertAlign val="baseline"/>
        <color theme="1"/>
        <name val="Verdana"/>
        <family val="2"/>
        <scheme val="none"/>
      </font>
      <numFmt numFmtId="0" formatCode="General"/>
    </dxf>
    <dxf>
      <font>
        <strike val="0"/>
        <outline val="0"/>
        <shadow val="0"/>
        <u val="none"/>
        <vertAlign val="baseline"/>
        <color theme="1"/>
        <name val="Verdana"/>
        <family val="2"/>
        <scheme val="none"/>
      </font>
      <numFmt numFmtId="3" formatCode="#,##0"/>
    </dxf>
    <dxf>
      <font>
        <strike val="0"/>
        <outline val="0"/>
        <shadow val="0"/>
        <u val="none"/>
        <vertAlign val="baseline"/>
        <color theme="1"/>
        <name val="Verdana"/>
        <family val="2"/>
        <scheme val="none"/>
      </font>
      <numFmt numFmtId="10" formatCode="&quot;$&quot;#,##0_);[Red]\(&quot;$&quot;#,##0\)"/>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b/>
        <i val="0"/>
        <strike val="0"/>
        <condense val="0"/>
        <extend val="0"/>
        <outline val="0"/>
        <shadow val="0"/>
        <u val="none"/>
        <vertAlign val="baseline"/>
        <sz val="11"/>
        <color theme="1"/>
        <name val="Verdana"/>
        <family val="2"/>
        <scheme val="none"/>
      </font>
    </dxf>
    <dxf>
      <font>
        <strike val="0"/>
        <outline val="0"/>
        <shadow val="0"/>
        <u val="none"/>
        <vertAlign val="baseline"/>
        <color theme="1"/>
        <name val="Verdana"/>
        <family val="2"/>
        <scheme val="none"/>
      </font>
      <numFmt numFmtId="12" formatCode="&quot;$&quot;#,##0.00_);[Red]\(&quot;$&quot;#,##0.00\)"/>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
      <font>
        <strike val="0"/>
        <outline val="0"/>
        <shadow val="0"/>
        <u val="none"/>
        <vertAlign val="baseline"/>
        <color theme="1"/>
        <name val="Verdana"/>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onnections" Target="connection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theme" Target="theme/them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Look</a:t>
            </a:r>
            <a:r>
              <a:rPr lang="en-US" baseline="0"/>
              <a:t> at Distribution of Data to find Anomalys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'6'!$P$3</c:f>
              <c:strCache>
                <c:ptCount val="1"/>
                <c:pt idx="0">
                  <c:v>Units</c:v>
                </c:pt>
              </c:strCache>
            </c:strRef>
          </c:tx>
          <c:spPr>
            <a:ln w="19050" cap="rnd">
              <a:noFill/>
              <a:round/>
            </a:ln>
            <a:effectLst/>
          </c:spPr>
          <c:marker>
            <c:symbol val="circle"/>
            <c:size val="5"/>
            <c:spPr>
              <a:solidFill>
                <a:schemeClr val="accent1"/>
              </a:solidFill>
              <a:ln w="9525">
                <a:solidFill>
                  <a:schemeClr val="accent1"/>
                </a:solidFill>
              </a:ln>
              <a:effectLst/>
            </c:spPr>
          </c:marker>
          <c:xVal>
            <c:numRef>
              <c:f>'6'!$O$4:$O$303</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'6'!$P$4:$P$303</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9465-4DC8-BBAC-964E4D6945E6}"/>
            </c:ext>
          </c:extLst>
        </c:ser>
        <c:dLbls>
          <c:showLegendKey val="0"/>
          <c:showVal val="0"/>
          <c:showCatName val="0"/>
          <c:showSerName val="0"/>
          <c:showPercent val="0"/>
          <c:showBubbleSize val="0"/>
        </c:dLbls>
        <c:axId val="957498623"/>
        <c:axId val="1096579215"/>
      </c:scatterChart>
      <c:valAx>
        <c:axId val="95749862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579215"/>
        <c:crosses val="autoZero"/>
        <c:crossBetween val="midCat"/>
      </c:valAx>
      <c:valAx>
        <c:axId val="109657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498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a:t>
            </a:r>
          </a:p>
          <a:p>
            <a:pPr algn="ctr" rtl="0">
              <a:defRPr/>
            </a:pPr>
            <a:r>
              <a:rPr lang="en-US" sz="1400" b="0" i="0" u="none" strike="noStrike" baseline="0">
                <a:solidFill>
                  <a:sysClr val="windowText" lastClr="000000">
                    <a:lumMod val="65000"/>
                    <a:lumOff val="35000"/>
                  </a:sysClr>
                </a:solidFill>
                <a:latin typeface="Calibri" panose="020F0502020204030204"/>
              </a:rPr>
              <a:t> Amount Column</a:t>
            </a:r>
          </a:p>
        </cx:rich>
      </cx:tx>
    </cx:title>
    <cx:plotArea>
      <cx:plotAreaRegion>
        <cx:series layoutId="boxWhisker" uniqueId="{F3BDD54C-A28A-42CC-BDD4-96FC27CCC83C}">
          <cx:tx>
            <cx:txData>
              <cx:f>_xlchart.v1.0</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title pos="t" align="ctr" overlay="0">
      <cx:tx>
        <cx:txData>
          <cx:v>Distribution of Geo and Amount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Geo and Amount </a:t>
          </a:r>
        </a:p>
      </cx:txPr>
    </cx:title>
    <cx:plotArea>
      <cx:plotAreaRegion>
        <cx:series layoutId="boxWhisker" uniqueId="{9AE284B3-5374-4D1A-895C-8D1C38811128}">
          <cx:tx>
            <cx:txData>
              <cx:f>_xlchart.v1.3</cx:f>
              <cx:v>Amount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276225</xdr:colOff>
      <xdr:row>2</xdr:row>
      <xdr:rowOff>9525</xdr:rowOff>
    </xdr:from>
    <xdr:to>
      <xdr:col>10</xdr:col>
      <xdr:colOff>142875</xdr:colOff>
      <xdr:row>11</xdr:row>
      <xdr:rowOff>76200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C863B550-A122-4856-BAF9-8BB2DA019996}"/>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143375" y="1257300"/>
              <a:ext cx="29146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190500</xdr:colOff>
      <xdr:row>1</xdr:row>
      <xdr:rowOff>228600</xdr:rowOff>
    </xdr:from>
    <xdr:to>
      <xdr:col>10</xdr:col>
      <xdr:colOff>457200</xdr:colOff>
      <xdr:row>16</xdr:row>
      <xdr:rowOff>71437</xdr:rowOff>
    </xdr:to>
    <xdr:graphicFrame macro="">
      <xdr:nvGraphicFramePr>
        <xdr:cNvPr id="3" name="Chart 2">
          <a:extLst>
            <a:ext uri="{FF2B5EF4-FFF2-40B4-BE49-F238E27FC236}">
              <a16:creationId xmlns:a16="http://schemas.microsoft.com/office/drawing/2014/main" id="{C7303DCF-F3A9-4B8D-86B9-3FC5574292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6</xdr:row>
      <xdr:rowOff>142875</xdr:rowOff>
    </xdr:from>
    <xdr:to>
      <xdr:col>9</xdr:col>
      <xdr:colOff>161925</xdr:colOff>
      <xdr:row>8</xdr:row>
      <xdr:rowOff>9525</xdr:rowOff>
    </xdr:to>
    <xdr:sp macro="" textlink="">
      <xdr:nvSpPr>
        <xdr:cNvPr id="4" name="Oval 3">
          <a:extLst>
            <a:ext uri="{FF2B5EF4-FFF2-40B4-BE49-F238E27FC236}">
              <a16:creationId xmlns:a16="http://schemas.microsoft.com/office/drawing/2014/main" id="{6F6E2933-C73D-4E11-862B-9C047A357282}"/>
            </a:ext>
          </a:extLst>
        </xdr:cNvPr>
        <xdr:cNvSpPr/>
      </xdr:nvSpPr>
      <xdr:spPr>
        <a:xfrm>
          <a:off x="4933950" y="2343150"/>
          <a:ext cx="219075" cy="2476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9</xdr:col>
      <xdr:colOff>114300</xdr:colOff>
      <xdr:row>13</xdr:row>
      <xdr:rowOff>66675</xdr:rowOff>
    </xdr:from>
    <xdr:to>
      <xdr:col>9</xdr:col>
      <xdr:colOff>333375</xdr:colOff>
      <xdr:row>14</xdr:row>
      <xdr:rowOff>123825</xdr:rowOff>
    </xdr:to>
    <xdr:sp macro="" textlink="">
      <xdr:nvSpPr>
        <xdr:cNvPr id="5" name="Oval 4">
          <a:extLst>
            <a:ext uri="{FF2B5EF4-FFF2-40B4-BE49-F238E27FC236}">
              <a16:creationId xmlns:a16="http://schemas.microsoft.com/office/drawing/2014/main" id="{FDDFC1F9-C973-4DD6-92E9-52CF3788028E}"/>
            </a:ext>
          </a:extLst>
        </xdr:cNvPr>
        <xdr:cNvSpPr/>
      </xdr:nvSpPr>
      <xdr:spPr>
        <a:xfrm>
          <a:off x="5105400" y="3600450"/>
          <a:ext cx="219075" cy="2476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cap="none" spc="0">
            <a:ln w="22225">
              <a:solidFill>
                <a:schemeClr val="accent2"/>
              </a:solidFill>
              <a:prstDash val="solid"/>
            </a:ln>
            <a:solidFill>
              <a:schemeClr val="accent2">
                <a:lumMod val="40000"/>
                <a:lumOff val="60000"/>
              </a:schemeClr>
            </a:solidFill>
            <a:effectLst/>
          </a:endParaRPr>
        </a:p>
      </xdr:txBody>
    </xdr:sp>
    <xdr:clientData/>
  </xdr:twoCellAnchor>
  <xdr:twoCellAnchor>
    <xdr:from>
      <xdr:col>1</xdr:col>
      <xdr:colOff>200025</xdr:colOff>
      <xdr:row>16</xdr:row>
      <xdr:rowOff>90487</xdr:rowOff>
    </xdr:from>
    <xdr:to>
      <xdr:col>3</xdr:col>
      <xdr:colOff>247650</xdr:colOff>
      <xdr:row>32</xdr:row>
      <xdr:rowOff>66675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C7A9F454-ED6A-4B56-A992-01B8EE3D91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14325" y="3948112"/>
              <a:ext cx="1266825" cy="28717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261937</xdr:colOff>
      <xdr:row>16</xdr:row>
      <xdr:rowOff>119062</xdr:rowOff>
    </xdr:from>
    <xdr:to>
      <xdr:col>10</xdr:col>
      <xdr:colOff>566737</xdr:colOff>
      <xdr:row>32</xdr:row>
      <xdr:rowOff>57150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CA6FB6F4-00C3-4117-A03E-6D193367607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595437" y="3976687"/>
              <a:ext cx="4572000" cy="2833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0.08333</cdr:x>
      <cdr:y>0.22158</cdr:y>
    </cdr:from>
    <cdr:to>
      <cdr:x>0.12141</cdr:x>
      <cdr:y>0.29705</cdr:y>
    </cdr:to>
    <cdr:sp macro="" textlink="">
      <cdr:nvSpPr>
        <cdr:cNvPr id="2" name="Oval 1">
          <a:extLst xmlns:a="http://schemas.openxmlformats.org/drawingml/2006/main">
            <a:ext uri="{FF2B5EF4-FFF2-40B4-BE49-F238E27FC236}">
              <a16:creationId xmlns:a16="http://schemas.microsoft.com/office/drawing/2014/main" id="{6F6E2933-C73D-4E11-862B-9C047A357282}"/>
            </a:ext>
          </a:extLst>
        </cdr:cNvPr>
        <cdr:cNvSpPr/>
      </cdr:nvSpPr>
      <cdr:spPr>
        <a:xfrm xmlns:a="http://schemas.openxmlformats.org/drawingml/2006/main">
          <a:off x="479425" y="727075"/>
          <a:ext cx="219075" cy="24765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0.67605</cdr:x>
      <cdr:y>0.83116</cdr:y>
    </cdr:from>
    <cdr:to>
      <cdr:x>0.71413</cdr:x>
      <cdr:y>0.90663</cdr:y>
    </cdr:to>
    <cdr:sp macro="" textlink="">
      <cdr:nvSpPr>
        <cdr:cNvPr id="3" name="Oval 2">
          <a:extLst xmlns:a="http://schemas.openxmlformats.org/drawingml/2006/main">
            <a:ext uri="{FF2B5EF4-FFF2-40B4-BE49-F238E27FC236}">
              <a16:creationId xmlns:a16="http://schemas.microsoft.com/office/drawing/2014/main" id="{6F6E2933-C73D-4E11-862B-9C047A357282}"/>
            </a:ext>
          </a:extLst>
        </cdr:cNvPr>
        <cdr:cNvSpPr/>
      </cdr:nvSpPr>
      <cdr:spPr>
        <a:xfrm xmlns:a="http://schemas.openxmlformats.org/drawingml/2006/main">
          <a:off x="3889375" y="2727325"/>
          <a:ext cx="219075" cy="24765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b="1" cap="none" spc="0">
            <a:ln w="22225">
              <a:solidFill>
                <a:schemeClr val="accent2"/>
              </a:solidFill>
              <a:prstDash val="solid"/>
            </a:ln>
            <a:solidFill>
              <a:schemeClr val="accent2">
                <a:lumMod val="40000"/>
                <a:lumOff val="60000"/>
              </a:schemeClr>
            </a:solidFill>
            <a:effectLst/>
          </a:endParaRPr>
        </a:p>
      </cdr:txBody>
    </cdr:sp>
  </cdr:relSizeAnchor>
  <cdr:relSizeAnchor xmlns:cdr="http://schemas.openxmlformats.org/drawingml/2006/chartDrawing">
    <cdr:from>
      <cdr:x>0.59989</cdr:x>
      <cdr:y>0.84567</cdr:y>
    </cdr:from>
    <cdr:to>
      <cdr:x>0.63797</cdr:x>
      <cdr:y>0.92114</cdr:y>
    </cdr:to>
    <cdr:sp macro="" textlink="">
      <cdr:nvSpPr>
        <cdr:cNvPr id="4" name="Oval 3">
          <a:extLst xmlns:a="http://schemas.openxmlformats.org/drawingml/2006/main">
            <a:ext uri="{FF2B5EF4-FFF2-40B4-BE49-F238E27FC236}">
              <a16:creationId xmlns:a16="http://schemas.microsoft.com/office/drawing/2014/main" id="{6F6E2933-C73D-4E11-862B-9C047A357282}"/>
            </a:ext>
          </a:extLst>
        </cdr:cNvPr>
        <cdr:cNvSpPr/>
      </cdr:nvSpPr>
      <cdr:spPr>
        <a:xfrm xmlns:a="http://schemas.openxmlformats.org/drawingml/2006/main">
          <a:off x="3451225" y="2774950"/>
          <a:ext cx="219075" cy="24765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b="1" cap="none" spc="0">
            <a:ln w="22225">
              <a:solidFill>
                <a:schemeClr val="accent2"/>
              </a:solidFill>
              <a:prstDash val="solid"/>
            </a:ln>
            <a:solidFill>
              <a:schemeClr val="accent2">
                <a:lumMod val="40000"/>
                <a:lumOff val="60000"/>
              </a:schemeClr>
            </a:solidFill>
            <a:effectLst/>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3</xdr:col>
      <xdr:colOff>685800</xdr:colOff>
      <xdr:row>1</xdr:row>
      <xdr:rowOff>161926</xdr:rowOff>
    </xdr:from>
    <xdr:to>
      <xdr:col>6</xdr:col>
      <xdr:colOff>447675</xdr:colOff>
      <xdr:row>13</xdr:row>
      <xdr:rowOff>85726</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B6455D61-33A6-4D03-8D43-61037DB657BD}"/>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3562350" y="828676"/>
              <a:ext cx="1828800" cy="2095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323850</xdr:colOff>
      <xdr:row>1</xdr:row>
      <xdr:rowOff>171450</xdr:rowOff>
    </xdr:from>
    <xdr:to>
      <xdr:col>9</xdr:col>
      <xdr:colOff>323850</xdr:colOff>
      <xdr:row>15</xdr:row>
      <xdr:rowOff>161925</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9E810971-2D82-4BD3-BF82-3F1EE74AC9FB}"/>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553200" y="838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va Suribabu" refreshedDate="44899.395954050924" createdVersion="6" refreshedVersion="6" minRefreshableVersion="3" recordCount="300" xr:uid="{D88A00F5-0BF4-4D38-ACD3-F5E997D16563}">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1378590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899.489496296294" backgroundQuery="1" createdVersion="6" refreshedVersion="6" minRefreshableVersion="3" recordCount="0" supportSubquery="1" supportAdvancedDrill="1" xr:uid="{558BFE66-29B9-4711-8EAD-0F859AD7F35E}">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Price Per Unit]" caption="Price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in %]" caption="Profit i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899.489495138892" backgroundQuery="1" createdVersion="6" refreshedVersion="6" minRefreshableVersion="3" recordCount="0" supportSubquery="1" supportAdvancedDrill="1" xr:uid="{2D7824B6-D197-4052-A2B0-8B7BC3D96B01}">
  <cacheSource type="external" connectionId="1"/>
  <cacheFields count="2">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Price Per Unit]" caption="Price Per Unit" numFmtId="0" hierarchy="10" level="32767"/>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in %]" caption="Profit i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901.733968518522" backgroundQuery="1" createdVersion="6" refreshedVersion="6" minRefreshableVersion="3" recordCount="0" supportSubquery="1" supportAdvancedDrill="1" xr:uid="{5F5BC097-8629-48F8-AF49-08E69590BE5F}">
  <cacheSource type="external" connectionId="1"/>
  <cacheFields count="3">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in %]" caption="Profit i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901.734074652777" backgroundQuery="1" createdVersion="6" refreshedVersion="6" minRefreshableVersion="3" recordCount="0" supportSubquery="1" supportAdvancedDrill="1" xr:uid="{FD911D1C-E146-48B0-9A21-901401825C44}">
  <cacheSource type="external" connectionId="1"/>
  <cacheFields count="6">
    <cacheField name="[Data].[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Total Profit]" caption="Total Profit" numFmtId="0" hierarchy="11" level="32767"/>
    <cacheField name="[Measures].[Sum of Units]" caption="Sum of Units" numFmtId="0" hierarchy="8" level="32767"/>
    <cacheField name="[Measures].[Profit in %]" caption="Profit in %" numFmtId="0" hierarchy="12" level="32767"/>
    <cacheField name="[Data].[Geography].[Geography]" caption="Geography" numFmtId="0" hierarchy="1" level="1">
      <sharedItems containsSemiMixedTypes="0" containsNonDate="0" containsString="0"/>
    </cacheField>
  </cacheFields>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5"/>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3"/>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Total Profit]" caption="Total Profit" measure="1" displayFolder="" measureGroup="Data" count="0" oneField="1">
      <fieldsUsage count="1">
        <fieldUsage x="2"/>
      </fieldsUsage>
    </cacheHierarchy>
    <cacheHierarchy uniqueName="[Measures].[Profit in %]" caption="Profit in %" measure="1" displayFolder="" measureGroup="Data" count="0" oneField="1">
      <fieldsUsage count="1">
        <fieldUsage x="4"/>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899.489491203705" backgroundQuery="1" createdVersion="3" refreshedVersion="6" minRefreshableVersion="3" recordCount="0" supportSubquery="1" supportAdvancedDrill="1" xr:uid="{2641017C-5814-449E-BD5E-040E90B57EE0}">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Total Profit]" caption="Total Profit"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4710015"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iva Suribabu" refreshedDate="44899.492734027779" backgroundQuery="1" createdVersion="3" refreshedVersion="6" minRefreshableVersion="3" recordCount="0" supportSubquery="1" supportAdvancedDrill="1" xr:uid="{73EB41BD-91A3-4ED1-88BB-6802CCCFBE50}">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Price Per Unit]" caption="Price Per Unit" measure="1" displayFolder="" measureGroup="Data" count="0"/>
    <cacheHierarchy uniqueName="[Measures].[Total Profit]" caption="Total Profit" measure="1" displayFolder="" measureGroup="Data" count="0"/>
    <cacheHierarchy uniqueName="[Measures].[Profit in %]" caption="Profit in %"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5112800"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r>
  <r>
    <x v="1"/>
    <x v="1"/>
    <s v="Choco Coated Almonds"/>
    <n v="6706"/>
    <n v="459"/>
  </r>
  <r>
    <x v="2"/>
    <x v="1"/>
    <s v="Almond Choco"/>
    <n v="959"/>
    <n v="147"/>
  </r>
  <r>
    <x v="3"/>
    <x v="2"/>
    <s v="Drinking Coco"/>
    <n v="9632"/>
    <n v="288"/>
  </r>
  <r>
    <x v="4"/>
    <x v="3"/>
    <s v="White Choc"/>
    <n v="2100"/>
    <n v="414"/>
  </r>
  <r>
    <x v="0"/>
    <x v="1"/>
    <s v="Peanut Butter Cubes"/>
    <n v="8869"/>
    <n v="432"/>
  </r>
  <r>
    <x v="4"/>
    <x v="4"/>
    <s v="Smooth Sliky Salty"/>
    <n v="2681"/>
    <n v="54"/>
  </r>
  <r>
    <x v="1"/>
    <x v="1"/>
    <s v="After Nines"/>
    <n v="5012"/>
    <n v="210"/>
  </r>
  <r>
    <x v="5"/>
    <x v="4"/>
    <s v="50% Dark Bites"/>
    <n v="1281"/>
    <n v="75"/>
  </r>
  <r>
    <x v="6"/>
    <x v="0"/>
    <s v="50% Dark Bites"/>
    <n v="4991"/>
    <n v="12"/>
  </r>
  <r>
    <x v="7"/>
    <x v="3"/>
    <s v="White Choc"/>
    <n v="1785"/>
    <n v="462"/>
  </r>
  <r>
    <x v="8"/>
    <x v="0"/>
    <s v="Eclairs"/>
    <n v="3983"/>
    <n v="144"/>
  </r>
  <r>
    <x v="2"/>
    <x v="4"/>
    <s v="Mint Chip Choco"/>
    <n v="2646"/>
    <n v="120"/>
  </r>
  <r>
    <x v="7"/>
    <x v="5"/>
    <s v="Milk Bars"/>
    <n v="252"/>
    <n v="54"/>
  </r>
  <r>
    <x v="8"/>
    <x v="1"/>
    <s v="White Choc"/>
    <n v="2464"/>
    <n v="234"/>
  </r>
  <r>
    <x v="8"/>
    <x v="1"/>
    <s v="Manuka Honey Choco"/>
    <n v="2114"/>
    <n v="66"/>
  </r>
  <r>
    <x v="4"/>
    <x v="0"/>
    <s v="Smooth Sliky Salty"/>
    <n v="7693"/>
    <n v="87"/>
  </r>
  <r>
    <x v="6"/>
    <x v="5"/>
    <s v="Orange Choco"/>
    <n v="15610"/>
    <n v="339"/>
  </r>
  <r>
    <x v="3"/>
    <x v="5"/>
    <s v="After Nines"/>
    <n v="336"/>
    <n v="144"/>
  </r>
  <r>
    <x v="7"/>
    <x v="3"/>
    <s v="Orange Choco"/>
    <n v="9443"/>
    <n v="162"/>
  </r>
  <r>
    <x v="2"/>
    <x v="5"/>
    <s v="Fruit &amp; Nut Bars"/>
    <n v="8155"/>
    <n v="90"/>
  </r>
  <r>
    <x v="1"/>
    <x v="4"/>
    <s v="Fruit &amp; Nut Bars"/>
    <n v="1701"/>
    <n v="234"/>
  </r>
  <r>
    <x v="9"/>
    <x v="4"/>
    <s v="After Nines"/>
    <n v="2205"/>
    <n v="141"/>
  </r>
  <r>
    <x v="1"/>
    <x v="0"/>
    <s v="99% Dark &amp; Pure"/>
    <n v="1771"/>
    <n v="204"/>
  </r>
  <r>
    <x v="3"/>
    <x v="1"/>
    <s v="Raspberry Choco"/>
    <n v="2114"/>
    <n v="186"/>
  </r>
  <r>
    <x v="3"/>
    <x v="2"/>
    <s v="Milk Bars"/>
    <n v="10311"/>
    <n v="231"/>
  </r>
  <r>
    <x v="8"/>
    <x v="3"/>
    <s v="Mint Chip Choco"/>
    <n v="21"/>
    <n v="168"/>
  </r>
  <r>
    <x v="9"/>
    <x v="1"/>
    <s v="Orange Choco"/>
    <n v="1974"/>
    <n v="195"/>
  </r>
  <r>
    <x v="6"/>
    <x v="2"/>
    <s v="Fruit &amp; Nut Bars"/>
    <n v="6314"/>
    <n v="15"/>
  </r>
  <r>
    <x v="9"/>
    <x v="0"/>
    <s v="Fruit &amp; Nut Bars"/>
    <n v="4683"/>
    <n v="30"/>
  </r>
  <r>
    <x v="3"/>
    <x v="0"/>
    <s v="85% Dark Bars"/>
    <n v="6398"/>
    <n v="102"/>
  </r>
  <r>
    <x v="7"/>
    <x v="1"/>
    <s v="99% Dark &amp; Pure"/>
    <n v="553"/>
    <n v="15"/>
  </r>
  <r>
    <x v="1"/>
    <x v="3"/>
    <s v="70% Dark Bites"/>
    <n v="7021"/>
    <n v="183"/>
  </r>
  <r>
    <x v="0"/>
    <x v="3"/>
    <s v="After Nines"/>
    <n v="5817"/>
    <n v="12"/>
  </r>
  <r>
    <x v="3"/>
    <x v="3"/>
    <s v="50% Dark Bites"/>
    <n v="3976"/>
    <n v="72"/>
  </r>
  <r>
    <x v="4"/>
    <x v="4"/>
    <s v="Organic Choco Syrup"/>
    <n v="1134"/>
    <n v="282"/>
  </r>
  <r>
    <x v="7"/>
    <x v="3"/>
    <s v="Caramel Stuffed Bars"/>
    <n v="6027"/>
    <n v="144"/>
  </r>
  <r>
    <x v="4"/>
    <x v="0"/>
    <s v="Mint Chip Choco"/>
    <n v="1904"/>
    <n v="405"/>
  </r>
  <r>
    <x v="5"/>
    <x v="5"/>
    <s v="Choco Coated Almonds"/>
    <n v="3262"/>
    <n v="75"/>
  </r>
  <r>
    <x v="0"/>
    <x v="5"/>
    <s v="Organic Choco Syrup"/>
    <n v="2289"/>
    <n v="135"/>
  </r>
  <r>
    <x v="6"/>
    <x v="5"/>
    <s v="Organic Choco Syrup"/>
    <n v="6986"/>
    <n v="21"/>
  </r>
  <r>
    <x v="7"/>
    <x v="4"/>
    <s v="Fruit &amp; Nut Bars"/>
    <n v="4417"/>
    <n v="153"/>
  </r>
  <r>
    <x v="4"/>
    <x v="5"/>
    <s v="Raspberry Choco"/>
    <n v="1442"/>
    <n v="15"/>
  </r>
  <r>
    <x v="8"/>
    <x v="1"/>
    <s v="50% Dark Bites"/>
    <n v="2415"/>
    <n v="255"/>
  </r>
  <r>
    <x v="7"/>
    <x v="0"/>
    <s v="99% Dark &amp; Pure"/>
    <n v="238"/>
    <n v="18"/>
  </r>
  <r>
    <x v="4"/>
    <x v="0"/>
    <s v="Fruit &amp; Nut Bars"/>
    <n v="4949"/>
    <n v="189"/>
  </r>
  <r>
    <x v="6"/>
    <x v="4"/>
    <s v="Choco Coated Almonds"/>
    <n v="5075"/>
    <n v="21"/>
  </r>
  <r>
    <x v="8"/>
    <x v="2"/>
    <s v="Mint Chip Choco"/>
    <n v="9198"/>
    <n v="36"/>
  </r>
  <r>
    <x v="4"/>
    <x v="5"/>
    <s v="Manuka Honey Choco"/>
    <n v="3339"/>
    <n v="75"/>
  </r>
  <r>
    <x v="0"/>
    <x v="5"/>
    <s v="Eclairs"/>
    <n v="5019"/>
    <n v="156"/>
  </r>
  <r>
    <x v="6"/>
    <x v="2"/>
    <s v="Mint Chip Choco"/>
    <n v="16184"/>
    <n v="39"/>
  </r>
  <r>
    <x v="4"/>
    <x v="2"/>
    <s v="Spicy Special Slims"/>
    <n v="497"/>
    <n v="63"/>
  </r>
  <r>
    <x v="7"/>
    <x v="2"/>
    <s v="Manuka Honey Choco"/>
    <n v="8211"/>
    <n v="75"/>
  </r>
  <r>
    <x v="7"/>
    <x v="4"/>
    <s v="Caramel Stuffed Bars"/>
    <n v="6580"/>
    <n v="183"/>
  </r>
  <r>
    <x v="3"/>
    <x v="1"/>
    <s v="Milk Bars"/>
    <n v="4760"/>
    <n v="69"/>
  </r>
  <r>
    <x v="0"/>
    <x v="2"/>
    <s v="White Choc"/>
    <n v="5439"/>
    <n v="30"/>
  </r>
  <r>
    <x v="3"/>
    <x v="5"/>
    <s v="Eclairs"/>
    <n v="1463"/>
    <n v="39"/>
  </r>
  <r>
    <x v="8"/>
    <x v="5"/>
    <s v="Choco Coated Almonds"/>
    <n v="7777"/>
    <n v="504"/>
  </r>
  <r>
    <x v="2"/>
    <x v="0"/>
    <s v="Manuka Honey Choco"/>
    <n v="1085"/>
    <n v="273"/>
  </r>
  <r>
    <x v="6"/>
    <x v="0"/>
    <s v="Smooth Sliky Salty"/>
    <n v="182"/>
    <n v="48"/>
  </r>
  <r>
    <x v="4"/>
    <x v="5"/>
    <s v="Organic Choco Syrup"/>
    <n v="4242"/>
    <n v="207"/>
  </r>
  <r>
    <x v="4"/>
    <x v="2"/>
    <s v="Choco Coated Almonds"/>
    <n v="6118"/>
    <n v="9"/>
  </r>
  <r>
    <x v="9"/>
    <x v="2"/>
    <s v="Fruit &amp; Nut Bars"/>
    <n v="2317"/>
    <n v="261"/>
  </r>
  <r>
    <x v="4"/>
    <x v="4"/>
    <s v="Mint Chip Choco"/>
    <n v="938"/>
    <n v="6"/>
  </r>
  <r>
    <x v="1"/>
    <x v="0"/>
    <s v="Raspberry Choco"/>
    <n v="9709"/>
    <n v="30"/>
  </r>
  <r>
    <x v="5"/>
    <x v="5"/>
    <s v="Orange Choco"/>
    <n v="2205"/>
    <n v="138"/>
  </r>
  <r>
    <x v="5"/>
    <x v="0"/>
    <s v="Eclairs"/>
    <n v="4487"/>
    <n v="111"/>
  </r>
  <r>
    <x v="6"/>
    <x v="1"/>
    <s v="Drinking Coco"/>
    <n v="2415"/>
    <n v="15"/>
  </r>
  <r>
    <x v="0"/>
    <x v="5"/>
    <s v="99% Dark &amp; Pure"/>
    <n v="4018"/>
    <n v="162"/>
  </r>
  <r>
    <x v="6"/>
    <x v="5"/>
    <s v="99% Dark &amp; Pure"/>
    <n v="861"/>
    <n v="195"/>
  </r>
  <r>
    <x v="9"/>
    <x v="4"/>
    <s v="50% Dark Bites"/>
    <n v="5586"/>
    <n v="525"/>
  </r>
  <r>
    <x v="5"/>
    <x v="5"/>
    <s v="Peanut Butter Cubes"/>
    <n v="2226"/>
    <n v="48"/>
  </r>
  <r>
    <x v="2"/>
    <x v="5"/>
    <s v="Caramel Stuffed Bars"/>
    <n v="14329"/>
    <n v="150"/>
  </r>
  <r>
    <x v="2"/>
    <x v="5"/>
    <s v="Orange Choco"/>
    <n v="8463"/>
    <n v="492"/>
  </r>
  <r>
    <x v="6"/>
    <x v="5"/>
    <s v="Manuka Honey Choco"/>
    <n v="2891"/>
    <n v="102"/>
  </r>
  <r>
    <x v="8"/>
    <x v="2"/>
    <s v="Fruit &amp; Nut Bars"/>
    <n v="3773"/>
    <n v="165"/>
  </r>
  <r>
    <x v="3"/>
    <x v="2"/>
    <s v="Caramel Stuffed Bars"/>
    <n v="854"/>
    <n v="309"/>
  </r>
  <r>
    <x v="4"/>
    <x v="2"/>
    <s v="Eclairs"/>
    <n v="4970"/>
    <n v="156"/>
  </r>
  <r>
    <x v="2"/>
    <x v="1"/>
    <s v="Baker's Choco Chips"/>
    <n v="98"/>
    <n v="159"/>
  </r>
  <r>
    <x v="6"/>
    <x v="1"/>
    <s v="Raspberry Choco"/>
    <n v="13391"/>
    <n v="201"/>
  </r>
  <r>
    <x v="1"/>
    <x v="3"/>
    <s v="Smooth Sliky Salty"/>
    <n v="8890"/>
    <n v="210"/>
  </r>
  <r>
    <x v="7"/>
    <x v="4"/>
    <s v="Milk Bars"/>
    <n v="56"/>
    <n v="51"/>
  </r>
  <r>
    <x v="8"/>
    <x v="2"/>
    <s v="White Choc"/>
    <n v="3339"/>
    <n v="39"/>
  </r>
  <r>
    <x v="9"/>
    <x v="1"/>
    <s v="Drinking Coco"/>
    <n v="3808"/>
    <n v="279"/>
  </r>
  <r>
    <x v="9"/>
    <x v="4"/>
    <s v="Milk Bars"/>
    <n v="63"/>
    <n v="123"/>
  </r>
  <r>
    <x v="7"/>
    <x v="3"/>
    <s v="Organic Choco Syrup"/>
    <n v="7812"/>
    <n v="81"/>
  </r>
  <r>
    <x v="0"/>
    <x v="0"/>
    <s v="99% Dark &amp; Pure"/>
    <n v="7693"/>
    <n v="21"/>
  </r>
  <r>
    <x v="8"/>
    <x v="2"/>
    <s v="Caramel Stuffed Bars"/>
    <n v="973"/>
    <n v="162"/>
  </r>
  <r>
    <x v="9"/>
    <x v="1"/>
    <s v="Spicy Special Slims"/>
    <n v="567"/>
    <n v="228"/>
  </r>
  <r>
    <x v="9"/>
    <x v="2"/>
    <s v="Manuka Honey Choco"/>
    <n v="2471"/>
    <n v="342"/>
  </r>
  <r>
    <x v="6"/>
    <x v="4"/>
    <s v="Milk Bars"/>
    <n v="7189"/>
    <n v="54"/>
  </r>
  <r>
    <x v="3"/>
    <x v="1"/>
    <s v="Caramel Stuffed Bars"/>
    <n v="7455"/>
    <n v="216"/>
  </r>
  <r>
    <x v="8"/>
    <x v="5"/>
    <s v="Baker's Choco Chips"/>
    <n v="3108"/>
    <n v="54"/>
  </r>
  <r>
    <x v="4"/>
    <x v="4"/>
    <s v="White Choc"/>
    <n v="469"/>
    <n v="75"/>
  </r>
  <r>
    <x v="2"/>
    <x v="0"/>
    <s v="Fruit &amp; Nut Bars"/>
    <n v="2737"/>
    <n v="93"/>
  </r>
  <r>
    <x v="2"/>
    <x v="0"/>
    <s v="White Choc"/>
    <n v="4305"/>
    <n v="156"/>
  </r>
  <r>
    <x v="2"/>
    <x v="4"/>
    <s v="Eclairs"/>
    <n v="2408"/>
    <n v="9"/>
  </r>
  <r>
    <x v="8"/>
    <x v="2"/>
    <s v="99% Dark &amp; Pure"/>
    <n v="1281"/>
    <n v="18"/>
  </r>
  <r>
    <x v="0"/>
    <x v="1"/>
    <s v="Choco Coated Almonds"/>
    <n v="12348"/>
    <n v="234"/>
  </r>
  <r>
    <x v="8"/>
    <x v="5"/>
    <s v="Caramel Stuffed Bars"/>
    <n v="3689"/>
    <n v="312"/>
  </r>
  <r>
    <x v="5"/>
    <x v="2"/>
    <s v="99% Dark &amp; Pure"/>
    <n v="2870"/>
    <n v="300"/>
  </r>
  <r>
    <x v="7"/>
    <x v="2"/>
    <s v="Organic Choco Syrup"/>
    <n v="798"/>
    <n v="519"/>
  </r>
  <r>
    <x v="3"/>
    <x v="0"/>
    <s v="Spicy Special Slims"/>
    <n v="2933"/>
    <n v="9"/>
  </r>
  <r>
    <x v="6"/>
    <x v="1"/>
    <s v="Almond Choco"/>
    <n v="2744"/>
    <n v="9"/>
  </r>
  <r>
    <x v="0"/>
    <x v="2"/>
    <s v="Peanut Butter Cubes"/>
    <n v="9772"/>
    <n v="90"/>
  </r>
  <r>
    <x v="5"/>
    <x v="5"/>
    <s v="White Choc"/>
    <n v="1568"/>
    <n v="96"/>
  </r>
  <r>
    <x v="7"/>
    <x v="2"/>
    <s v="Mint Chip Choco"/>
    <n v="11417"/>
    <n v="21"/>
  </r>
  <r>
    <x v="0"/>
    <x v="5"/>
    <s v="Baker's Choco Chips"/>
    <n v="6748"/>
    <n v="48"/>
  </r>
  <r>
    <x v="9"/>
    <x v="2"/>
    <s v="Organic Choco Syrup"/>
    <n v="1407"/>
    <n v="72"/>
  </r>
  <r>
    <x v="1"/>
    <x v="1"/>
    <s v="Manuka Honey Choco"/>
    <n v="2023"/>
    <n v="168"/>
  </r>
  <r>
    <x v="6"/>
    <x v="3"/>
    <s v="Baker's Choco Chips"/>
    <n v="5236"/>
    <n v="51"/>
  </r>
  <r>
    <x v="3"/>
    <x v="2"/>
    <s v="99% Dark &amp; Pure"/>
    <n v="1925"/>
    <n v="192"/>
  </r>
  <r>
    <x v="5"/>
    <x v="0"/>
    <s v="50% Dark Bites"/>
    <n v="6608"/>
    <n v="225"/>
  </r>
  <r>
    <x v="4"/>
    <x v="5"/>
    <s v="Baker's Choco Chips"/>
    <n v="8008"/>
    <n v="456"/>
  </r>
  <r>
    <x v="9"/>
    <x v="5"/>
    <s v="White Choc"/>
    <n v="1428"/>
    <n v="93"/>
  </r>
  <r>
    <x v="4"/>
    <x v="5"/>
    <s v="Almond Choco"/>
    <n v="525"/>
    <n v="48"/>
  </r>
  <r>
    <x v="4"/>
    <x v="0"/>
    <s v="Drinking Coco"/>
    <n v="1505"/>
    <n v="102"/>
  </r>
  <r>
    <x v="5"/>
    <x v="1"/>
    <s v="70% Dark Bites"/>
    <n v="6755"/>
    <n v="252"/>
  </r>
  <r>
    <x v="7"/>
    <x v="0"/>
    <s v="Drinking Coco"/>
    <n v="11571"/>
    <n v="138"/>
  </r>
  <r>
    <x v="0"/>
    <x v="4"/>
    <s v="White Choc"/>
    <n v="2541"/>
    <n v="90"/>
  </r>
  <r>
    <x v="3"/>
    <x v="0"/>
    <s v="70% Dark Bites"/>
    <n v="1526"/>
    <n v="240"/>
  </r>
  <r>
    <x v="0"/>
    <x v="4"/>
    <s v="Almond Choco"/>
    <n v="6125"/>
    <n v="102"/>
  </r>
  <r>
    <x v="3"/>
    <x v="1"/>
    <s v="Organic Choco Syrup"/>
    <n v="847"/>
    <n v="129"/>
  </r>
  <r>
    <x v="1"/>
    <x v="1"/>
    <s v="Organic Choco Syrup"/>
    <n v="4753"/>
    <n v="300"/>
  </r>
  <r>
    <x v="4"/>
    <x v="4"/>
    <s v="Peanut Butter Cubes"/>
    <n v="959"/>
    <n v="135"/>
  </r>
  <r>
    <x v="5"/>
    <x v="1"/>
    <s v="85% Dark Bars"/>
    <n v="2793"/>
    <n v="114"/>
  </r>
  <r>
    <x v="5"/>
    <x v="1"/>
    <s v="50% Dark Bites"/>
    <n v="4606"/>
    <n v="63"/>
  </r>
  <r>
    <x v="5"/>
    <x v="2"/>
    <s v="Manuka Honey Choco"/>
    <n v="5551"/>
    <n v="252"/>
  </r>
  <r>
    <x v="9"/>
    <x v="2"/>
    <s v="Choco Coated Almonds"/>
    <n v="6657"/>
    <n v="303"/>
  </r>
  <r>
    <x v="5"/>
    <x v="3"/>
    <s v="Eclairs"/>
    <n v="4438"/>
    <n v="246"/>
  </r>
  <r>
    <x v="1"/>
    <x v="4"/>
    <s v="After Nines"/>
    <n v="168"/>
    <n v="84"/>
  </r>
  <r>
    <x v="5"/>
    <x v="5"/>
    <s v="Eclairs"/>
    <n v="7777"/>
    <n v="39"/>
  </r>
  <r>
    <x v="6"/>
    <x v="2"/>
    <s v="Eclairs"/>
    <n v="3339"/>
    <n v="348"/>
  </r>
  <r>
    <x v="5"/>
    <x v="0"/>
    <s v="Peanut Butter Cubes"/>
    <n v="6391"/>
    <n v="48"/>
  </r>
  <r>
    <x v="6"/>
    <x v="0"/>
    <s v="After Nines"/>
    <n v="518"/>
    <n v="75"/>
  </r>
  <r>
    <x v="5"/>
    <x v="4"/>
    <s v="Caramel Stuffed Bars"/>
    <n v="5677"/>
    <n v="258"/>
  </r>
  <r>
    <x v="4"/>
    <x v="3"/>
    <s v="Eclairs"/>
    <n v="6048"/>
    <n v="27"/>
  </r>
  <r>
    <x v="1"/>
    <x v="4"/>
    <s v="Choco Coated Almonds"/>
    <n v="3752"/>
    <n v="213"/>
  </r>
  <r>
    <x v="6"/>
    <x v="1"/>
    <s v="Manuka Honey Choco"/>
    <n v="4480"/>
    <n v="357"/>
  </r>
  <r>
    <x v="2"/>
    <x v="0"/>
    <s v="Almond Choco"/>
    <n v="259"/>
    <n v="207"/>
  </r>
  <r>
    <x v="1"/>
    <x v="0"/>
    <s v="70% Dark Bites"/>
    <n v="42"/>
    <n v="150"/>
  </r>
  <r>
    <x v="3"/>
    <x v="2"/>
    <s v="Baker's Choco Chips"/>
    <n v="98"/>
    <n v="204"/>
  </r>
  <r>
    <x v="5"/>
    <x v="1"/>
    <s v="Organic Choco Syrup"/>
    <n v="2478"/>
    <n v="21"/>
  </r>
  <r>
    <x v="3"/>
    <x v="5"/>
    <s v="Peanut Butter Cubes"/>
    <n v="7847"/>
    <n v="174"/>
  </r>
  <r>
    <x v="7"/>
    <x v="0"/>
    <s v="Eclairs"/>
    <n v="9926"/>
    <n v="201"/>
  </r>
  <r>
    <x v="1"/>
    <x v="4"/>
    <s v="Milk Bars"/>
    <n v="819"/>
    <n v="510"/>
  </r>
  <r>
    <x v="4"/>
    <x v="3"/>
    <s v="Manuka Honey Choco"/>
    <n v="3052"/>
    <n v="378"/>
  </r>
  <r>
    <x v="2"/>
    <x v="5"/>
    <s v="Spicy Special Slims"/>
    <n v="6832"/>
    <n v="27"/>
  </r>
  <r>
    <x v="7"/>
    <x v="3"/>
    <s v="Mint Chip Choco"/>
    <n v="2016"/>
    <n v="117"/>
  </r>
  <r>
    <x v="4"/>
    <x v="4"/>
    <s v="Spicy Special Slims"/>
    <n v="7322"/>
    <n v="36"/>
  </r>
  <r>
    <x v="1"/>
    <x v="1"/>
    <s v="Peanut Butter Cubes"/>
    <n v="357"/>
    <n v="126"/>
  </r>
  <r>
    <x v="2"/>
    <x v="3"/>
    <s v="White Choc"/>
    <n v="3192"/>
    <n v="72"/>
  </r>
  <r>
    <x v="5"/>
    <x v="2"/>
    <s v="After Nines"/>
    <n v="8435"/>
    <n v="42"/>
  </r>
  <r>
    <x v="0"/>
    <x v="3"/>
    <s v="Manuka Honey Choco"/>
    <n v="0"/>
    <n v="135"/>
  </r>
  <r>
    <x v="5"/>
    <x v="5"/>
    <s v="85% Dark Bars"/>
    <n v="8862"/>
    <n v="189"/>
  </r>
  <r>
    <x v="4"/>
    <x v="0"/>
    <s v="Caramel Stuffed Bars"/>
    <n v="3556"/>
    <n v="459"/>
  </r>
  <r>
    <x v="6"/>
    <x v="5"/>
    <s v="Raspberry Choco"/>
    <n v="7280"/>
    <n v="201"/>
  </r>
  <r>
    <x v="4"/>
    <x v="5"/>
    <s v="70% Dark Bites"/>
    <n v="3402"/>
    <n v="366"/>
  </r>
  <r>
    <x v="8"/>
    <x v="0"/>
    <s v="Manuka Honey Choco"/>
    <n v="4592"/>
    <n v="324"/>
  </r>
  <r>
    <x v="2"/>
    <x v="1"/>
    <s v="Raspberry Choco"/>
    <n v="7833"/>
    <n v="243"/>
  </r>
  <r>
    <x v="7"/>
    <x v="3"/>
    <s v="Spicy Special Slims"/>
    <n v="7651"/>
    <n v="213"/>
  </r>
  <r>
    <x v="0"/>
    <x v="1"/>
    <s v="70% Dark Bites"/>
    <n v="2275"/>
    <n v="447"/>
  </r>
  <r>
    <x v="0"/>
    <x v="4"/>
    <s v="Milk Bars"/>
    <n v="5670"/>
    <n v="297"/>
  </r>
  <r>
    <x v="5"/>
    <x v="1"/>
    <s v="Mint Chip Choco"/>
    <n v="2135"/>
    <n v="27"/>
  </r>
  <r>
    <x v="0"/>
    <x v="5"/>
    <s v="Fruit &amp; Nut Bars"/>
    <n v="2779"/>
    <n v="75"/>
  </r>
  <r>
    <x v="9"/>
    <x v="3"/>
    <s v="Peanut Butter Cubes"/>
    <n v="12950"/>
    <n v="30"/>
  </r>
  <r>
    <x v="5"/>
    <x v="2"/>
    <s v="Drinking Coco"/>
    <n v="2646"/>
    <n v="177"/>
  </r>
  <r>
    <x v="0"/>
    <x v="5"/>
    <s v="Peanut Butter Cubes"/>
    <n v="3794"/>
    <n v="159"/>
  </r>
  <r>
    <x v="8"/>
    <x v="1"/>
    <s v="Peanut Butter Cubes"/>
    <n v="819"/>
    <n v="306"/>
  </r>
  <r>
    <x v="8"/>
    <x v="5"/>
    <s v="Orange Choco"/>
    <n v="2583"/>
    <n v="18"/>
  </r>
  <r>
    <x v="5"/>
    <x v="1"/>
    <s v="99% Dark &amp; Pure"/>
    <n v="4585"/>
    <n v="240"/>
  </r>
  <r>
    <x v="6"/>
    <x v="5"/>
    <s v="Peanut Butter Cubes"/>
    <n v="1652"/>
    <n v="93"/>
  </r>
  <r>
    <x v="9"/>
    <x v="5"/>
    <s v="Baker's Choco Chips"/>
    <n v="4991"/>
    <n v="9"/>
  </r>
  <r>
    <x v="1"/>
    <x v="5"/>
    <s v="Mint Chip Choco"/>
    <n v="2009"/>
    <n v="219"/>
  </r>
  <r>
    <x v="7"/>
    <x v="3"/>
    <s v="After Nines"/>
    <n v="1568"/>
    <n v="141"/>
  </r>
  <r>
    <x v="3"/>
    <x v="0"/>
    <s v="Orange Choco"/>
    <n v="3388"/>
    <n v="123"/>
  </r>
  <r>
    <x v="0"/>
    <x v="4"/>
    <s v="85% Dark Bars"/>
    <n v="623"/>
    <n v="51"/>
  </r>
  <r>
    <x v="4"/>
    <x v="2"/>
    <s v="Almond Choco"/>
    <n v="10073"/>
    <n v="120"/>
  </r>
  <r>
    <x v="1"/>
    <x v="3"/>
    <s v="Baker's Choco Chips"/>
    <n v="1561"/>
    <n v="27"/>
  </r>
  <r>
    <x v="2"/>
    <x v="2"/>
    <s v="Organic Choco Syrup"/>
    <n v="11522"/>
    <n v="204"/>
  </r>
  <r>
    <x v="4"/>
    <x v="4"/>
    <s v="Milk Bars"/>
    <n v="2317"/>
    <n v="123"/>
  </r>
  <r>
    <x v="9"/>
    <x v="0"/>
    <s v="Caramel Stuffed Bars"/>
    <n v="3059"/>
    <n v="27"/>
  </r>
  <r>
    <x v="3"/>
    <x v="0"/>
    <s v="Baker's Choco Chips"/>
    <n v="2324"/>
    <n v="177"/>
  </r>
  <r>
    <x v="8"/>
    <x v="3"/>
    <s v="Baker's Choco Chips"/>
    <n v="4956"/>
    <n v="171"/>
  </r>
  <r>
    <x v="9"/>
    <x v="5"/>
    <s v="99% Dark &amp; Pure"/>
    <n v="5355"/>
    <n v="204"/>
  </r>
  <r>
    <x v="8"/>
    <x v="5"/>
    <s v="50% Dark Bites"/>
    <n v="7259"/>
    <n v="276"/>
  </r>
  <r>
    <x v="1"/>
    <x v="0"/>
    <s v="Baker's Choco Chips"/>
    <n v="6279"/>
    <n v="45"/>
  </r>
  <r>
    <x v="0"/>
    <x v="4"/>
    <s v="Manuka Honey Choco"/>
    <n v="2541"/>
    <n v="45"/>
  </r>
  <r>
    <x v="4"/>
    <x v="1"/>
    <s v="Organic Choco Syrup"/>
    <n v="3864"/>
    <n v="177"/>
  </r>
  <r>
    <x v="6"/>
    <x v="2"/>
    <s v="Milk Bars"/>
    <n v="6146"/>
    <n v="63"/>
  </r>
  <r>
    <x v="2"/>
    <x v="3"/>
    <s v="Drinking Coco"/>
    <n v="2639"/>
    <n v="204"/>
  </r>
  <r>
    <x v="1"/>
    <x v="0"/>
    <s v="After Nines"/>
    <n v="1890"/>
    <n v="195"/>
  </r>
  <r>
    <x v="5"/>
    <x v="5"/>
    <s v="50% Dark Bites"/>
    <n v="1932"/>
    <n v="369"/>
  </r>
  <r>
    <x v="8"/>
    <x v="5"/>
    <s v="White Choc"/>
    <n v="6300"/>
    <n v="42"/>
  </r>
  <r>
    <x v="4"/>
    <x v="0"/>
    <s v="70% Dark Bites"/>
    <n v="560"/>
    <n v="81"/>
  </r>
  <r>
    <x v="2"/>
    <x v="0"/>
    <s v="Baker's Choco Chips"/>
    <n v="2856"/>
    <n v="246"/>
  </r>
  <r>
    <x v="2"/>
    <x v="5"/>
    <s v="Eclairs"/>
    <n v="707"/>
    <n v="174"/>
  </r>
  <r>
    <x v="1"/>
    <x v="1"/>
    <s v="70% Dark Bites"/>
    <n v="3598"/>
    <n v="81"/>
  </r>
  <r>
    <x v="0"/>
    <x v="1"/>
    <s v="After Nines"/>
    <n v="6853"/>
    <n v="372"/>
  </r>
  <r>
    <x v="0"/>
    <x v="1"/>
    <s v="Mint Chip Choco"/>
    <n v="4725"/>
    <n v="174"/>
  </r>
  <r>
    <x v="3"/>
    <x v="2"/>
    <s v="Choco Coated Almonds"/>
    <n v="10304"/>
    <n v="84"/>
  </r>
  <r>
    <x v="3"/>
    <x v="5"/>
    <s v="Mint Chip Choco"/>
    <n v="1274"/>
    <n v="225"/>
  </r>
  <r>
    <x v="6"/>
    <x v="2"/>
    <s v="70% Dark Bites"/>
    <n v="1526"/>
    <n v="105"/>
  </r>
  <r>
    <x v="0"/>
    <x v="3"/>
    <s v="Caramel Stuffed Bars"/>
    <n v="3101"/>
    <n v="225"/>
  </r>
  <r>
    <x v="7"/>
    <x v="0"/>
    <s v="50% Dark Bites"/>
    <n v="1057"/>
    <n v="54"/>
  </r>
  <r>
    <x v="5"/>
    <x v="0"/>
    <s v="Baker's Choco Chips"/>
    <n v="5306"/>
    <n v="0"/>
  </r>
  <r>
    <x v="6"/>
    <x v="3"/>
    <s v="85% Dark Bars"/>
    <n v="4018"/>
    <n v="171"/>
  </r>
  <r>
    <x v="2"/>
    <x v="5"/>
    <s v="Mint Chip Choco"/>
    <n v="938"/>
    <n v="189"/>
  </r>
  <r>
    <x v="5"/>
    <x v="4"/>
    <s v="Drinking Coco"/>
    <n v="1778"/>
    <n v="270"/>
  </r>
  <r>
    <x v="4"/>
    <x v="3"/>
    <s v="70% Dark Bites"/>
    <n v="1638"/>
    <n v="63"/>
  </r>
  <r>
    <x v="3"/>
    <x v="4"/>
    <s v="White Choc"/>
    <n v="154"/>
    <n v="21"/>
  </r>
  <r>
    <x v="5"/>
    <x v="0"/>
    <s v="After Nines"/>
    <n v="9835"/>
    <n v="207"/>
  </r>
  <r>
    <x v="2"/>
    <x v="0"/>
    <s v="Orange Choco"/>
    <n v="7273"/>
    <n v="96"/>
  </r>
  <r>
    <x v="6"/>
    <x v="3"/>
    <s v="After Nines"/>
    <n v="6909"/>
    <n v="81"/>
  </r>
  <r>
    <x v="2"/>
    <x v="3"/>
    <s v="85% Dark Bars"/>
    <n v="3920"/>
    <n v="306"/>
  </r>
  <r>
    <x v="9"/>
    <x v="3"/>
    <s v="Spicy Special Slims"/>
    <n v="4858"/>
    <n v="279"/>
  </r>
  <r>
    <x v="7"/>
    <x v="4"/>
    <s v="Almond Choco"/>
    <n v="3549"/>
    <n v="3"/>
  </r>
  <r>
    <x v="5"/>
    <x v="3"/>
    <s v="Organic Choco Syrup"/>
    <n v="966"/>
    <n v="198"/>
  </r>
  <r>
    <x v="6"/>
    <x v="3"/>
    <s v="Drinking Coco"/>
    <n v="385"/>
    <n v="249"/>
  </r>
  <r>
    <x v="4"/>
    <x v="5"/>
    <s v="Mint Chip Choco"/>
    <n v="2219"/>
    <n v="75"/>
  </r>
  <r>
    <x v="2"/>
    <x v="2"/>
    <s v="Choco Coated Almonds"/>
    <n v="2954"/>
    <n v="189"/>
  </r>
  <r>
    <x v="5"/>
    <x v="2"/>
    <s v="Choco Coated Almonds"/>
    <n v="280"/>
    <n v="87"/>
  </r>
  <r>
    <x v="3"/>
    <x v="2"/>
    <s v="70% Dark Bites"/>
    <n v="6118"/>
    <n v="174"/>
  </r>
  <r>
    <x v="7"/>
    <x v="3"/>
    <s v="Raspberry Choco"/>
    <n v="4802"/>
    <n v="36"/>
  </r>
  <r>
    <x v="2"/>
    <x v="4"/>
    <s v="85% Dark Bars"/>
    <n v="4137"/>
    <n v="60"/>
  </r>
  <r>
    <x v="8"/>
    <x v="1"/>
    <s v="Fruit &amp; Nut Bars"/>
    <n v="2023"/>
    <n v="78"/>
  </r>
  <r>
    <x v="2"/>
    <x v="2"/>
    <s v="70% Dark Bites"/>
    <n v="9051"/>
    <n v="57"/>
  </r>
  <r>
    <x v="2"/>
    <x v="0"/>
    <s v="Caramel Stuffed Bars"/>
    <n v="2919"/>
    <n v="45"/>
  </r>
  <r>
    <x v="3"/>
    <x v="4"/>
    <s v="After Nines"/>
    <n v="5915"/>
    <n v="3"/>
  </r>
  <r>
    <x v="9"/>
    <x v="1"/>
    <s v="Raspberry Choco"/>
    <n v="2562"/>
    <n v="6"/>
  </r>
  <r>
    <x v="6"/>
    <x v="0"/>
    <s v="White Choc"/>
    <n v="8813"/>
    <n v="21"/>
  </r>
  <r>
    <x v="6"/>
    <x v="2"/>
    <s v="Drinking Coco"/>
    <n v="6111"/>
    <n v="3"/>
  </r>
  <r>
    <x v="1"/>
    <x v="5"/>
    <s v="Smooth Sliky Salty"/>
    <n v="3507"/>
    <n v="288"/>
  </r>
  <r>
    <x v="4"/>
    <x v="2"/>
    <s v="Milk Bars"/>
    <n v="4319"/>
    <n v="30"/>
  </r>
  <r>
    <x v="0"/>
    <x v="4"/>
    <s v="Baker's Choco Chips"/>
    <n v="609"/>
    <n v="87"/>
  </r>
  <r>
    <x v="0"/>
    <x v="3"/>
    <s v="Organic Choco Syrup"/>
    <n v="6370"/>
    <n v="30"/>
  </r>
  <r>
    <x v="6"/>
    <x v="4"/>
    <s v="99% Dark &amp; Pure"/>
    <n v="5474"/>
    <n v="168"/>
  </r>
  <r>
    <x v="0"/>
    <x v="2"/>
    <s v="Organic Choco Syrup"/>
    <n v="3164"/>
    <n v="306"/>
  </r>
  <r>
    <x v="4"/>
    <x v="1"/>
    <s v="Almond Choco"/>
    <n v="1302"/>
    <n v="402"/>
  </r>
  <r>
    <x v="8"/>
    <x v="0"/>
    <s v="Caramel Stuffed Bars"/>
    <n v="7308"/>
    <n v="327"/>
  </r>
  <r>
    <x v="0"/>
    <x v="0"/>
    <s v="Organic Choco Syrup"/>
    <n v="6132"/>
    <n v="93"/>
  </r>
  <r>
    <x v="9"/>
    <x v="1"/>
    <s v="50% Dark Bites"/>
    <n v="3472"/>
    <n v="96"/>
  </r>
  <r>
    <x v="1"/>
    <x v="3"/>
    <s v="Drinking Coco"/>
    <n v="9660"/>
    <n v="27"/>
  </r>
  <r>
    <x v="2"/>
    <x v="4"/>
    <s v="Baker's Choco Chips"/>
    <n v="2436"/>
    <n v="99"/>
  </r>
  <r>
    <x v="2"/>
    <x v="4"/>
    <s v="Peanut Butter Cubes"/>
    <n v="9506"/>
    <n v="87"/>
  </r>
  <r>
    <x v="9"/>
    <x v="0"/>
    <s v="Spicy Special Slims"/>
    <n v="245"/>
    <n v="288"/>
  </r>
  <r>
    <x v="1"/>
    <x v="1"/>
    <s v="Orange Choco"/>
    <n v="2702"/>
    <n v="363"/>
  </r>
  <r>
    <x v="9"/>
    <x v="5"/>
    <s v="Eclairs"/>
    <n v="700"/>
    <n v="87"/>
  </r>
  <r>
    <x v="4"/>
    <x v="5"/>
    <s v="Eclairs"/>
    <n v="3759"/>
    <n v="150"/>
  </r>
  <r>
    <x v="7"/>
    <x v="1"/>
    <s v="Eclairs"/>
    <n v="1589"/>
    <n v="303"/>
  </r>
  <r>
    <x v="5"/>
    <x v="1"/>
    <s v="Caramel Stuffed Bars"/>
    <n v="5194"/>
    <n v="288"/>
  </r>
  <r>
    <x v="9"/>
    <x v="2"/>
    <s v="Milk Bars"/>
    <n v="945"/>
    <n v="75"/>
  </r>
  <r>
    <x v="0"/>
    <x v="4"/>
    <s v="Smooth Sliky Salty"/>
    <n v="1988"/>
    <n v="39"/>
  </r>
  <r>
    <x v="4"/>
    <x v="5"/>
    <s v="Choco Coated Almonds"/>
    <n v="6734"/>
    <n v="123"/>
  </r>
  <r>
    <x v="0"/>
    <x v="2"/>
    <s v="Almond Choco"/>
    <n v="217"/>
    <n v="36"/>
  </r>
  <r>
    <x v="6"/>
    <x v="5"/>
    <s v="After Nines"/>
    <n v="6279"/>
    <n v="237"/>
  </r>
  <r>
    <x v="0"/>
    <x v="2"/>
    <s v="Milk Bars"/>
    <n v="4424"/>
    <n v="201"/>
  </r>
  <r>
    <x v="7"/>
    <x v="2"/>
    <s v="Eclairs"/>
    <n v="189"/>
    <n v="48"/>
  </r>
  <r>
    <x v="6"/>
    <x v="1"/>
    <s v="After Nines"/>
    <n v="490"/>
    <n v="84"/>
  </r>
  <r>
    <x v="1"/>
    <x v="0"/>
    <s v="Spicy Special Slims"/>
    <n v="434"/>
    <n v="87"/>
  </r>
  <r>
    <x v="5"/>
    <x v="4"/>
    <s v="70% Dark Bites"/>
    <n v="10129"/>
    <n v="312"/>
  </r>
  <r>
    <x v="8"/>
    <x v="3"/>
    <s v="Caramel Stuffed Bars"/>
    <n v="1652"/>
    <n v="102"/>
  </r>
  <r>
    <x v="1"/>
    <x v="4"/>
    <s v="Spicy Special Slims"/>
    <n v="6433"/>
    <n v="78"/>
  </r>
  <r>
    <x v="8"/>
    <x v="5"/>
    <s v="Fruit &amp; Nut Bars"/>
    <n v="2212"/>
    <n v="117"/>
  </r>
  <r>
    <x v="3"/>
    <x v="1"/>
    <s v="99% Dark &amp; Pure"/>
    <n v="609"/>
    <n v="99"/>
  </r>
  <r>
    <x v="0"/>
    <x v="1"/>
    <s v="85% Dark Bars"/>
    <n v="1638"/>
    <n v="48"/>
  </r>
  <r>
    <x v="5"/>
    <x v="5"/>
    <s v="Raspberry Choco"/>
    <n v="3829"/>
    <n v="24"/>
  </r>
  <r>
    <x v="0"/>
    <x v="3"/>
    <s v="Raspberry Choco"/>
    <n v="5775"/>
    <n v="42"/>
  </r>
  <r>
    <x v="4"/>
    <x v="1"/>
    <s v="Orange Choco"/>
    <n v="1071"/>
    <n v="270"/>
  </r>
  <r>
    <x v="1"/>
    <x v="2"/>
    <s v="Fruit &amp; Nut Bars"/>
    <n v="5019"/>
    <n v="150"/>
  </r>
  <r>
    <x v="7"/>
    <x v="0"/>
    <s v="Raspberry Choco"/>
    <n v="2863"/>
    <n v="42"/>
  </r>
  <r>
    <x v="0"/>
    <x v="1"/>
    <s v="Manuka Honey Choco"/>
    <n v="1617"/>
    <n v="126"/>
  </r>
  <r>
    <x v="4"/>
    <x v="0"/>
    <s v="Baker's Choco Chips"/>
    <n v="6818"/>
    <n v="6"/>
  </r>
  <r>
    <x v="8"/>
    <x v="1"/>
    <s v="Raspberry Choco"/>
    <n v="6657"/>
    <n v="276"/>
  </r>
  <r>
    <x v="8"/>
    <x v="5"/>
    <s v="Eclairs"/>
    <n v="2919"/>
    <n v="93"/>
  </r>
  <r>
    <x v="7"/>
    <x v="2"/>
    <s v="Smooth Sliky Salty"/>
    <n v="3094"/>
    <n v="246"/>
  </r>
  <r>
    <x v="4"/>
    <x v="3"/>
    <s v="85% Dark Bars"/>
    <n v="2989"/>
    <n v="3"/>
  </r>
  <r>
    <x v="1"/>
    <x v="4"/>
    <s v="Organic Choco Syrup"/>
    <n v="2268"/>
    <n v="63"/>
  </r>
  <r>
    <x v="6"/>
    <x v="1"/>
    <s v="Smooth Sliky Salty"/>
    <n v="4753"/>
    <n v="246"/>
  </r>
  <r>
    <x v="7"/>
    <x v="5"/>
    <s v="99% Dark &amp; Pure"/>
    <n v="7511"/>
    <n v="120"/>
  </r>
  <r>
    <x v="7"/>
    <x v="4"/>
    <s v="Smooth Sliky Salty"/>
    <n v="4326"/>
    <n v="348"/>
  </r>
  <r>
    <x v="3"/>
    <x v="5"/>
    <s v="Fruit &amp; Nut Bars"/>
    <n v="4935"/>
    <n v="126"/>
  </r>
  <r>
    <x v="4"/>
    <x v="1"/>
    <s v="70% Dark Bites"/>
    <n v="4781"/>
    <n v="123"/>
  </r>
  <r>
    <x v="6"/>
    <x v="4"/>
    <s v="White Choc"/>
    <n v="7483"/>
    <n v="45"/>
  </r>
  <r>
    <x v="9"/>
    <x v="4"/>
    <s v="Almond Choco"/>
    <n v="6860"/>
    <n v="126"/>
  </r>
  <r>
    <x v="0"/>
    <x v="0"/>
    <s v="Manuka Honey Choco"/>
    <n v="9002"/>
    <n v="72"/>
  </r>
  <r>
    <x v="4"/>
    <x v="2"/>
    <s v="Manuka Honey Choco"/>
    <n v="1400"/>
    <n v="135"/>
  </r>
  <r>
    <x v="9"/>
    <x v="5"/>
    <s v="After Nines"/>
    <n v="4053"/>
    <n v="24"/>
  </r>
  <r>
    <x v="5"/>
    <x v="2"/>
    <s v="Smooth Sliky Salty"/>
    <n v="2149"/>
    <n v="117"/>
  </r>
  <r>
    <x v="8"/>
    <x v="3"/>
    <s v="Manuka Honey Choco"/>
    <n v="3640"/>
    <n v="51"/>
  </r>
  <r>
    <x v="7"/>
    <x v="3"/>
    <s v="Fruit &amp; Nut Bars"/>
    <n v="630"/>
    <n v="36"/>
  </r>
  <r>
    <x v="2"/>
    <x v="1"/>
    <s v="Organic Choco Syrup"/>
    <n v="2429"/>
    <n v="144"/>
  </r>
  <r>
    <x v="2"/>
    <x v="2"/>
    <s v="White Choc"/>
    <n v="2142"/>
    <n v="114"/>
  </r>
  <r>
    <x v="5"/>
    <x v="0"/>
    <s v="70% Dark Bites"/>
    <n v="6454"/>
    <n v="54"/>
  </r>
  <r>
    <x v="5"/>
    <x v="0"/>
    <s v="Mint Chip Choco"/>
    <n v="4487"/>
    <n v="333"/>
  </r>
  <r>
    <x v="8"/>
    <x v="0"/>
    <s v="Almond Choco"/>
    <n v="938"/>
    <n v="366"/>
  </r>
  <r>
    <x v="8"/>
    <x v="4"/>
    <s v="Baker's Choco Chips"/>
    <n v="8841"/>
    <n v="303"/>
  </r>
  <r>
    <x v="7"/>
    <x v="3"/>
    <s v="Peanut Butter Cubes"/>
    <n v="4018"/>
    <n v="126"/>
  </r>
  <r>
    <x v="3"/>
    <x v="0"/>
    <s v="Raspberry Choco"/>
    <n v="714"/>
    <n v="231"/>
  </r>
  <r>
    <x v="2"/>
    <x v="4"/>
    <s v="White Choc"/>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D3DB7A-8474-4BB6-9F94-41CFFDD6E8DD}" name="PivotTable1"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formats count="22">
    <format dxfId="78">
      <pivotArea collapsedLevelsAreSubtotals="1" fieldPosition="0">
        <references count="2">
          <reference field="4294967294" count="1" selected="0">
            <x v="0"/>
          </reference>
          <reference field="1" count="0"/>
        </references>
      </pivotArea>
    </format>
    <format dxfId="77">
      <pivotArea type="all" dataOnly="0" outline="0" fieldPosition="0"/>
    </format>
    <format dxfId="76">
      <pivotArea outline="0" collapsedLevelsAreSubtotals="1" fieldPosition="0"/>
    </format>
    <format dxfId="75">
      <pivotArea field="1" type="button" dataOnly="0" labelOnly="1" outline="0" axis="axisRow" fieldPosition="0"/>
    </format>
    <format dxfId="74">
      <pivotArea dataOnly="0" labelOnly="1" fieldPosition="0">
        <references count="1">
          <reference field="1" count="0"/>
        </references>
      </pivotArea>
    </format>
    <format dxfId="73">
      <pivotArea dataOnly="0" labelOnly="1" outline="0" fieldPosition="0">
        <references count="1">
          <reference field="4294967294" count="2">
            <x v="0"/>
            <x v="2"/>
          </reference>
        </references>
      </pivotArea>
    </format>
    <format dxfId="72">
      <pivotArea field="1" type="button" dataOnly="0" labelOnly="1" outline="0" axis="axisRow" fieldPosition="0"/>
    </format>
    <format dxfId="71">
      <pivotArea dataOnly="0" labelOnly="1" outline="0" fieldPosition="0">
        <references count="1">
          <reference field="4294967294" count="3">
            <x v="0"/>
            <x v="1"/>
            <x v="2"/>
          </reference>
        </references>
      </pivotArea>
    </format>
    <format dxfId="70">
      <pivotArea type="all" dataOnly="0" outline="0" fieldPosition="0"/>
    </format>
    <format dxfId="69">
      <pivotArea outline="0" collapsedLevelsAreSubtotals="1" fieldPosition="0"/>
    </format>
    <format dxfId="68">
      <pivotArea dataOnly="0" labelOnly="1" fieldPosition="0">
        <references count="1">
          <reference field="1" count="0"/>
        </references>
      </pivotArea>
    </format>
    <format dxfId="67">
      <pivotArea field="1" type="button" dataOnly="0" labelOnly="1" outline="0" axis="axisRow" fieldPosition="0"/>
    </format>
    <format dxfId="66">
      <pivotArea dataOnly="0" labelOnly="1" outline="0" fieldPosition="0">
        <references count="1">
          <reference field="4294967294" count="3">
            <x v="0"/>
            <x v="1"/>
            <x v="2"/>
          </reference>
        </references>
      </pivotArea>
    </format>
    <format dxfId="65">
      <pivotArea field="1" type="button" dataOnly="0" labelOnly="1" outline="0" axis="axisRow" fieldPosition="0"/>
    </format>
    <format dxfId="64">
      <pivotArea dataOnly="0" labelOnly="1" outline="0" fieldPosition="0">
        <references count="1">
          <reference field="4294967294" count="3">
            <x v="0"/>
            <x v="1"/>
            <x v="2"/>
          </reference>
        </references>
      </pivotArea>
    </format>
    <format dxfId="63">
      <pivotArea type="all" dataOnly="0" outline="0" fieldPosition="0"/>
    </format>
    <format dxfId="62">
      <pivotArea outline="0" collapsedLevelsAreSubtotals="1" fieldPosition="0"/>
    </format>
    <format dxfId="61">
      <pivotArea field="1" type="button" dataOnly="0" labelOnly="1" outline="0" axis="axisRow" fieldPosition="0"/>
    </format>
    <format dxfId="60">
      <pivotArea dataOnly="0" labelOnly="1" fieldPosition="0">
        <references count="1">
          <reference field="1" count="0"/>
        </references>
      </pivotArea>
    </format>
    <format dxfId="59">
      <pivotArea dataOnly="0" labelOnly="1" outline="0" fieldPosition="0">
        <references count="1">
          <reference field="4294967294" count="3">
            <x v="0"/>
            <x v="1"/>
            <x v="2"/>
          </reference>
        </references>
      </pivotArea>
    </format>
    <format dxfId="58">
      <pivotArea field="1" type="button" dataOnly="0" labelOnly="1" outline="0" axis="axisRow" fieldPosition="0"/>
    </format>
    <format dxfId="57">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AF6077-3BEA-474B-8024-D839B0609B29}"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4:F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formats count="7">
    <format dxfId="50">
      <pivotArea dataOnly="0" fieldPosition="0">
        <references count="1">
          <reference field="0" count="0"/>
        </references>
      </pivotArea>
    </format>
    <format dxfId="49">
      <pivotArea type="all" dataOnly="0" outline="0" fieldPosition="0"/>
    </format>
    <format dxfId="48">
      <pivotArea outline="0" collapsedLevelsAreSubtotals="1" fieldPosition="0"/>
    </format>
    <format dxfId="47">
      <pivotArea field="0" type="button" dataOnly="0" labelOnly="1" outline="0" axis="axisRow" fieldPosition="0"/>
    </format>
    <format dxfId="46">
      <pivotArea dataOnly="0" labelOnly="1" fieldPosition="0">
        <references count="1">
          <reference field="0" count="0"/>
        </references>
      </pivotArea>
    </format>
    <format dxfId="45">
      <pivotArea dataOnly="0" labelOnly="1" grandRow="1" outline="0" fieldPosition="0"/>
    </format>
    <format dxfId="44">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0">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70557-EC48-4EAA-A717-1F58CFFB5C8C}"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27" firstHeaderRow="1" firstDataRow="1" firstDataCol="1"/>
  <pivotFields count="2">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23">
    <i>
      <x v="18"/>
    </i>
    <i>
      <x v="17"/>
    </i>
    <i>
      <x v="2"/>
    </i>
    <i>
      <x v="6"/>
    </i>
    <i>
      <x v="4"/>
    </i>
    <i>
      <x v="8"/>
    </i>
    <i>
      <x v="11"/>
    </i>
    <i>
      <x v="9"/>
    </i>
    <i>
      <x v="20"/>
    </i>
    <i>
      <x v="14"/>
    </i>
    <i>
      <x v="10"/>
    </i>
    <i>
      <x v="21"/>
    </i>
    <i>
      <x v="13"/>
    </i>
    <i>
      <x v="15"/>
    </i>
    <i>
      <x v="1"/>
    </i>
    <i>
      <x v="19"/>
    </i>
    <i>
      <x v="16"/>
    </i>
    <i>
      <x v="3"/>
    </i>
    <i>
      <x v="7"/>
    </i>
    <i>
      <x v="5"/>
    </i>
    <i>
      <x/>
    </i>
    <i>
      <x v="12"/>
    </i>
    <i t="grand">
      <x/>
    </i>
  </rowItems>
  <colItems count="1">
    <i/>
  </colItems>
  <dataFields count="1">
    <dataField fld="1" subtotal="count" baseField="0" baseItem="0"/>
  </dataFields>
  <formats count="6">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outline="0" axis="axisValues" fieldPosition="0"/>
    </format>
  </format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8B648C-E2F8-41D9-83CF-E4E9524A27AC}" name="PivotTable4"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C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dataFields>
  <formats count="11">
    <format dxfId="25">
      <pivotArea type="all" dataOnly="0" outline="0" fieldPosition="0"/>
    </format>
    <format dxfId="24">
      <pivotArea outline="0" collapsedLevelsAreSubtotals="1" fieldPosition="0"/>
    </format>
    <format dxfId="23">
      <pivotArea field="1" type="button" dataOnly="0" labelOnly="1" outline="0" axis="axisRow" fieldPosition="0"/>
    </format>
    <format dxfId="22">
      <pivotArea dataOnly="0" labelOnly="1" fieldPosition="0">
        <references count="1">
          <reference field="1" count="0"/>
        </references>
      </pivotArea>
    </format>
    <format dxfId="21">
      <pivotArea dataOnly="0" labelOnly="1" fieldPosition="0">
        <references count="2">
          <reference field="0" count="1">
            <x v="5"/>
          </reference>
          <reference field="1" count="1" selected="0">
            <x v="0"/>
          </reference>
        </references>
      </pivotArea>
    </format>
    <format dxfId="20">
      <pivotArea dataOnly="0" labelOnly="1" fieldPosition="0">
        <references count="2">
          <reference field="0" count="1">
            <x v="5"/>
          </reference>
          <reference field="1" count="1" selected="0">
            <x v="1"/>
          </reference>
        </references>
      </pivotArea>
    </format>
    <format dxfId="19">
      <pivotArea dataOnly="0" labelOnly="1" fieldPosition="0">
        <references count="2">
          <reference field="0" count="1">
            <x v="5"/>
          </reference>
          <reference field="1" count="1" selected="0">
            <x v="2"/>
          </reference>
        </references>
      </pivotArea>
    </format>
    <format dxfId="18">
      <pivotArea dataOnly="0" labelOnly="1" fieldPosition="0">
        <references count="2">
          <reference field="0" count="1">
            <x v="3"/>
          </reference>
          <reference field="1" count="1" selected="0">
            <x v="3"/>
          </reference>
        </references>
      </pivotArea>
    </format>
    <format dxfId="17">
      <pivotArea dataOnly="0" labelOnly="1" fieldPosition="0">
        <references count="2">
          <reference field="0" count="1">
            <x v="0"/>
          </reference>
          <reference field="1" count="1" selected="0">
            <x v="4"/>
          </reference>
        </references>
      </pivotArea>
    </format>
    <format dxfId="16">
      <pivotArea dataOnly="0" labelOnly="1" fieldPosition="0">
        <references count="2">
          <reference field="0" count="1">
            <x v="9"/>
          </reference>
          <reference field="1" count="1" selected="0">
            <x v="5"/>
          </reference>
        </references>
      </pivotArea>
    </format>
    <format dxfId="15">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4791E3-E03D-4956-AE89-980B58E26105}" name="PivotTable5" cacheId="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F3:G15" firstHeaderRow="1" firstDataRow="1" firstDataCol="1"/>
  <pivotFields count="5">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s>
  <rowFields count="2">
    <field x="1"/>
    <field x="0"/>
  </rowFields>
  <rowItems count="12">
    <i>
      <x/>
    </i>
    <i r="1">
      <x v="2"/>
    </i>
    <i>
      <x v="1"/>
    </i>
    <i r="1">
      <x v="1"/>
    </i>
    <i>
      <x v="2"/>
    </i>
    <i r="1">
      <x v="1"/>
    </i>
    <i>
      <x v="3"/>
    </i>
    <i r="1">
      <x v="8"/>
    </i>
    <i>
      <x v="4"/>
    </i>
    <i r="1">
      <x v="2"/>
    </i>
    <i>
      <x v="5"/>
    </i>
    <i r="1">
      <x/>
    </i>
  </rowItems>
  <colItems count="1">
    <i/>
  </colItems>
  <dataFields count="1">
    <dataField name="Sum of Amount" fld="3" baseField="0" baseItem="0"/>
  </dataFields>
  <formats count="11">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fieldPosition="0">
        <references count="2">
          <reference field="0" count="1">
            <x v="2"/>
          </reference>
          <reference field="1" count="1" selected="0">
            <x v="0"/>
          </reference>
        </references>
      </pivotArea>
    </format>
    <format dxfId="31">
      <pivotArea dataOnly="0" labelOnly="1" fieldPosition="0">
        <references count="2">
          <reference field="0" count="1">
            <x v="1"/>
          </reference>
          <reference field="1" count="1" selected="0">
            <x v="1"/>
          </reference>
        </references>
      </pivotArea>
    </format>
    <format dxfId="30">
      <pivotArea dataOnly="0" labelOnly="1" fieldPosition="0">
        <references count="2">
          <reference field="0" count="1">
            <x v="1"/>
          </reference>
          <reference field="1" count="1" selected="0">
            <x v="2"/>
          </reference>
        </references>
      </pivotArea>
    </format>
    <format dxfId="29">
      <pivotArea dataOnly="0" labelOnly="1" fieldPosition="0">
        <references count="2">
          <reference field="0" count="1">
            <x v="8"/>
          </reference>
          <reference field="1" count="1" selected="0">
            <x v="3"/>
          </reference>
        </references>
      </pivotArea>
    </format>
    <format dxfId="28">
      <pivotArea dataOnly="0" labelOnly="1" fieldPosition="0">
        <references count="2">
          <reference field="0" count="1">
            <x v="2"/>
          </reference>
          <reference field="1" count="1" selected="0">
            <x v="4"/>
          </reference>
        </references>
      </pivotArea>
    </format>
    <format dxfId="27">
      <pivotArea dataOnly="0" labelOnly="1" fieldPosition="0">
        <references count="2">
          <reference field="0" count="1">
            <x v="0"/>
          </reference>
          <reference field="1" count="1" selected="0">
            <x v="5"/>
          </reference>
        </references>
      </pivotArea>
    </format>
    <format dxfId="26">
      <pivotArea dataOnly="0" labelOnly="1" outline="0" axis="axisValues"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D1A25E-4A71-4059-9C1C-51CE222C8EF9}" name="PivotTable6"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C26" firstHeaderRow="1" firstDataRow="1" firstDataCol="1"/>
  <pivotFields count="3">
    <pivotField axis="axisRow" allDrilled="1" subtotalTop="0" showAll="0" sortType="de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23">
    <i>
      <x v="6"/>
    </i>
    <i>
      <x v="10"/>
    </i>
    <i>
      <x v="8"/>
    </i>
    <i>
      <x v="18"/>
    </i>
    <i>
      <x v="4"/>
    </i>
    <i>
      <x v="17"/>
    </i>
    <i>
      <x v="11"/>
    </i>
    <i>
      <x v="14"/>
    </i>
    <i>
      <x v="9"/>
    </i>
    <i>
      <x v="7"/>
    </i>
    <i>
      <x v="12"/>
    </i>
    <i>
      <x v="15"/>
    </i>
    <i>
      <x v="2"/>
    </i>
    <i>
      <x v="3"/>
    </i>
    <i>
      <x v="13"/>
    </i>
    <i>
      <x v="21"/>
    </i>
    <i>
      <x v="19"/>
    </i>
    <i>
      <x v="20"/>
    </i>
    <i>
      <x v="1"/>
    </i>
    <i>
      <x v="16"/>
    </i>
    <i>
      <x/>
    </i>
    <i>
      <x v="5"/>
    </i>
    <i t="grand">
      <x/>
    </i>
  </rowItems>
  <colItems count="1">
    <i/>
  </colItems>
  <dataFields count="1">
    <dataField fld="1" subtotal="count" baseField="0" baseItem="0"/>
  </dataFields>
  <formats count="6">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0423C6-B977-4B71-828C-39F4B7693355}" name="PivotTable7"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F26" firstHeaderRow="0" firstDataRow="1" firstDataCol="1"/>
  <pivotFields count="6">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3" baseField="0" baseItem="0"/>
    <dataField fld="2" subtotal="count" baseField="0" baseItem="0"/>
    <dataField fld="4" subtotal="count" baseField="0" baseItem="0"/>
  </dataFields>
  <formats count="9">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fieldPosition="0">
        <references count="1">
          <reference field="4294967294" count="2">
            <x v="0"/>
            <x v="2"/>
          </reference>
        </references>
      </pivotArea>
    </format>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6C30FCA-9EFD-4527-9AAB-8574D5CF2930}" sourceName="Sales Person">
  <pivotTables>
    <pivotTable tabId="5" name="PivotTable1"/>
  </pivotTables>
  <data>
    <tabular pivotCacheId="1137859067">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16DFA205-4DF1-4C5B-B79C-2F3F30D25AAE}" sourceName="[Data].[Geography]">
  <pivotTables>
    <pivotTable tabId="9" name="PivotTable6"/>
  </pivotTables>
  <data>
    <olap pivotCacheId="1084710015">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C909418B-EB3F-4380-AC33-9BE1E1085730}" sourceName="[Data].[Geography]">
  <pivotTables>
    <pivotTable tabId="11" name="PivotTable7"/>
  </pivotTables>
  <data>
    <olap pivotCacheId="1575112800">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33AA924F-7CEA-4388-AF4A-46FC571DD145}"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9D8174F6-0F6C-43EA-AE3C-D43474B6CCE3}"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7971F102-471C-465E-A30A-EAAD54AE4773}"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O5:P27" totalsRowShown="0" headerRowDxfId="99" dataDxfId="98">
  <autoFilter ref="O5:P27" xr:uid="{6DAC1E92-D947-4232-891E-65555AD7A47E}"/>
  <tableColumns count="2">
    <tableColumn id="1" xr3:uid="{1B8963D1-E60F-4400-A175-651A513B826F}" name="Product" dataDxfId="97"/>
    <tableColumn id="2" xr3:uid="{1798A7DA-FB9F-46D3-AA0A-B6BCA4A81AC3}" name="Cost per unit" dataDxfId="9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8F6D97-12DD-40FF-87D8-E70CC20D3D08}" name="Data" displayName="Data" ref="C5:I305" totalsRowShown="0" headerRowDxfId="95" dataDxfId="94">
  <tableColumns count="7">
    <tableColumn id="1" xr3:uid="{686D448F-DE85-4920-A18A-348F58CE23AA}" name="Sales Person" dataDxfId="93"/>
    <tableColumn id="2" xr3:uid="{79808642-22B6-4E78-B17B-E47962E39551}" name="Geography" dataDxfId="92"/>
    <tableColumn id="3" xr3:uid="{53F1FE30-4A80-4BB8-8F37-475409BB045A}" name="Product" dataDxfId="91"/>
    <tableColumn id="4" xr3:uid="{52D343E3-C462-4A4B-B031-8F54F9F4D12B}" name="Amount" dataDxfId="90"/>
    <tableColumn id="5" xr3:uid="{A4D6F41B-687F-4D74-B2B8-A50FD6A9A7D3}" name="Units" dataDxfId="89"/>
    <tableColumn id="6" xr3:uid="{B3A2619F-1BF6-4558-9F92-75C0F2405996}" name="Cost Per Unit" dataDxfId="88">
      <calculatedColumnFormula>VLOOKUP(Data[[#This Row],[Product]],products[],2,0)</calculatedColumnFormula>
    </tableColumn>
    <tableColumn id="7" xr3:uid="{CFAD46AA-203D-4C5B-9795-2AD2437ADBC1}" name="Cost " dataDxfId="87">
      <calculatedColumnFormula>Data[[#This Row],[Cost Per Unit]]*Data[[#This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77FB18-D915-44DA-87BA-F3E0CD18F479}" name="Data4" displayName="Data4" ref="C4:G304" totalsRowShown="0" headerRowDxfId="85" dataDxfId="84">
  <autoFilter ref="C4:G304" xr:uid="{D37CAC93-4574-43C6-A0B4-3AB88B6B94C1}"/>
  <sortState ref="C5:G304">
    <sortCondition descending="1" ref="G4:G304"/>
  </sortState>
  <tableColumns count="5">
    <tableColumn id="1" xr3:uid="{57FD8DD9-2CC8-4C81-9E79-F7F1CDBAE879}" name="Sales Person" dataDxfId="83"/>
    <tableColumn id="2" xr3:uid="{179A1517-DDF4-4F82-A2CE-F951EA8223F7}" name="Geography" dataDxfId="82"/>
    <tableColumn id="3" xr3:uid="{DC5C9A2F-B038-418E-8E86-5B9B6D1EC0DB}" name="Product" dataDxfId="81"/>
    <tableColumn id="4" xr3:uid="{90497B50-62EE-4EA1-B0C9-97265C34495B}" name="Amount" dataDxfId="80"/>
    <tableColumn id="5" xr3:uid="{51A2EF77-17DB-4560-851F-818C6D1D692E}" name="Units" dataDxfId="7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6AB2D4A-C4BF-4E84-9151-55AEC5484325}" name="Data6" displayName="Data6" ref="L3:P303" totalsRowShown="0" headerRowDxfId="43" dataDxfId="42">
  <tableColumns count="5">
    <tableColumn id="1" xr3:uid="{DB1B7DA1-B2AD-460E-AE72-08E1253E0B9F}" name="Sales Person" dataDxfId="41"/>
    <tableColumn id="2" xr3:uid="{B4075B9F-D20C-4E3B-8901-F28240C912C1}" name="Geography" dataDxfId="40"/>
    <tableColumn id="3" xr3:uid="{0BCBD779-5EBA-4D10-AD4B-82CC4DB52F51}" name="Product" dataDxfId="39"/>
    <tableColumn id="4" xr3:uid="{D8E1AA44-2422-4CDD-BDC8-01297C4BD0A2}" name="Amount" dataDxfId="38"/>
    <tableColumn id="5" xr3:uid="{CF8D0311-55A2-4EE6-8F92-C367256010C2}" name="Units"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P652"/>
  <sheetViews>
    <sheetView showGridLines="0" zoomScaleNormal="100" workbookViewId="0">
      <selection activeCell="E7" sqref="E7"/>
    </sheetView>
  </sheetViews>
  <sheetFormatPr defaultRowHeight="14.25" x14ac:dyDescent="0.2"/>
  <cols>
    <col min="1" max="1" width="1.7109375" style="16" customWidth="1"/>
    <col min="2" max="2" width="3.7109375" style="16" customWidth="1"/>
    <col min="3" max="3" width="24" style="16" customWidth="1"/>
    <col min="4" max="4" width="15.140625" style="16" bestFit="1" customWidth="1"/>
    <col min="5" max="5" width="21.85546875" style="16" bestFit="1" customWidth="1"/>
    <col min="6" max="6" width="13.5703125" style="16" customWidth="1"/>
    <col min="7" max="7" width="11.7109375" style="16" customWidth="1"/>
    <col min="8" max="8" width="16.85546875" style="16" bestFit="1" customWidth="1"/>
    <col min="9" max="9" width="12.5703125" style="16" customWidth="1"/>
    <col min="10" max="10" width="9.140625" style="16"/>
    <col min="11" max="11" width="3.85546875" style="16" customWidth="1"/>
    <col min="12" max="12" width="53.85546875" style="16" customWidth="1"/>
    <col min="13" max="14" width="9.140625" style="16"/>
    <col min="15" max="15" width="21.85546875" style="16" bestFit="1" customWidth="1"/>
    <col min="16" max="16" width="14.42578125" style="16" customWidth="1"/>
    <col min="17" max="31" width="9.140625" style="16"/>
    <col min="32" max="32" width="21.85546875" style="16" customWidth="1"/>
    <col min="33" max="16384" width="9.140625" style="16"/>
  </cols>
  <sheetData>
    <row r="1" spans="1:16" s="15" customFormat="1" ht="52.5" customHeight="1" x14ac:dyDescent="0.2">
      <c r="A1" s="13"/>
      <c r="C1" s="14" t="s">
        <v>55</v>
      </c>
    </row>
    <row r="5" spans="1:16" x14ac:dyDescent="0.2">
      <c r="C5" s="41" t="s">
        <v>11</v>
      </c>
      <c r="D5" s="41" t="s">
        <v>12</v>
      </c>
      <c r="E5" s="41" t="s">
        <v>0</v>
      </c>
      <c r="F5" s="42" t="s">
        <v>1</v>
      </c>
      <c r="G5" s="42" t="s">
        <v>49</v>
      </c>
      <c r="H5" s="41" t="s">
        <v>78</v>
      </c>
      <c r="I5" s="74" t="s">
        <v>79</v>
      </c>
      <c r="K5" s="75" t="s">
        <v>42</v>
      </c>
      <c r="L5" s="15"/>
      <c r="O5" s="16" t="s">
        <v>0</v>
      </c>
      <c r="P5" s="16" t="s">
        <v>50</v>
      </c>
    </row>
    <row r="6" spans="1:16" x14ac:dyDescent="0.2">
      <c r="C6" s="16" t="s">
        <v>40</v>
      </c>
      <c r="D6" s="16" t="s">
        <v>37</v>
      </c>
      <c r="E6" s="16" t="s">
        <v>30</v>
      </c>
      <c r="F6" s="43">
        <v>1624</v>
      </c>
      <c r="G6" s="44">
        <v>114</v>
      </c>
      <c r="H6" s="16">
        <f>VLOOKUP(Data[[#This Row],[Product]],products[],2,0)</f>
        <v>14.49</v>
      </c>
      <c r="I6" s="16">
        <f>Data[[#This Row],[Cost Per Unit]]*Data[[#This Row],[Units]]</f>
        <v>1651.8600000000001</v>
      </c>
      <c r="K6" s="76">
        <v>1</v>
      </c>
      <c r="L6" s="77" t="s">
        <v>43</v>
      </c>
      <c r="O6" s="16" t="s">
        <v>13</v>
      </c>
      <c r="P6" s="78">
        <v>9.33</v>
      </c>
    </row>
    <row r="7" spans="1:16" x14ac:dyDescent="0.2">
      <c r="C7" s="16" t="s">
        <v>8</v>
      </c>
      <c r="D7" s="16" t="s">
        <v>35</v>
      </c>
      <c r="E7" s="16" t="s">
        <v>32</v>
      </c>
      <c r="F7" s="43">
        <v>6706</v>
      </c>
      <c r="G7" s="44">
        <v>459</v>
      </c>
      <c r="H7" s="16">
        <f>VLOOKUP(Data[[#This Row],[Product]],products[],2,0)</f>
        <v>8.65</v>
      </c>
      <c r="I7" s="16">
        <f>Data[[#This Row],[Cost Per Unit]]*Data[[#This Row],[Units]]</f>
        <v>3970.3500000000004</v>
      </c>
      <c r="K7" s="76">
        <v>2</v>
      </c>
      <c r="L7" s="77" t="s">
        <v>52</v>
      </c>
      <c r="O7" s="16" t="s">
        <v>14</v>
      </c>
      <c r="P7" s="78">
        <v>11.7</v>
      </c>
    </row>
    <row r="8" spans="1:16" x14ac:dyDescent="0.2">
      <c r="C8" s="16" t="s">
        <v>9</v>
      </c>
      <c r="D8" s="16" t="s">
        <v>35</v>
      </c>
      <c r="E8" s="16" t="s">
        <v>4</v>
      </c>
      <c r="F8" s="43">
        <v>959</v>
      </c>
      <c r="G8" s="44">
        <v>147</v>
      </c>
      <c r="H8" s="16">
        <f>VLOOKUP(Data[[#This Row],[Product]],products[],2,0)</f>
        <v>11.88</v>
      </c>
      <c r="I8" s="16">
        <f>Data[[#This Row],[Cost Per Unit]]*Data[[#This Row],[Units]]</f>
        <v>1746.3600000000001</v>
      </c>
      <c r="K8" s="76">
        <v>3</v>
      </c>
      <c r="L8" s="77" t="s">
        <v>44</v>
      </c>
      <c r="O8" s="16" t="s">
        <v>4</v>
      </c>
      <c r="P8" s="78">
        <v>11.88</v>
      </c>
    </row>
    <row r="9" spans="1:16" x14ac:dyDescent="0.2">
      <c r="C9" s="16" t="s">
        <v>41</v>
      </c>
      <c r="D9" s="16" t="s">
        <v>36</v>
      </c>
      <c r="E9" s="16" t="s">
        <v>18</v>
      </c>
      <c r="F9" s="43">
        <v>9632</v>
      </c>
      <c r="G9" s="44">
        <v>288</v>
      </c>
      <c r="H9" s="16">
        <f>VLOOKUP(Data[[#This Row],[Product]],products[],2,0)</f>
        <v>6.47</v>
      </c>
      <c r="I9" s="16">
        <f>Data[[#This Row],[Cost Per Unit]]*Data[[#This Row],[Units]]</f>
        <v>1863.36</v>
      </c>
      <c r="K9" s="76">
        <v>4</v>
      </c>
      <c r="L9" s="77" t="s">
        <v>45</v>
      </c>
      <c r="O9" s="16" t="s">
        <v>15</v>
      </c>
      <c r="P9" s="78">
        <v>11.73</v>
      </c>
    </row>
    <row r="10" spans="1:16" x14ac:dyDescent="0.2">
      <c r="C10" s="16" t="s">
        <v>6</v>
      </c>
      <c r="D10" s="16" t="s">
        <v>39</v>
      </c>
      <c r="E10" s="16" t="s">
        <v>25</v>
      </c>
      <c r="F10" s="43">
        <v>2100</v>
      </c>
      <c r="G10" s="44">
        <v>414</v>
      </c>
      <c r="H10" s="16">
        <f>VLOOKUP(Data[[#This Row],[Product]],products[],2,0)</f>
        <v>13.15</v>
      </c>
      <c r="I10" s="16">
        <f>Data[[#This Row],[Cost Per Unit]]*Data[[#This Row],[Units]]</f>
        <v>5444.1</v>
      </c>
      <c r="K10" s="76">
        <v>5</v>
      </c>
      <c r="L10" s="77" t="s">
        <v>53</v>
      </c>
      <c r="O10" s="16" t="s">
        <v>16</v>
      </c>
      <c r="P10" s="78">
        <v>8.7899999999999991</v>
      </c>
    </row>
    <row r="11" spans="1:16" x14ac:dyDescent="0.2">
      <c r="C11" s="16" t="s">
        <v>40</v>
      </c>
      <c r="D11" s="16" t="s">
        <v>35</v>
      </c>
      <c r="E11" s="16" t="s">
        <v>33</v>
      </c>
      <c r="F11" s="43">
        <v>8869</v>
      </c>
      <c r="G11" s="44">
        <v>432</v>
      </c>
      <c r="H11" s="16">
        <f>VLOOKUP(Data[[#This Row],[Product]],products[],2,0)</f>
        <v>12.37</v>
      </c>
      <c r="I11" s="16">
        <f>Data[[#This Row],[Cost Per Unit]]*Data[[#This Row],[Units]]</f>
        <v>5343.8399999999992</v>
      </c>
      <c r="K11" s="76">
        <v>6</v>
      </c>
      <c r="L11" s="77" t="s">
        <v>54</v>
      </c>
      <c r="O11" s="16" t="s">
        <v>17</v>
      </c>
      <c r="P11" s="78">
        <v>3.11</v>
      </c>
    </row>
    <row r="12" spans="1:16" x14ac:dyDescent="0.2">
      <c r="C12" s="16" t="s">
        <v>6</v>
      </c>
      <c r="D12" s="16" t="s">
        <v>38</v>
      </c>
      <c r="E12" s="16" t="s">
        <v>31</v>
      </c>
      <c r="F12" s="43">
        <v>2681</v>
      </c>
      <c r="G12" s="44">
        <v>54</v>
      </c>
      <c r="H12" s="16">
        <f>VLOOKUP(Data[[#This Row],[Product]],products[],2,0)</f>
        <v>5.79</v>
      </c>
      <c r="I12" s="16">
        <f>Data[[#This Row],[Cost Per Unit]]*Data[[#This Row],[Units]]</f>
        <v>312.66000000000003</v>
      </c>
      <c r="K12" s="76">
        <v>7</v>
      </c>
      <c r="L12" s="77" t="s">
        <v>48</v>
      </c>
      <c r="O12" s="16" t="s">
        <v>18</v>
      </c>
      <c r="P12" s="78">
        <v>6.47</v>
      </c>
    </row>
    <row r="13" spans="1:16" x14ac:dyDescent="0.2">
      <c r="C13" s="16" t="s">
        <v>8</v>
      </c>
      <c r="D13" s="16" t="s">
        <v>35</v>
      </c>
      <c r="E13" s="16" t="s">
        <v>22</v>
      </c>
      <c r="F13" s="43">
        <v>5012</v>
      </c>
      <c r="G13" s="44">
        <v>210</v>
      </c>
      <c r="H13" s="16">
        <f>VLOOKUP(Data[[#This Row],[Product]],products[],2,0)</f>
        <v>9.77</v>
      </c>
      <c r="I13" s="16">
        <f>Data[[#This Row],[Cost Per Unit]]*Data[[#This Row],[Units]]</f>
        <v>2051.6999999999998</v>
      </c>
      <c r="K13" s="76">
        <v>8</v>
      </c>
      <c r="L13" s="77" t="s">
        <v>51</v>
      </c>
      <c r="O13" s="16" t="s">
        <v>19</v>
      </c>
      <c r="P13" s="78">
        <v>7.64</v>
      </c>
    </row>
    <row r="14" spans="1:16" x14ac:dyDescent="0.2">
      <c r="C14" s="16" t="s">
        <v>7</v>
      </c>
      <c r="D14" s="16" t="s">
        <v>38</v>
      </c>
      <c r="E14" s="16" t="s">
        <v>14</v>
      </c>
      <c r="F14" s="43">
        <v>1281</v>
      </c>
      <c r="G14" s="44">
        <v>75</v>
      </c>
      <c r="H14" s="16">
        <f>VLOOKUP(Data[[#This Row],[Product]],products[],2,0)</f>
        <v>11.7</v>
      </c>
      <c r="I14" s="16">
        <f>Data[[#This Row],[Cost Per Unit]]*Data[[#This Row],[Units]]</f>
        <v>877.5</v>
      </c>
      <c r="K14" s="76">
        <v>9</v>
      </c>
      <c r="L14" s="77" t="s">
        <v>46</v>
      </c>
      <c r="O14" s="16" t="s">
        <v>20</v>
      </c>
      <c r="P14" s="78">
        <v>10.62</v>
      </c>
    </row>
    <row r="15" spans="1:16" x14ac:dyDescent="0.2">
      <c r="C15" s="16" t="s">
        <v>5</v>
      </c>
      <c r="D15" s="16" t="s">
        <v>37</v>
      </c>
      <c r="E15" s="16" t="s">
        <v>14</v>
      </c>
      <c r="F15" s="43">
        <v>4991</v>
      </c>
      <c r="G15" s="44">
        <v>12</v>
      </c>
      <c r="H15" s="16">
        <f>VLOOKUP(Data[[#This Row],[Product]],products[],2,0)</f>
        <v>11.7</v>
      </c>
      <c r="I15" s="16">
        <f>Data[[#This Row],[Cost Per Unit]]*Data[[#This Row],[Units]]</f>
        <v>140.39999999999998</v>
      </c>
      <c r="K15" s="76">
        <v>10</v>
      </c>
      <c r="L15" s="77" t="s">
        <v>47</v>
      </c>
      <c r="O15" s="16" t="s">
        <v>21</v>
      </c>
      <c r="P15" s="78">
        <v>9</v>
      </c>
    </row>
    <row r="16" spans="1:16" x14ac:dyDescent="0.2">
      <c r="C16" s="16" t="s">
        <v>2</v>
      </c>
      <c r="D16" s="16" t="s">
        <v>39</v>
      </c>
      <c r="E16" s="16" t="s">
        <v>25</v>
      </c>
      <c r="F16" s="43">
        <v>1785</v>
      </c>
      <c r="G16" s="44">
        <v>462</v>
      </c>
      <c r="H16" s="16">
        <f>VLOOKUP(Data[[#This Row],[Product]],products[],2,0)</f>
        <v>13.15</v>
      </c>
      <c r="I16" s="16">
        <f>Data[[#This Row],[Cost Per Unit]]*Data[[#This Row],[Units]]</f>
        <v>6075.3</v>
      </c>
      <c r="O16" s="16" t="s">
        <v>22</v>
      </c>
      <c r="P16" s="78">
        <v>9.77</v>
      </c>
    </row>
    <row r="17" spans="3:16" x14ac:dyDescent="0.2">
      <c r="C17" s="16" t="s">
        <v>3</v>
      </c>
      <c r="D17" s="16" t="s">
        <v>37</v>
      </c>
      <c r="E17" s="16" t="s">
        <v>17</v>
      </c>
      <c r="F17" s="43">
        <v>3983</v>
      </c>
      <c r="G17" s="44">
        <v>144</v>
      </c>
      <c r="H17" s="16">
        <f>VLOOKUP(Data[[#This Row],[Product]],products[],2,0)</f>
        <v>3.11</v>
      </c>
      <c r="I17" s="16">
        <f>Data[[#This Row],[Cost Per Unit]]*Data[[#This Row],[Units]]</f>
        <v>447.84</v>
      </c>
      <c r="O17" s="16" t="s">
        <v>23</v>
      </c>
      <c r="P17" s="78">
        <v>6.49</v>
      </c>
    </row>
    <row r="18" spans="3:16" x14ac:dyDescent="0.2">
      <c r="C18" s="16" t="s">
        <v>9</v>
      </c>
      <c r="D18" s="16" t="s">
        <v>38</v>
      </c>
      <c r="E18" s="16" t="s">
        <v>16</v>
      </c>
      <c r="F18" s="43">
        <v>2646</v>
      </c>
      <c r="G18" s="44">
        <v>120</v>
      </c>
      <c r="H18" s="16">
        <f>VLOOKUP(Data[[#This Row],[Product]],products[],2,0)</f>
        <v>8.7899999999999991</v>
      </c>
      <c r="I18" s="16">
        <f>Data[[#This Row],[Cost Per Unit]]*Data[[#This Row],[Units]]</f>
        <v>1054.8</v>
      </c>
      <c r="O18" s="16" t="s">
        <v>24</v>
      </c>
      <c r="P18" s="78">
        <v>4.97</v>
      </c>
    </row>
    <row r="19" spans="3:16" x14ac:dyDescent="0.2">
      <c r="C19" s="16" t="s">
        <v>2</v>
      </c>
      <c r="D19" s="16" t="s">
        <v>34</v>
      </c>
      <c r="E19" s="16" t="s">
        <v>13</v>
      </c>
      <c r="F19" s="43">
        <v>252</v>
      </c>
      <c r="G19" s="44">
        <v>54</v>
      </c>
      <c r="H19" s="16">
        <f>VLOOKUP(Data[[#This Row],[Product]],products[],2,0)</f>
        <v>9.33</v>
      </c>
      <c r="I19" s="16">
        <f>Data[[#This Row],[Cost Per Unit]]*Data[[#This Row],[Units]]</f>
        <v>503.82</v>
      </c>
      <c r="O19" s="16" t="s">
        <v>25</v>
      </c>
      <c r="P19" s="78">
        <v>13.15</v>
      </c>
    </row>
    <row r="20" spans="3:16" x14ac:dyDescent="0.2">
      <c r="C20" s="16" t="s">
        <v>3</v>
      </c>
      <c r="D20" s="16" t="s">
        <v>35</v>
      </c>
      <c r="E20" s="16" t="s">
        <v>25</v>
      </c>
      <c r="F20" s="43">
        <v>2464</v>
      </c>
      <c r="G20" s="44">
        <v>234</v>
      </c>
      <c r="H20" s="16">
        <f>VLOOKUP(Data[[#This Row],[Product]],products[],2,0)</f>
        <v>13.15</v>
      </c>
      <c r="I20" s="16">
        <f>Data[[#This Row],[Cost Per Unit]]*Data[[#This Row],[Units]]</f>
        <v>3077.1</v>
      </c>
      <c r="O20" s="16" t="s">
        <v>26</v>
      </c>
      <c r="P20" s="78">
        <v>5.6</v>
      </c>
    </row>
    <row r="21" spans="3:16" x14ac:dyDescent="0.2">
      <c r="C21" s="16" t="s">
        <v>3</v>
      </c>
      <c r="D21" s="16" t="s">
        <v>35</v>
      </c>
      <c r="E21" s="16" t="s">
        <v>29</v>
      </c>
      <c r="F21" s="43">
        <v>2114</v>
      </c>
      <c r="G21" s="44">
        <v>66</v>
      </c>
      <c r="H21" s="16">
        <f>VLOOKUP(Data[[#This Row],[Product]],products[],2,0)</f>
        <v>7.16</v>
      </c>
      <c r="I21" s="16">
        <f>Data[[#This Row],[Cost Per Unit]]*Data[[#This Row],[Units]]</f>
        <v>472.56</v>
      </c>
      <c r="O21" s="16" t="s">
        <v>27</v>
      </c>
      <c r="P21" s="78">
        <v>16.73</v>
      </c>
    </row>
    <row r="22" spans="3:16" x14ac:dyDescent="0.2">
      <c r="C22" s="16" t="s">
        <v>6</v>
      </c>
      <c r="D22" s="16" t="s">
        <v>37</v>
      </c>
      <c r="E22" s="16" t="s">
        <v>31</v>
      </c>
      <c r="F22" s="43">
        <v>7693</v>
      </c>
      <c r="G22" s="44">
        <v>87</v>
      </c>
      <c r="H22" s="16">
        <f>VLOOKUP(Data[[#This Row],[Product]],products[],2,0)</f>
        <v>5.79</v>
      </c>
      <c r="I22" s="16">
        <f>Data[[#This Row],[Cost Per Unit]]*Data[[#This Row],[Units]]</f>
        <v>503.73</v>
      </c>
      <c r="O22" s="16" t="s">
        <v>28</v>
      </c>
      <c r="P22" s="78">
        <v>10.38</v>
      </c>
    </row>
    <row r="23" spans="3:16" x14ac:dyDescent="0.2">
      <c r="C23" s="16" t="s">
        <v>5</v>
      </c>
      <c r="D23" s="16" t="s">
        <v>34</v>
      </c>
      <c r="E23" s="16" t="s">
        <v>20</v>
      </c>
      <c r="F23" s="43">
        <v>15610</v>
      </c>
      <c r="G23" s="44">
        <v>339</v>
      </c>
      <c r="H23" s="16">
        <f>VLOOKUP(Data[[#This Row],[Product]],products[],2,0)</f>
        <v>10.62</v>
      </c>
      <c r="I23" s="16">
        <f>Data[[#This Row],[Cost Per Unit]]*Data[[#This Row],[Units]]</f>
        <v>3600.18</v>
      </c>
      <c r="O23" s="16" t="s">
        <v>29</v>
      </c>
      <c r="P23" s="78">
        <v>7.16</v>
      </c>
    </row>
    <row r="24" spans="3:16" x14ac:dyDescent="0.2">
      <c r="C24" s="16" t="s">
        <v>41</v>
      </c>
      <c r="D24" s="16" t="s">
        <v>34</v>
      </c>
      <c r="E24" s="16" t="s">
        <v>22</v>
      </c>
      <c r="F24" s="43">
        <v>336</v>
      </c>
      <c r="G24" s="44">
        <v>144</v>
      </c>
      <c r="H24" s="16">
        <f>VLOOKUP(Data[[#This Row],[Product]],products[],2,0)</f>
        <v>9.77</v>
      </c>
      <c r="I24" s="16">
        <f>Data[[#This Row],[Cost Per Unit]]*Data[[#This Row],[Units]]</f>
        <v>1406.8799999999999</v>
      </c>
      <c r="O24" s="16" t="s">
        <v>30</v>
      </c>
      <c r="P24" s="78">
        <v>14.49</v>
      </c>
    </row>
    <row r="25" spans="3:16" x14ac:dyDescent="0.2">
      <c r="C25" s="16" t="s">
        <v>2</v>
      </c>
      <c r="D25" s="16" t="s">
        <v>39</v>
      </c>
      <c r="E25" s="16" t="s">
        <v>20</v>
      </c>
      <c r="F25" s="43">
        <v>9443</v>
      </c>
      <c r="G25" s="44">
        <v>162</v>
      </c>
      <c r="H25" s="16">
        <f>VLOOKUP(Data[[#This Row],[Product]],products[],2,0)</f>
        <v>10.62</v>
      </c>
      <c r="I25" s="16">
        <f>Data[[#This Row],[Cost Per Unit]]*Data[[#This Row],[Units]]</f>
        <v>1720.4399999999998</v>
      </c>
      <c r="O25" s="16" t="s">
        <v>31</v>
      </c>
      <c r="P25" s="78">
        <v>5.79</v>
      </c>
    </row>
    <row r="26" spans="3:16" x14ac:dyDescent="0.2">
      <c r="C26" s="16" t="s">
        <v>9</v>
      </c>
      <c r="D26" s="16" t="s">
        <v>34</v>
      </c>
      <c r="E26" s="16" t="s">
        <v>23</v>
      </c>
      <c r="F26" s="43">
        <v>8155</v>
      </c>
      <c r="G26" s="44">
        <v>90</v>
      </c>
      <c r="H26" s="16">
        <f>VLOOKUP(Data[[#This Row],[Product]],products[],2,0)</f>
        <v>6.49</v>
      </c>
      <c r="I26" s="16">
        <f>Data[[#This Row],[Cost Per Unit]]*Data[[#This Row],[Units]]</f>
        <v>584.1</v>
      </c>
      <c r="O26" s="16" t="s">
        <v>32</v>
      </c>
      <c r="P26" s="78">
        <v>8.65</v>
      </c>
    </row>
    <row r="27" spans="3:16" x14ac:dyDescent="0.2">
      <c r="C27" s="16" t="s">
        <v>8</v>
      </c>
      <c r="D27" s="16" t="s">
        <v>38</v>
      </c>
      <c r="E27" s="16" t="s">
        <v>23</v>
      </c>
      <c r="F27" s="43">
        <v>1701</v>
      </c>
      <c r="G27" s="44">
        <v>234</v>
      </c>
      <c r="H27" s="16">
        <f>VLOOKUP(Data[[#This Row],[Product]],products[],2,0)</f>
        <v>6.49</v>
      </c>
      <c r="I27" s="16">
        <f>Data[[#This Row],[Cost Per Unit]]*Data[[#This Row],[Units]]</f>
        <v>1518.66</v>
      </c>
      <c r="O27" s="16" t="s">
        <v>33</v>
      </c>
      <c r="P27" s="78">
        <v>12.37</v>
      </c>
    </row>
    <row r="28" spans="3:16" x14ac:dyDescent="0.2">
      <c r="C28" s="16" t="s">
        <v>10</v>
      </c>
      <c r="D28" s="16" t="s">
        <v>38</v>
      </c>
      <c r="E28" s="16" t="s">
        <v>22</v>
      </c>
      <c r="F28" s="43">
        <v>2205</v>
      </c>
      <c r="G28" s="44">
        <v>141</v>
      </c>
      <c r="H28" s="16">
        <f>VLOOKUP(Data[[#This Row],[Product]],products[],2,0)</f>
        <v>9.77</v>
      </c>
      <c r="I28" s="16">
        <f>Data[[#This Row],[Cost Per Unit]]*Data[[#This Row],[Units]]</f>
        <v>1377.57</v>
      </c>
    </row>
    <row r="29" spans="3:16" x14ac:dyDescent="0.2">
      <c r="C29" s="16" t="s">
        <v>8</v>
      </c>
      <c r="D29" s="16" t="s">
        <v>37</v>
      </c>
      <c r="E29" s="16" t="s">
        <v>19</v>
      </c>
      <c r="F29" s="43">
        <v>1771</v>
      </c>
      <c r="G29" s="44">
        <v>204</v>
      </c>
      <c r="H29" s="16">
        <f>VLOOKUP(Data[[#This Row],[Product]],products[],2,0)</f>
        <v>7.64</v>
      </c>
      <c r="I29" s="16">
        <f>Data[[#This Row],[Cost Per Unit]]*Data[[#This Row],[Units]]</f>
        <v>1558.56</v>
      </c>
    </row>
    <row r="30" spans="3:16" x14ac:dyDescent="0.2">
      <c r="C30" s="16" t="s">
        <v>41</v>
      </c>
      <c r="D30" s="16" t="s">
        <v>35</v>
      </c>
      <c r="E30" s="16" t="s">
        <v>15</v>
      </c>
      <c r="F30" s="43">
        <v>2114</v>
      </c>
      <c r="G30" s="44">
        <v>186</v>
      </c>
      <c r="H30" s="16">
        <f>VLOOKUP(Data[[#This Row],[Product]],products[],2,0)</f>
        <v>11.73</v>
      </c>
      <c r="I30" s="16">
        <f>Data[[#This Row],[Cost Per Unit]]*Data[[#This Row],[Units]]</f>
        <v>2181.7800000000002</v>
      </c>
    </row>
    <row r="31" spans="3:16" x14ac:dyDescent="0.2">
      <c r="C31" s="16" t="s">
        <v>41</v>
      </c>
      <c r="D31" s="16" t="s">
        <v>36</v>
      </c>
      <c r="E31" s="16" t="s">
        <v>13</v>
      </c>
      <c r="F31" s="43">
        <v>10311</v>
      </c>
      <c r="G31" s="44">
        <v>231</v>
      </c>
      <c r="H31" s="16">
        <f>VLOOKUP(Data[[#This Row],[Product]],products[],2,0)</f>
        <v>9.33</v>
      </c>
      <c r="I31" s="16">
        <f>Data[[#This Row],[Cost Per Unit]]*Data[[#This Row],[Units]]</f>
        <v>2155.23</v>
      </c>
    </row>
    <row r="32" spans="3:16" x14ac:dyDescent="0.2">
      <c r="C32" s="16" t="s">
        <v>3</v>
      </c>
      <c r="D32" s="16" t="s">
        <v>39</v>
      </c>
      <c r="E32" s="16" t="s">
        <v>16</v>
      </c>
      <c r="F32" s="43">
        <v>21</v>
      </c>
      <c r="G32" s="44">
        <v>168</v>
      </c>
      <c r="H32" s="16">
        <f>VLOOKUP(Data[[#This Row],[Product]],products[],2,0)</f>
        <v>8.7899999999999991</v>
      </c>
      <c r="I32" s="16">
        <f>Data[[#This Row],[Cost Per Unit]]*Data[[#This Row],[Units]]</f>
        <v>1476.7199999999998</v>
      </c>
    </row>
    <row r="33" spans="3:9" x14ac:dyDescent="0.2">
      <c r="C33" s="16" t="s">
        <v>10</v>
      </c>
      <c r="D33" s="16" t="s">
        <v>35</v>
      </c>
      <c r="E33" s="16" t="s">
        <v>20</v>
      </c>
      <c r="F33" s="43">
        <v>1974</v>
      </c>
      <c r="G33" s="44">
        <v>195</v>
      </c>
      <c r="H33" s="16">
        <f>VLOOKUP(Data[[#This Row],[Product]],products[],2,0)</f>
        <v>10.62</v>
      </c>
      <c r="I33" s="16">
        <f>Data[[#This Row],[Cost Per Unit]]*Data[[#This Row],[Units]]</f>
        <v>2070.8999999999996</v>
      </c>
    </row>
    <row r="34" spans="3:9" x14ac:dyDescent="0.2">
      <c r="C34" s="16" t="s">
        <v>5</v>
      </c>
      <c r="D34" s="16" t="s">
        <v>36</v>
      </c>
      <c r="E34" s="16" t="s">
        <v>23</v>
      </c>
      <c r="F34" s="43">
        <v>6314</v>
      </c>
      <c r="G34" s="44">
        <v>15</v>
      </c>
      <c r="H34" s="16">
        <f>VLOOKUP(Data[[#This Row],[Product]],products[],2,0)</f>
        <v>6.49</v>
      </c>
      <c r="I34" s="16">
        <f>Data[[#This Row],[Cost Per Unit]]*Data[[#This Row],[Units]]</f>
        <v>97.350000000000009</v>
      </c>
    </row>
    <row r="35" spans="3:9" x14ac:dyDescent="0.2">
      <c r="C35" s="16" t="s">
        <v>10</v>
      </c>
      <c r="D35" s="16" t="s">
        <v>37</v>
      </c>
      <c r="E35" s="16" t="s">
        <v>23</v>
      </c>
      <c r="F35" s="43">
        <v>4683</v>
      </c>
      <c r="G35" s="44">
        <v>30</v>
      </c>
      <c r="H35" s="16">
        <f>VLOOKUP(Data[[#This Row],[Product]],products[],2,0)</f>
        <v>6.49</v>
      </c>
      <c r="I35" s="16">
        <f>Data[[#This Row],[Cost Per Unit]]*Data[[#This Row],[Units]]</f>
        <v>194.70000000000002</v>
      </c>
    </row>
    <row r="36" spans="3:9" x14ac:dyDescent="0.2">
      <c r="C36" s="16" t="s">
        <v>41</v>
      </c>
      <c r="D36" s="16" t="s">
        <v>37</v>
      </c>
      <c r="E36" s="16" t="s">
        <v>24</v>
      </c>
      <c r="F36" s="43">
        <v>6398</v>
      </c>
      <c r="G36" s="44">
        <v>102</v>
      </c>
      <c r="H36" s="16">
        <f>VLOOKUP(Data[[#This Row],[Product]],products[],2,0)</f>
        <v>4.97</v>
      </c>
      <c r="I36" s="16">
        <f>Data[[#This Row],[Cost Per Unit]]*Data[[#This Row],[Units]]</f>
        <v>506.94</v>
      </c>
    </row>
    <row r="37" spans="3:9" x14ac:dyDescent="0.2">
      <c r="C37" s="16" t="s">
        <v>2</v>
      </c>
      <c r="D37" s="16" t="s">
        <v>35</v>
      </c>
      <c r="E37" s="16" t="s">
        <v>19</v>
      </c>
      <c r="F37" s="43">
        <v>553</v>
      </c>
      <c r="G37" s="44">
        <v>15</v>
      </c>
      <c r="H37" s="16">
        <f>VLOOKUP(Data[[#This Row],[Product]],products[],2,0)</f>
        <v>7.64</v>
      </c>
      <c r="I37" s="16">
        <f>Data[[#This Row],[Cost Per Unit]]*Data[[#This Row],[Units]]</f>
        <v>114.6</v>
      </c>
    </row>
    <row r="38" spans="3:9" x14ac:dyDescent="0.2">
      <c r="C38" s="16" t="s">
        <v>8</v>
      </c>
      <c r="D38" s="16" t="s">
        <v>39</v>
      </c>
      <c r="E38" s="16" t="s">
        <v>30</v>
      </c>
      <c r="F38" s="43">
        <v>7021</v>
      </c>
      <c r="G38" s="44">
        <v>183</v>
      </c>
      <c r="H38" s="16">
        <f>VLOOKUP(Data[[#This Row],[Product]],products[],2,0)</f>
        <v>14.49</v>
      </c>
      <c r="I38" s="16">
        <f>Data[[#This Row],[Cost Per Unit]]*Data[[#This Row],[Units]]</f>
        <v>2651.67</v>
      </c>
    </row>
    <row r="39" spans="3:9" x14ac:dyDescent="0.2">
      <c r="C39" s="16" t="s">
        <v>40</v>
      </c>
      <c r="D39" s="16" t="s">
        <v>39</v>
      </c>
      <c r="E39" s="16" t="s">
        <v>22</v>
      </c>
      <c r="F39" s="43">
        <v>5817</v>
      </c>
      <c r="G39" s="44">
        <v>12</v>
      </c>
      <c r="H39" s="16">
        <f>VLOOKUP(Data[[#This Row],[Product]],products[],2,0)</f>
        <v>9.77</v>
      </c>
      <c r="I39" s="16">
        <f>Data[[#This Row],[Cost Per Unit]]*Data[[#This Row],[Units]]</f>
        <v>117.24</v>
      </c>
    </row>
    <row r="40" spans="3:9" x14ac:dyDescent="0.2">
      <c r="C40" s="16" t="s">
        <v>41</v>
      </c>
      <c r="D40" s="16" t="s">
        <v>39</v>
      </c>
      <c r="E40" s="16" t="s">
        <v>14</v>
      </c>
      <c r="F40" s="43">
        <v>3976</v>
      </c>
      <c r="G40" s="44">
        <v>72</v>
      </c>
      <c r="H40" s="16">
        <f>VLOOKUP(Data[[#This Row],[Product]],products[],2,0)</f>
        <v>11.7</v>
      </c>
      <c r="I40" s="16">
        <f>Data[[#This Row],[Cost Per Unit]]*Data[[#This Row],[Units]]</f>
        <v>842.4</v>
      </c>
    </row>
    <row r="41" spans="3:9" x14ac:dyDescent="0.2">
      <c r="C41" s="16" t="s">
        <v>6</v>
      </c>
      <c r="D41" s="16" t="s">
        <v>38</v>
      </c>
      <c r="E41" s="16" t="s">
        <v>27</v>
      </c>
      <c r="F41" s="43">
        <v>1134</v>
      </c>
      <c r="G41" s="44">
        <v>282</v>
      </c>
      <c r="H41" s="16">
        <f>VLOOKUP(Data[[#This Row],[Product]],products[],2,0)</f>
        <v>16.73</v>
      </c>
      <c r="I41" s="16">
        <f>Data[[#This Row],[Cost Per Unit]]*Data[[#This Row],[Units]]</f>
        <v>4717.8599999999997</v>
      </c>
    </row>
    <row r="42" spans="3:9" x14ac:dyDescent="0.2">
      <c r="C42" s="16" t="s">
        <v>2</v>
      </c>
      <c r="D42" s="16" t="s">
        <v>39</v>
      </c>
      <c r="E42" s="16" t="s">
        <v>28</v>
      </c>
      <c r="F42" s="43">
        <v>6027</v>
      </c>
      <c r="G42" s="44">
        <v>144</v>
      </c>
      <c r="H42" s="16">
        <f>VLOOKUP(Data[[#This Row],[Product]],products[],2,0)</f>
        <v>10.38</v>
      </c>
      <c r="I42" s="16">
        <f>Data[[#This Row],[Cost Per Unit]]*Data[[#This Row],[Units]]</f>
        <v>1494.72</v>
      </c>
    </row>
    <row r="43" spans="3:9" x14ac:dyDescent="0.2">
      <c r="C43" s="16" t="s">
        <v>6</v>
      </c>
      <c r="D43" s="16" t="s">
        <v>37</v>
      </c>
      <c r="E43" s="16" t="s">
        <v>16</v>
      </c>
      <c r="F43" s="43">
        <v>1904</v>
      </c>
      <c r="G43" s="44">
        <v>405</v>
      </c>
      <c r="H43" s="16">
        <f>VLOOKUP(Data[[#This Row],[Product]],products[],2,0)</f>
        <v>8.7899999999999991</v>
      </c>
      <c r="I43" s="16">
        <f>Data[[#This Row],[Cost Per Unit]]*Data[[#This Row],[Units]]</f>
        <v>3559.95</v>
      </c>
    </row>
    <row r="44" spans="3:9" x14ac:dyDescent="0.2">
      <c r="C44" s="16" t="s">
        <v>7</v>
      </c>
      <c r="D44" s="16" t="s">
        <v>34</v>
      </c>
      <c r="E44" s="16" t="s">
        <v>32</v>
      </c>
      <c r="F44" s="43">
        <v>3262</v>
      </c>
      <c r="G44" s="44">
        <v>75</v>
      </c>
      <c r="H44" s="16">
        <f>VLOOKUP(Data[[#This Row],[Product]],products[],2,0)</f>
        <v>8.65</v>
      </c>
      <c r="I44" s="16">
        <f>Data[[#This Row],[Cost Per Unit]]*Data[[#This Row],[Units]]</f>
        <v>648.75</v>
      </c>
    </row>
    <row r="45" spans="3:9" x14ac:dyDescent="0.2">
      <c r="C45" s="16" t="s">
        <v>40</v>
      </c>
      <c r="D45" s="16" t="s">
        <v>34</v>
      </c>
      <c r="E45" s="16" t="s">
        <v>27</v>
      </c>
      <c r="F45" s="43">
        <v>2289</v>
      </c>
      <c r="G45" s="44">
        <v>135</v>
      </c>
      <c r="H45" s="16">
        <f>VLOOKUP(Data[[#This Row],[Product]],products[],2,0)</f>
        <v>16.73</v>
      </c>
      <c r="I45" s="16">
        <f>Data[[#This Row],[Cost Per Unit]]*Data[[#This Row],[Units]]</f>
        <v>2258.5500000000002</v>
      </c>
    </row>
    <row r="46" spans="3:9" x14ac:dyDescent="0.2">
      <c r="C46" s="16" t="s">
        <v>5</v>
      </c>
      <c r="D46" s="16" t="s">
        <v>34</v>
      </c>
      <c r="E46" s="16" t="s">
        <v>27</v>
      </c>
      <c r="F46" s="43">
        <v>6986</v>
      </c>
      <c r="G46" s="44">
        <v>21</v>
      </c>
      <c r="H46" s="16">
        <f>VLOOKUP(Data[[#This Row],[Product]],products[],2,0)</f>
        <v>16.73</v>
      </c>
      <c r="I46" s="16">
        <f>Data[[#This Row],[Cost Per Unit]]*Data[[#This Row],[Units]]</f>
        <v>351.33</v>
      </c>
    </row>
    <row r="47" spans="3:9" x14ac:dyDescent="0.2">
      <c r="C47" s="16" t="s">
        <v>2</v>
      </c>
      <c r="D47" s="16" t="s">
        <v>38</v>
      </c>
      <c r="E47" s="16" t="s">
        <v>23</v>
      </c>
      <c r="F47" s="43">
        <v>4417</v>
      </c>
      <c r="G47" s="44">
        <v>153</v>
      </c>
      <c r="H47" s="16">
        <f>VLOOKUP(Data[[#This Row],[Product]],products[],2,0)</f>
        <v>6.49</v>
      </c>
      <c r="I47" s="16">
        <f>Data[[#This Row],[Cost Per Unit]]*Data[[#This Row],[Units]]</f>
        <v>992.97</v>
      </c>
    </row>
    <row r="48" spans="3:9" x14ac:dyDescent="0.2">
      <c r="C48" s="16" t="s">
        <v>6</v>
      </c>
      <c r="D48" s="16" t="s">
        <v>34</v>
      </c>
      <c r="E48" s="16" t="s">
        <v>15</v>
      </c>
      <c r="F48" s="43">
        <v>1442</v>
      </c>
      <c r="G48" s="44">
        <v>15</v>
      </c>
      <c r="H48" s="16">
        <f>VLOOKUP(Data[[#This Row],[Product]],products[],2,0)</f>
        <v>11.73</v>
      </c>
      <c r="I48" s="16">
        <f>Data[[#This Row],[Cost Per Unit]]*Data[[#This Row],[Units]]</f>
        <v>175.95000000000002</v>
      </c>
    </row>
    <row r="49" spans="3:9" x14ac:dyDescent="0.2">
      <c r="C49" s="16" t="s">
        <v>3</v>
      </c>
      <c r="D49" s="16" t="s">
        <v>35</v>
      </c>
      <c r="E49" s="16" t="s">
        <v>14</v>
      </c>
      <c r="F49" s="43">
        <v>2415</v>
      </c>
      <c r="G49" s="44">
        <v>255</v>
      </c>
      <c r="H49" s="16">
        <f>VLOOKUP(Data[[#This Row],[Product]],products[],2,0)</f>
        <v>11.7</v>
      </c>
      <c r="I49" s="16">
        <f>Data[[#This Row],[Cost Per Unit]]*Data[[#This Row],[Units]]</f>
        <v>2983.5</v>
      </c>
    </row>
    <row r="50" spans="3:9" x14ac:dyDescent="0.2">
      <c r="C50" s="16" t="s">
        <v>2</v>
      </c>
      <c r="D50" s="16" t="s">
        <v>37</v>
      </c>
      <c r="E50" s="16" t="s">
        <v>19</v>
      </c>
      <c r="F50" s="43">
        <v>238</v>
      </c>
      <c r="G50" s="44">
        <v>18</v>
      </c>
      <c r="H50" s="16">
        <f>VLOOKUP(Data[[#This Row],[Product]],products[],2,0)</f>
        <v>7.64</v>
      </c>
      <c r="I50" s="16">
        <f>Data[[#This Row],[Cost Per Unit]]*Data[[#This Row],[Units]]</f>
        <v>137.51999999999998</v>
      </c>
    </row>
    <row r="51" spans="3:9" x14ac:dyDescent="0.2">
      <c r="C51" s="16" t="s">
        <v>6</v>
      </c>
      <c r="D51" s="16" t="s">
        <v>37</v>
      </c>
      <c r="E51" s="16" t="s">
        <v>23</v>
      </c>
      <c r="F51" s="43">
        <v>4949</v>
      </c>
      <c r="G51" s="44">
        <v>189</v>
      </c>
      <c r="H51" s="16">
        <f>VLOOKUP(Data[[#This Row],[Product]],products[],2,0)</f>
        <v>6.49</v>
      </c>
      <c r="I51" s="16">
        <f>Data[[#This Row],[Cost Per Unit]]*Data[[#This Row],[Units]]</f>
        <v>1226.6100000000001</v>
      </c>
    </row>
    <row r="52" spans="3:9" x14ac:dyDescent="0.2">
      <c r="C52" s="16" t="s">
        <v>5</v>
      </c>
      <c r="D52" s="16" t="s">
        <v>38</v>
      </c>
      <c r="E52" s="16" t="s">
        <v>32</v>
      </c>
      <c r="F52" s="43">
        <v>5075</v>
      </c>
      <c r="G52" s="44">
        <v>21</v>
      </c>
      <c r="H52" s="16">
        <f>VLOOKUP(Data[[#This Row],[Product]],products[],2,0)</f>
        <v>8.65</v>
      </c>
      <c r="I52" s="16">
        <f>Data[[#This Row],[Cost Per Unit]]*Data[[#This Row],[Units]]</f>
        <v>181.65</v>
      </c>
    </row>
    <row r="53" spans="3:9" x14ac:dyDescent="0.2">
      <c r="C53" s="16" t="s">
        <v>3</v>
      </c>
      <c r="D53" s="16" t="s">
        <v>36</v>
      </c>
      <c r="E53" s="16" t="s">
        <v>16</v>
      </c>
      <c r="F53" s="43">
        <v>9198</v>
      </c>
      <c r="G53" s="44">
        <v>36</v>
      </c>
      <c r="H53" s="16">
        <f>VLOOKUP(Data[[#This Row],[Product]],products[],2,0)</f>
        <v>8.7899999999999991</v>
      </c>
      <c r="I53" s="16">
        <f>Data[[#This Row],[Cost Per Unit]]*Data[[#This Row],[Units]]</f>
        <v>316.43999999999994</v>
      </c>
    </row>
    <row r="54" spans="3:9" x14ac:dyDescent="0.2">
      <c r="C54" s="16" t="s">
        <v>6</v>
      </c>
      <c r="D54" s="16" t="s">
        <v>34</v>
      </c>
      <c r="E54" s="16" t="s">
        <v>29</v>
      </c>
      <c r="F54" s="43">
        <v>3339</v>
      </c>
      <c r="G54" s="44">
        <v>75</v>
      </c>
      <c r="H54" s="16">
        <f>VLOOKUP(Data[[#This Row],[Product]],products[],2,0)</f>
        <v>7.16</v>
      </c>
      <c r="I54" s="16">
        <f>Data[[#This Row],[Cost Per Unit]]*Data[[#This Row],[Units]]</f>
        <v>537</v>
      </c>
    </row>
    <row r="55" spans="3:9" x14ac:dyDescent="0.2">
      <c r="C55" s="16" t="s">
        <v>40</v>
      </c>
      <c r="D55" s="16" t="s">
        <v>34</v>
      </c>
      <c r="E55" s="16" t="s">
        <v>17</v>
      </c>
      <c r="F55" s="43">
        <v>5019</v>
      </c>
      <c r="G55" s="44">
        <v>156</v>
      </c>
      <c r="H55" s="16">
        <f>VLOOKUP(Data[[#This Row],[Product]],products[],2,0)</f>
        <v>3.11</v>
      </c>
      <c r="I55" s="16">
        <f>Data[[#This Row],[Cost Per Unit]]*Data[[#This Row],[Units]]</f>
        <v>485.15999999999997</v>
      </c>
    </row>
    <row r="56" spans="3:9" x14ac:dyDescent="0.2">
      <c r="C56" s="16" t="s">
        <v>5</v>
      </c>
      <c r="D56" s="16" t="s">
        <v>36</v>
      </c>
      <c r="E56" s="16" t="s">
        <v>16</v>
      </c>
      <c r="F56" s="43">
        <v>16184</v>
      </c>
      <c r="G56" s="44">
        <v>39</v>
      </c>
      <c r="H56" s="16">
        <f>VLOOKUP(Data[[#This Row],[Product]],products[],2,0)</f>
        <v>8.7899999999999991</v>
      </c>
      <c r="I56" s="16">
        <f>Data[[#This Row],[Cost Per Unit]]*Data[[#This Row],[Units]]</f>
        <v>342.80999999999995</v>
      </c>
    </row>
    <row r="57" spans="3:9" x14ac:dyDescent="0.2">
      <c r="C57" s="16" t="s">
        <v>6</v>
      </c>
      <c r="D57" s="16" t="s">
        <v>36</v>
      </c>
      <c r="E57" s="16" t="s">
        <v>21</v>
      </c>
      <c r="F57" s="43">
        <v>497</v>
      </c>
      <c r="G57" s="44">
        <v>63</v>
      </c>
      <c r="H57" s="16">
        <f>VLOOKUP(Data[[#This Row],[Product]],products[],2,0)</f>
        <v>9</v>
      </c>
      <c r="I57" s="16">
        <f>Data[[#This Row],[Cost Per Unit]]*Data[[#This Row],[Units]]</f>
        <v>567</v>
      </c>
    </row>
    <row r="58" spans="3:9" x14ac:dyDescent="0.2">
      <c r="C58" s="16" t="s">
        <v>2</v>
      </c>
      <c r="D58" s="16" t="s">
        <v>36</v>
      </c>
      <c r="E58" s="16" t="s">
        <v>29</v>
      </c>
      <c r="F58" s="43">
        <v>8211</v>
      </c>
      <c r="G58" s="44">
        <v>75</v>
      </c>
      <c r="H58" s="16">
        <f>VLOOKUP(Data[[#This Row],[Product]],products[],2,0)</f>
        <v>7.16</v>
      </c>
      <c r="I58" s="16">
        <f>Data[[#This Row],[Cost Per Unit]]*Data[[#This Row],[Units]]</f>
        <v>537</v>
      </c>
    </row>
    <row r="59" spans="3:9" x14ac:dyDescent="0.2">
      <c r="C59" s="16" t="s">
        <v>2</v>
      </c>
      <c r="D59" s="16" t="s">
        <v>38</v>
      </c>
      <c r="E59" s="16" t="s">
        <v>28</v>
      </c>
      <c r="F59" s="43">
        <v>6580</v>
      </c>
      <c r="G59" s="44">
        <v>183</v>
      </c>
      <c r="H59" s="16">
        <f>VLOOKUP(Data[[#This Row],[Product]],products[],2,0)</f>
        <v>10.38</v>
      </c>
      <c r="I59" s="16">
        <f>Data[[#This Row],[Cost Per Unit]]*Data[[#This Row],[Units]]</f>
        <v>1899.5400000000002</v>
      </c>
    </row>
    <row r="60" spans="3:9" x14ac:dyDescent="0.2">
      <c r="C60" s="16" t="s">
        <v>41</v>
      </c>
      <c r="D60" s="16" t="s">
        <v>35</v>
      </c>
      <c r="E60" s="16" t="s">
        <v>13</v>
      </c>
      <c r="F60" s="43">
        <v>4760</v>
      </c>
      <c r="G60" s="44">
        <v>69</v>
      </c>
      <c r="H60" s="16">
        <f>VLOOKUP(Data[[#This Row],[Product]],products[],2,0)</f>
        <v>9.33</v>
      </c>
      <c r="I60" s="16">
        <f>Data[[#This Row],[Cost Per Unit]]*Data[[#This Row],[Units]]</f>
        <v>643.77</v>
      </c>
    </row>
    <row r="61" spans="3:9" x14ac:dyDescent="0.2">
      <c r="C61" s="16" t="s">
        <v>40</v>
      </c>
      <c r="D61" s="16" t="s">
        <v>36</v>
      </c>
      <c r="E61" s="16" t="s">
        <v>25</v>
      </c>
      <c r="F61" s="43">
        <v>5439</v>
      </c>
      <c r="G61" s="44">
        <v>30</v>
      </c>
      <c r="H61" s="16">
        <f>VLOOKUP(Data[[#This Row],[Product]],products[],2,0)</f>
        <v>13.15</v>
      </c>
      <c r="I61" s="16">
        <f>Data[[#This Row],[Cost Per Unit]]*Data[[#This Row],[Units]]</f>
        <v>394.5</v>
      </c>
    </row>
    <row r="62" spans="3:9" x14ac:dyDescent="0.2">
      <c r="C62" s="16" t="s">
        <v>41</v>
      </c>
      <c r="D62" s="16" t="s">
        <v>34</v>
      </c>
      <c r="E62" s="16" t="s">
        <v>17</v>
      </c>
      <c r="F62" s="43">
        <v>1463</v>
      </c>
      <c r="G62" s="44">
        <v>39</v>
      </c>
      <c r="H62" s="16">
        <f>VLOOKUP(Data[[#This Row],[Product]],products[],2,0)</f>
        <v>3.11</v>
      </c>
      <c r="I62" s="16">
        <f>Data[[#This Row],[Cost Per Unit]]*Data[[#This Row],[Units]]</f>
        <v>121.28999999999999</v>
      </c>
    </row>
    <row r="63" spans="3:9" x14ac:dyDescent="0.2">
      <c r="C63" s="16" t="s">
        <v>3</v>
      </c>
      <c r="D63" s="16" t="s">
        <v>34</v>
      </c>
      <c r="E63" s="16" t="s">
        <v>32</v>
      </c>
      <c r="F63" s="43">
        <v>7777</v>
      </c>
      <c r="G63" s="44">
        <v>504</v>
      </c>
      <c r="H63" s="16">
        <f>VLOOKUP(Data[[#This Row],[Product]],products[],2,0)</f>
        <v>8.65</v>
      </c>
      <c r="I63" s="16">
        <f>Data[[#This Row],[Cost Per Unit]]*Data[[#This Row],[Units]]</f>
        <v>4359.6000000000004</v>
      </c>
    </row>
    <row r="64" spans="3:9" x14ac:dyDescent="0.2">
      <c r="C64" s="16" t="s">
        <v>9</v>
      </c>
      <c r="D64" s="16" t="s">
        <v>37</v>
      </c>
      <c r="E64" s="16" t="s">
        <v>29</v>
      </c>
      <c r="F64" s="43">
        <v>1085</v>
      </c>
      <c r="G64" s="44">
        <v>273</v>
      </c>
      <c r="H64" s="16">
        <f>VLOOKUP(Data[[#This Row],[Product]],products[],2,0)</f>
        <v>7.16</v>
      </c>
      <c r="I64" s="16">
        <f>Data[[#This Row],[Cost Per Unit]]*Data[[#This Row],[Units]]</f>
        <v>1954.68</v>
      </c>
    </row>
    <row r="65" spans="3:9" x14ac:dyDescent="0.2">
      <c r="C65" s="16" t="s">
        <v>5</v>
      </c>
      <c r="D65" s="16" t="s">
        <v>37</v>
      </c>
      <c r="E65" s="16" t="s">
        <v>31</v>
      </c>
      <c r="F65" s="43">
        <v>182</v>
      </c>
      <c r="G65" s="44">
        <v>48</v>
      </c>
      <c r="H65" s="16">
        <f>VLOOKUP(Data[[#This Row],[Product]],products[],2,0)</f>
        <v>5.79</v>
      </c>
      <c r="I65" s="16">
        <f>Data[[#This Row],[Cost Per Unit]]*Data[[#This Row],[Units]]</f>
        <v>277.92</v>
      </c>
    </row>
    <row r="66" spans="3:9" x14ac:dyDescent="0.2">
      <c r="C66" s="16" t="s">
        <v>6</v>
      </c>
      <c r="D66" s="16" t="s">
        <v>34</v>
      </c>
      <c r="E66" s="16" t="s">
        <v>27</v>
      </c>
      <c r="F66" s="43">
        <v>4242</v>
      </c>
      <c r="G66" s="44">
        <v>207</v>
      </c>
      <c r="H66" s="16">
        <f>VLOOKUP(Data[[#This Row],[Product]],products[],2,0)</f>
        <v>16.73</v>
      </c>
      <c r="I66" s="16">
        <f>Data[[#This Row],[Cost Per Unit]]*Data[[#This Row],[Units]]</f>
        <v>3463.11</v>
      </c>
    </row>
    <row r="67" spans="3:9" x14ac:dyDescent="0.2">
      <c r="C67" s="16" t="s">
        <v>6</v>
      </c>
      <c r="D67" s="16" t="s">
        <v>36</v>
      </c>
      <c r="E67" s="16" t="s">
        <v>32</v>
      </c>
      <c r="F67" s="43">
        <v>6118</v>
      </c>
      <c r="G67" s="44">
        <v>9</v>
      </c>
      <c r="H67" s="16">
        <f>VLOOKUP(Data[[#This Row],[Product]],products[],2,0)</f>
        <v>8.65</v>
      </c>
      <c r="I67" s="16">
        <f>Data[[#This Row],[Cost Per Unit]]*Data[[#This Row],[Units]]</f>
        <v>77.850000000000009</v>
      </c>
    </row>
    <row r="68" spans="3:9" x14ac:dyDescent="0.2">
      <c r="C68" s="16" t="s">
        <v>10</v>
      </c>
      <c r="D68" s="16" t="s">
        <v>36</v>
      </c>
      <c r="E68" s="16" t="s">
        <v>23</v>
      </c>
      <c r="F68" s="43">
        <v>2317</v>
      </c>
      <c r="G68" s="44">
        <v>261</v>
      </c>
      <c r="H68" s="16">
        <f>VLOOKUP(Data[[#This Row],[Product]],products[],2,0)</f>
        <v>6.49</v>
      </c>
      <c r="I68" s="16">
        <f>Data[[#This Row],[Cost Per Unit]]*Data[[#This Row],[Units]]</f>
        <v>1693.89</v>
      </c>
    </row>
    <row r="69" spans="3:9" x14ac:dyDescent="0.2">
      <c r="C69" s="16" t="s">
        <v>6</v>
      </c>
      <c r="D69" s="16" t="s">
        <v>38</v>
      </c>
      <c r="E69" s="16" t="s">
        <v>16</v>
      </c>
      <c r="F69" s="43">
        <v>938</v>
      </c>
      <c r="G69" s="44">
        <v>6</v>
      </c>
      <c r="H69" s="16">
        <f>VLOOKUP(Data[[#This Row],[Product]],products[],2,0)</f>
        <v>8.7899999999999991</v>
      </c>
      <c r="I69" s="16">
        <f>Data[[#This Row],[Cost Per Unit]]*Data[[#This Row],[Units]]</f>
        <v>52.739999999999995</v>
      </c>
    </row>
    <row r="70" spans="3:9" x14ac:dyDescent="0.2">
      <c r="C70" s="16" t="s">
        <v>8</v>
      </c>
      <c r="D70" s="16" t="s">
        <v>37</v>
      </c>
      <c r="E70" s="16" t="s">
        <v>15</v>
      </c>
      <c r="F70" s="43">
        <v>9709</v>
      </c>
      <c r="G70" s="44">
        <v>30</v>
      </c>
      <c r="H70" s="16">
        <f>VLOOKUP(Data[[#This Row],[Product]],products[],2,0)</f>
        <v>11.73</v>
      </c>
      <c r="I70" s="16">
        <f>Data[[#This Row],[Cost Per Unit]]*Data[[#This Row],[Units]]</f>
        <v>351.90000000000003</v>
      </c>
    </row>
    <row r="71" spans="3:9" x14ac:dyDescent="0.2">
      <c r="C71" s="16" t="s">
        <v>7</v>
      </c>
      <c r="D71" s="16" t="s">
        <v>34</v>
      </c>
      <c r="E71" s="16" t="s">
        <v>20</v>
      </c>
      <c r="F71" s="43">
        <v>2205</v>
      </c>
      <c r="G71" s="44">
        <v>138</v>
      </c>
      <c r="H71" s="16">
        <f>VLOOKUP(Data[[#This Row],[Product]],products[],2,0)</f>
        <v>10.62</v>
      </c>
      <c r="I71" s="16">
        <f>Data[[#This Row],[Cost Per Unit]]*Data[[#This Row],[Units]]</f>
        <v>1465.56</v>
      </c>
    </row>
    <row r="72" spans="3:9" x14ac:dyDescent="0.2">
      <c r="C72" s="16" t="s">
        <v>7</v>
      </c>
      <c r="D72" s="16" t="s">
        <v>37</v>
      </c>
      <c r="E72" s="16" t="s">
        <v>17</v>
      </c>
      <c r="F72" s="43">
        <v>4487</v>
      </c>
      <c r="G72" s="44">
        <v>111</v>
      </c>
      <c r="H72" s="16">
        <f>VLOOKUP(Data[[#This Row],[Product]],products[],2,0)</f>
        <v>3.11</v>
      </c>
      <c r="I72" s="16">
        <f>Data[[#This Row],[Cost Per Unit]]*Data[[#This Row],[Units]]</f>
        <v>345.21</v>
      </c>
    </row>
    <row r="73" spans="3:9" x14ac:dyDescent="0.2">
      <c r="C73" s="16" t="s">
        <v>5</v>
      </c>
      <c r="D73" s="16" t="s">
        <v>35</v>
      </c>
      <c r="E73" s="16" t="s">
        <v>18</v>
      </c>
      <c r="F73" s="43">
        <v>2415</v>
      </c>
      <c r="G73" s="44">
        <v>15</v>
      </c>
      <c r="H73" s="16">
        <f>VLOOKUP(Data[[#This Row],[Product]],products[],2,0)</f>
        <v>6.47</v>
      </c>
      <c r="I73" s="16">
        <f>Data[[#This Row],[Cost Per Unit]]*Data[[#This Row],[Units]]</f>
        <v>97.05</v>
      </c>
    </row>
    <row r="74" spans="3:9" x14ac:dyDescent="0.2">
      <c r="C74" s="16" t="s">
        <v>40</v>
      </c>
      <c r="D74" s="16" t="s">
        <v>34</v>
      </c>
      <c r="E74" s="16" t="s">
        <v>19</v>
      </c>
      <c r="F74" s="43">
        <v>4018</v>
      </c>
      <c r="G74" s="44">
        <v>162</v>
      </c>
      <c r="H74" s="16">
        <f>VLOOKUP(Data[[#This Row],[Product]],products[],2,0)</f>
        <v>7.64</v>
      </c>
      <c r="I74" s="16">
        <f>Data[[#This Row],[Cost Per Unit]]*Data[[#This Row],[Units]]</f>
        <v>1237.6799999999998</v>
      </c>
    </row>
    <row r="75" spans="3:9" x14ac:dyDescent="0.2">
      <c r="C75" s="16" t="s">
        <v>5</v>
      </c>
      <c r="D75" s="16" t="s">
        <v>34</v>
      </c>
      <c r="E75" s="16" t="s">
        <v>19</v>
      </c>
      <c r="F75" s="43">
        <v>861</v>
      </c>
      <c r="G75" s="44">
        <v>195</v>
      </c>
      <c r="H75" s="16">
        <f>VLOOKUP(Data[[#This Row],[Product]],products[],2,0)</f>
        <v>7.64</v>
      </c>
      <c r="I75" s="16">
        <f>Data[[#This Row],[Cost Per Unit]]*Data[[#This Row],[Units]]</f>
        <v>1489.8</v>
      </c>
    </row>
    <row r="76" spans="3:9" x14ac:dyDescent="0.2">
      <c r="C76" s="16" t="s">
        <v>10</v>
      </c>
      <c r="D76" s="16" t="s">
        <v>38</v>
      </c>
      <c r="E76" s="16" t="s">
        <v>14</v>
      </c>
      <c r="F76" s="43">
        <v>5586</v>
      </c>
      <c r="G76" s="44">
        <v>525</v>
      </c>
      <c r="H76" s="16">
        <f>VLOOKUP(Data[[#This Row],[Product]],products[],2,0)</f>
        <v>11.7</v>
      </c>
      <c r="I76" s="16">
        <f>Data[[#This Row],[Cost Per Unit]]*Data[[#This Row],[Units]]</f>
        <v>6142.5</v>
      </c>
    </row>
    <row r="77" spans="3:9" x14ac:dyDescent="0.2">
      <c r="C77" s="16" t="s">
        <v>7</v>
      </c>
      <c r="D77" s="16" t="s">
        <v>34</v>
      </c>
      <c r="E77" s="16" t="s">
        <v>33</v>
      </c>
      <c r="F77" s="43">
        <v>2226</v>
      </c>
      <c r="G77" s="44">
        <v>48</v>
      </c>
      <c r="H77" s="16">
        <f>VLOOKUP(Data[[#This Row],[Product]],products[],2,0)</f>
        <v>12.37</v>
      </c>
      <c r="I77" s="16">
        <f>Data[[#This Row],[Cost Per Unit]]*Data[[#This Row],[Units]]</f>
        <v>593.76</v>
      </c>
    </row>
    <row r="78" spans="3:9" x14ac:dyDescent="0.2">
      <c r="C78" s="16" t="s">
        <v>9</v>
      </c>
      <c r="D78" s="16" t="s">
        <v>34</v>
      </c>
      <c r="E78" s="16" t="s">
        <v>28</v>
      </c>
      <c r="F78" s="43">
        <v>14329</v>
      </c>
      <c r="G78" s="44">
        <v>150</v>
      </c>
      <c r="H78" s="16">
        <f>VLOOKUP(Data[[#This Row],[Product]],products[],2,0)</f>
        <v>10.38</v>
      </c>
      <c r="I78" s="16">
        <f>Data[[#This Row],[Cost Per Unit]]*Data[[#This Row],[Units]]</f>
        <v>1557.0000000000002</v>
      </c>
    </row>
    <row r="79" spans="3:9" x14ac:dyDescent="0.2">
      <c r="C79" s="16" t="s">
        <v>9</v>
      </c>
      <c r="D79" s="16" t="s">
        <v>34</v>
      </c>
      <c r="E79" s="16" t="s">
        <v>20</v>
      </c>
      <c r="F79" s="43">
        <v>8463</v>
      </c>
      <c r="G79" s="44">
        <v>492</v>
      </c>
      <c r="H79" s="16">
        <f>VLOOKUP(Data[[#This Row],[Product]],products[],2,0)</f>
        <v>10.62</v>
      </c>
      <c r="I79" s="16">
        <f>Data[[#This Row],[Cost Per Unit]]*Data[[#This Row],[Units]]</f>
        <v>5225.04</v>
      </c>
    </row>
    <row r="80" spans="3:9" x14ac:dyDescent="0.2">
      <c r="C80" s="16" t="s">
        <v>5</v>
      </c>
      <c r="D80" s="16" t="s">
        <v>34</v>
      </c>
      <c r="E80" s="16" t="s">
        <v>29</v>
      </c>
      <c r="F80" s="43">
        <v>2891</v>
      </c>
      <c r="G80" s="44">
        <v>102</v>
      </c>
      <c r="H80" s="16">
        <f>VLOOKUP(Data[[#This Row],[Product]],products[],2,0)</f>
        <v>7.16</v>
      </c>
      <c r="I80" s="16">
        <f>Data[[#This Row],[Cost Per Unit]]*Data[[#This Row],[Units]]</f>
        <v>730.32</v>
      </c>
    </row>
    <row r="81" spans="3:9" x14ac:dyDescent="0.2">
      <c r="C81" s="16" t="s">
        <v>3</v>
      </c>
      <c r="D81" s="16" t="s">
        <v>36</v>
      </c>
      <c r="E81" s="16" t="s">
        <v>23</v>
      </c>
      <c r="F81" s="43">
        <v>3773</v>
      </c>
      <c r="G81" s="44">
        <v>165</v>
      </c>
      <c r="H81" s="16">
        <f>VLOOKUP(Data[[#This Row],[Product]],products[],2,0)</f>
        <v>6.49</v>
      </c>
      <c r="I81" s="16">
        <f>Data[[#This Row],[Cost Per Unit]]*Data[[#This Row],[Units]]</f>
        <v>1070.8500000000001</v>
      </c>
    </row>
    <row r="82" spans="3:9" x14ac:dyDescent="0.2">
      <c r="C82" s="16" t="s">
        <v>41</v>
      </c>
      <c r="D82" s="16" t="s">
        <v>36</v>
      </c>
      <c r="E82" s="16" t="s">
        <v>28</v>
      </c>
      <c r="F82" s="43">
        <v>854</v>
      </c>
      <c r="G82" s="44">
        <v>309</v>
      </c>
      <c r="H82" s="16">
        <f>VLOOKUP(Data[[#This Row],[Product]],products[],2,0)</f>
        <v>10.38</v>
      </c>
      <c r="I82" s="16">
        <f>Data[[#This Row],[Cost Per Unit]]*Data[[#This Row],[Units]]</f>
        <v>3207.42</v>
      </c>
    </row>
    <row r="83" spans="3:9" x14ac:dyDescent="0.2">
      <c r="C83" s="16" t="s">
        <v>6</v>
      </c>
      <c r="D83" s="16" t="s">
        <v>36</v>
      </c>
      <c r="E83" s="16" t="s">
        <v>17</v>
      </c>
      <c r="F83" s="43">
        <v>4970</v>
      </c>
      <c r="G83" s="44">
        <v>156</v>
      </c>
      <c r="H83" s="16">
        <f>VLOOKUP(Data[[#This Row],[Product]],products[],2,0)</f>
        <v>3.11</v>
      </c>
      <c r="I83" s="16">
        <f>Data[[#This Row],[Cost Per Unit]]*Data[[#This Row],[Units]]</f>
        <v>485.15999999999997</v>
      </c>
    </row>
    <row r="84" spans="3:9" x14ac:dyDescent="0.2">
      <c r="C84" s="16" t="s">
        <v>9</v>
      </c>
      <c r="D84" s="16" t="s">
        <v>35</v>
      </c>
      <c r="E84" s="16" t="s">
        <v>26</v>
      </c>
      <c r="F84" s="43">
        <v>98</v>
      </c>
      <c r="G84" s="44">
        <v>159</v>
      </c>
      <c r="H84" s="16">
        <f>VLOOKUP(Data[[#This Row],[Product]],products[],2,0)</f>
        <v>5.6</v>
      </c>
      <c r="I84" s="16">
        <f>Data[[#This Row],[Cost Per Unit]]*Data[[#This Row],[Units]]</f>
        <v>890.4</v>
      </c>
    </row>
    <row r="85" spans="3:9" x14ac:dyDescent="0.2">
      <c r="C85" s="16" t="s">
        <v>5</v>
      </c>
      <c r="D85" s="16" t="s">
        <v>35</v>
      </c>
      <c r="E85" s="16" t="s">
        <v>15</v>
      </c>
      <c r="F85" s="43">
        <v>13391</v>
      </c>
      <c r="G85" s="44">
        <v>201</v>
      </c>
      <c r="H85" s="16">
        <f>VLOOKUP(Data[[#This Row],[Product]],products[],2,0)</f>
        <v>11.73</v>
      </c>
      <c r="I85" s="16">
        <f>Data[[#This Row],[Cost Per Unit]]*Data[[#This Row],[Units]]</f>
        <v>2357.73</v>
      </c>
    </row>
    <row r="86" spans="3:9" x14ac:dyDescent="0.2">
      <c r="C86" s="16" t="s">
        <v>8</v>
      </c>
      <c r="D86" s="16" t="s">
        <v>39</v>
      </c>
      <c r="E86" s="16" t="s">
        <v>31</v>
      </c>
      <c r="F86" s="43">
        <v>8890</v>
      </c>
      <c r="G86" s="44">
        <v>210</v>
      </c>
      <c r="H86" s="16">
        <f>VLOOKUP(Data[[#This Row],[Product]],products[],2,0)</f>
        <v>5.79</v>
      </c>
      <c r="I86" s="16">
        <f>Data[[#This Row],[Cost Per Unit]]*Data[[#This Row],[Units]]</f>
        <v>1215.9000000000001</v>
      </c>
    </row>
    <row r="87" spans="3:9" x14ac:dyDescent="0.2">
      <c r="C87" s="16" t="s">
        <v>2</v>
      </c>
      <c r="D87" s="16" t="s">
        <v>38</v>
      </c>
      <c r="E87" s="16" t="s">
        <v>13</v>
      </c>
      <c r="F87" s="43">
        <v>56</v>
      </c>
      <c r="G87" s="44">
        <v>51</v>
      </c>
      <c r="H87" s="16">
        <f>VLOOKUP(Data[[#This Row],[Product]],products[],2,0)</f>
        <v>9.33</v>
      </c>
      <c r="I87" s="16">
        <f>Data[[#This Row],[Cost Per Unit]]*Data[[#This Row],[Units]]</f>
        <v>475.83</v>
      </c>
    </row>
    <row r="88" spans="3:9" x14ac:dyDescent="0.2">
      <c r="C88" s="16" t="s">
        <v>3</v>
      </c>
      <c r="D88" s="16" t="s">
        <v>36</v>
      </c>
      <c r="E88" s="16" t="s">
        <v>25</v>
      </c>
      <c r="F88" s="43">
        <v>3339</v>
      </c>
      <c r="G88" s="44">
        <v>39</v>
      </c>
      <c r="H88" s="16">
        <f>VLOOKUP(Data[[#This Row],[Product]],products[],2,0)</f>
        <v>13.15</v>
      </c>
      <c r="I88" s="16">
        <f>Data[[#This Row],[Cost Per Unit]]*Data[[#This Row],[Units]]</f>
        <v>512.85</v>
      </c>
    </row>
    <row r="89" spans="3:9" x14ac:dyDescent="0.2">
      <c r="C89" s="16" t="s">
        <v>10</v>
      </c>
      <c r="D89" s="16" t="s">
        <v>35</v>
      </c>
      <c r="E89" s="16" t="s">
        <v>18</v>
      </c>
      <c r="F89" s="43">
        <v>3808</v>
      </c>
      <c r="G89" s="44">
        <v>279</v>
      </c>
      <c r="H89" s="16">
        <f>VLOOKUP(Data[[#This Row],[Product]],products[],2,0)</f>
        <v>6.47</v>
      </c>
      <c r="I89" s="16">
        <f>Data[[#This Row],[Cost Per Unit]]*Data[[#This Row],[Units]]</f>
        <v>1805.1299999999999</v>
      </c>
    </row>
    <row r="90" spans="3:9" x14ac:dyDescent="0.2">
      <c r="C90" s="16" t="s">
        <v>10</v>
      </c>
      <c r="D90" s="16" t="s">
        <v>38</v>
      </c>
      <c r="E90" s="16" t="s">
        <v>13</v>
      </c>
      <c r="F90" s="43">
        <v>63</v>
      </c>
      <c r="G90" s="44">
        <v>123</v>
      </c>
      <c r="H90" s="16">
        <f>VLOOKUP(Data[[#This Row],[Product]],products[],2,0)</f>
        <v>9.33</v>
      </c>
      <c r="I90" s="16">
        <f>Data[[#This Row],[Cost Per Unit]]*Data[[#This Row],[Units]]</f>
        <v>1147.5899999999999</v>
      </c>
    </row>
    <row r="91" spans="3:9" x14ac:dyDescent="0.2">
      <c r="C91" s="16" t="s">
        <v>2</v>
      </c>
      <c r="D91" s="16" t="s">
        <v>39</v>
      </c>
      <c r="E91" s="16" t="s">
        <v>27</v>
      </c>
      <c r="F91" s="43">
        <v>7812</v>
      </c>
      <c r="G91" s="44">
        <v>81</v>
      </c>
      <c r="H91" s="16">
        <f>VLOOKUP(Data[[#This Row],[Product]],products[],2,0)</f>
        <v>16.73</v>
      </c>
      <c r="I91" s="16">
        <f>Data[[#This Row],[Cost Per Unit]]*Data[[#This Row],[Units]]</f>
        <v>1355.13</v>
      </c>
    </row>
    <row r="92" spans="3:9" x14ac:dyDescent="0.2">
      <c r="C92" s="16" t="s">
        <v>40</v>
      </c>
      <c r="D92" s="16" t="s">
        <v>37</v>
      </c>
      <c r="E92" s="16" t="s">
        <v>19</v>
      </c>
      <c r="F92" s="43">
        <v>7693</v>
      </c>
      <c r="G92" s="44">
        <v>21</v>
      </c>
      <c r="H92" s="16">
        <f>VLOOKUP(Data[[#This Row],[Product]],products[],2,0)</f>
        <v>7.64</v>
      </c>
      <c r="I92" s="16">
        <f>Data[[#This Row],[Cost Per Unit]]*Data[[#This Row],[Units]]</f>
        <v>160.44</v>
      </c>
    </row>
    <row r="93" spans="3:9" x14ac:dyDescent="0.2">
      <c r="C93" s="16" t="s">
        <v>3</v>
      </c>
      <c r="D93" s="16" t="s">
        <v>36</v>
      </c>
      <c r="E93" s="16" t="s">
        <v>28</v>
      </c>
      <c r="F93" s="43">
        <v>973</v>
      </c>
      <c r="G93" s="44">
        <v>162</v>
      </c>
      <c r="H93" s="16">
        <f>VLOOKUP(Data[[#This Row],[Product]],products[],2,0)</f>
        <v>10.38</v>
      </c>
      <c r="I93" s="16">
        <f>Data[[#This Row],[Cost Per Unit]]*Data[[#This Row],[Units]]</f>
        <v>1681.5600000000002</v>
      </c>
    </row>
    <row r="94" spans="3:9" x14ac:dyDescent="0.2">
      <c r="C94" s="16" t="s">
        <v>10</v>
      </c>
      <c r="D94" s="16" t="s">
        <v>35</v>
      </c>
      <c r="E94" s="16" t="s">
        <v>21</v>
      </c>
      <c r="F94" s="43">
        <v>567</v>
      </c>
      <c r="G94" s="44">
        <v>228</v>
      </c>
      <c r="H94" s="16">
        <f>VLOOKUP(Data[[#This Row],[Product]],products[],2,0)</f>
        <v>9</v>
      </c>
      <c r="I94" s="16">
        <f>Data[[#This Row],[Cost Per Unit]]*Data[[#This Row],[Units]]</f>
        <v>2052</v>
      </c>
    </row>
    <row r="95" spans="3:9" x14ac:dyDescent="0.2">
      <c r="C95" s="16" t="s">
        <v>10</v>
      </c>
      <c r="D95" s="16" t="s">
        <v>36</v>
      </c>
      <c r="E95" s="16" t="s">
        <v>29</v>
      </c>
      <c r="F95" s="43">
        <v>2471</v>
      </c>
      <c r="G95" s="44">
        <v>342</v>
      </c>
      <c r="H95" s="16">
        <f>VLOOKUP(Data[[#This Row],[Product]],products[],2,0)</f>
        <v>7.16</v>
      </c>
      <c r="I95" s="16">
        <f>Data[[#This Row],[Cost Per Unit]]*Data[[#This Row],[Units]]</f>
        <v>2448.7200000000003</v>
      </c>
    </row>
    <row r="96" spans="3:9" x14ac:dyDescent="0.2">
      <c r="C96" s="16" t="s">
        <v>5</v>
      </c>
      <c r="D96" s="16" t="s">
        <v>38</v>
      </c>
      <c r="E96" s="16" t="s">
        <v>13</v>
      </c>
      <c r="F96" s="43">
        <v>7189</v>
      </c>
      <c r="G96" s="44">
        <v>54</v>
      </c>
      <c r="H96" s="16">
        <f>VLOOKUP(Data[[#This Row],[Product]],products[],2,0)</f>
        <v>9.33</v>
      </c>
      <c r="I96" s="16">
        <f>Data[[#This Row],[Cost Per Unit]]*Data[[#This Row],[Units]]</f>
        <v>503.82</v>
      </c>
    </row>
    <row r="97" spans="3:9" x14ac:dyDescent="0.2">
      <c r="C97" s="16" t="s">
        <v>41</v>
      </c>
      <c r="D97" s="16" t="s">
        <v>35</v>
      </c>
      <c r="E97" s="16" t="s">
        <v>28</v>
      </c>
      <c r="F97" s="43">
        <v>7455</v>
      </c>
      <c r="G97" s="44">
        <v>216</v>
      </c>
      <c r="H97" s="16">
        <f>VLOOKUP(Data[[#This Row],[Product]],products[],2,0)</f>
        <v>10.38</v>
      </c>
      <c r="I97" s="16">
        <f>Data[[#This Row],[Cost Per Unit]]*Data[[#This Row],[Units]]</f>
        <v>2242.0800000000004</v>
      </c>
    </row>
    <row r="98" spans="3:9" x14ac:dyDescent="0.2">
      <c r="C98" s="16" t="s">
        <v>3</v>
      </c>
      <c r="D98" s="16" t="s">
        <v>34</v>
      </c>
      <c r="E98" s="16" t="s">
        <v>26</v>
      </c>
      <c r="F98" s="43">
        <v>3108</v>
      </c>
      <c r="G98" s="44">
        <v>54</v>
      </c>
      <c r="H98" s="16">
        <f>VLOOKUP(Data[[#This Row],[Product]],products[],2,0)</f>
        <v>5.6</v>
      </c>
      <c r="I98" s="16">
        <f>Data[[#This Row],[Cost Per Unit]]*Data[[#This Row],[Units]]</f>
        <v>302.39999999999998</v>
      </c>
    </row>
    <row r="99" spans="3:9" x14ac:dyDescent="0.2">
      <c r="C99" s="16" t="s">
        <v>6</v>
      </c>
      <c r="D99" s="16" t="s">
        <v>38</v>
      </c>
      <c r="E99" s="16" t="s">
        <v>25</v>
      </c>
      <c r="F99" s="43">
        <v>469</v>
      </c>
      <c r="G99" s="44">
        <v>75</v>
      </c>
      <c r="H99" s="16">
        <f>VLOOKUP(Data[[#This Row],[Product]],products[],2,0)</f>
        <v>13.15</v>
      </c>
      <c r="I99" s="16">
        <f>Data[[#This Row],[Cost Per Unit]]*Data[[#This Row],[Units]]</f>
        <v>986.25</v>
      </c>
    </row>
    <row r="100" spans="3:9" x14ac:dyDescent="0.2">
      <c r="C100" s="16" t="s">
        <v>9</v>
      </c>
      <c r="D100" s="16" t="s">
        <v>37</v>
      </c>
      <c r="E100" s="16" t="s">
        <v>23</v>
      </c>
      <c r="F100" s="43">
        <v>2737</v>
      </c>
      <c r="G100" s="44">
        <v>93</v>
      </c>
      <c r="H100" s="16">
        <f>VLOOKUP(Data[[#This Row],[Product]],products[],2,0)</f>
        <v>6.49</v>
      </c>
      <c r="I100" s="16">
        <f>Data[[#This Row],[Cost Per Unit]]*Data[[#This Row],[Units]]</f>
        <v>603.57000000000005</v>
      </c>
    </row>
    <row r="101" spans="3:9" x14ac:dyDescent="0.2">
      <c r="C101" s="16" t="s">
        <v>9</v>
      </c>
      <c r="D101" s="16" t="s">
        <v>37</v>
      </c>
      <c r="E101" s="16" t="s">
        <v>25</v>
      </c>
      <c r="F101" s="43">
        <v>4305</v>
      </c>
      <c r="G101" s="44">
        <v>156</v>
      </c>
      <c r="H101" s="16">
        <f>VLOOKUP(Data[[#This Row],[Product]],products[],2,0)</f>
        <v>13.15</v>
      </c>
      <c r="I101" s="16">
        <f>Data[[#This Row],[Cost Per Unit]]*Data[[#This Row],[Units]]</f>
        <v>2051.4</v>
      </c>
    </row>
    <row r="102" spans="3:9" x14ac:dyDescent="0.2">
      <c r="C102" s="16" t="s">
        <v>9</v>
      </c>
      <c r="D102" s="16" t="s">
        <v>38</v>
      </c>
      <c r="E102" s="16" t="s">
        <v>17</v>
      </c>
      <c r="F102" s="43">
        <v>2408</v>
      </c>
      <c r="G102" s="44">
        <v>9</v>
      </c>
      <c r="H102" s="16">
        <f>VLOOKUP(Data[[#This Row],[Product]],products[],2,0)</f>
        <v>3.11</v>
      </c>
      <c r="I102" s="16">
        <f>Data[[#This Row],[Cost Per Unit]]*Data[[#This Row],[Units]]</f>
        <v>27.99</v>
      </c>
    </row>
    <row r="103" spans="3:9" x14ac:dyDescent="0.2">
      <c r="C103" s="16" t="s">
        <v>3</v>
      </c>
      <c r="D103" s="16" t="s">
        <v>36</v>
      </c>
      <c r="E103" s="16" t="s">
        <v>19</v>
      </c>
      <c r="F103" s="43">
        <v>1281</v>
      </c>
      <c r="G103" s="44">
        <v>18</v>
      </c>
      <c r="H103" s="16">
        <f>VLOOKUP(Data[[#This Row],[Product]],products[],2,0)</f>
        <v>7.64</v>
      </c>
      <c r="I103" s="16">
        <f>Data[[#This Row],[Cost Per Unit]]*Data[[#This Row],[Units]]</f>
        <v>137.51999999999998</v>
      </c>
    </row>
    <row r="104" spans="3:9" x14ac:dyDescent="0.2">
      <c r="C104" s="16" t="s">
        <v>40</v>
      </c>
      <c r="D104" s="16" t="s">
        <v>35</v>
      </c>
      <c r="E104" s="16" t="s">
        <v>32</v>
      </c>
      <c r="F104" s="43">
        <v>12348</v>
      </c>
      <c r="G104" s="44">
        <v>234</v>
      </c>
      <c r="H104" s="16">
        <f>VLOOKUP(Data[[#This Row],[Product]],products[],2,0)</f>
        <v>8.65</v>
      </c>
      <c r="I104" s="16">
        <f>Data[[#This Row],[Cost Per Unit]]*Data[[#This Row],[Units]]</f>
        <v>2024.1000000000001</v>
      </c>
    </row>
    <row r="105" spans="3:9" x14ac:dyDescent="0.2">
      <c r="C105" s="16" t="s">
        <v>3</v>
      </c>
      <c r="D105" s="16" t="s">
        <v>34</v>
      </c>
      <c r="E105" s="16" t="s">
        <v>28</v>
      </c>
      <c r="F105" s="43">
        <v>3689</v>
      </c>
      <c r="G105" s="44">
        <v>312</v>
      </c>
      <c r="H105" s="16">
        <f>VLOOKUP(Data[[#This Row],[Product]],products[],2,0)</f>
        <v>10.38</v>
      </c>
      <c r="I105" s="16">
        <f>Data[[#This Row],[Cost Per Unit]]*Data[[#This Row],[Units]]</f>
        <v>3238.5600000000004</v>
      </c>
    </row>
    <row r="106" spans="3:9" x14ac:dyDescent="0.2">
      <c r="C106" s="16" t="s">
        <v>7</v>
      </c>
      <c r="D106" s="16" t="s">
        <v>36</v>
      </c>
      <c r="E106" s="16" t="s">
        <v>19</v>
      </c>
      <c r="F106" s="43">
        <v>2870</v>
      </c>
      <c r="G106" s="44">
        <v>300</v>
      </c>
      <c r="H106" s="16">
        <f>VLOOKUP(Data[[#This Row],[Product]],products[],2,0)</f>
        <v>7.64</v>
      </c>
      <c r="I106" s="16">
        <f>Data[[#This Row],[Cost Per Unit]]*Data[[#This Row],[Units]]</f>
        <v>2292</v>
      </c>
    </row>
    <row r="107" spans="3:9" x14ac:dyDescent="0.2">
      <c r="C107" s="16" t="s">
        <v>2</v>
      </c>
      <c r="D107" s="16" t="s">
        <v>36</v>
      </c>
      <c r="E107" s="16" t="s">
        <v>27</v>
      </c>
      <c r="F107" s="43">
        <v>798</v>
      </c>
      <c r="G107" s="44">
        <v>519</v>
      </c>
      <c r="H107" s="16">
        <f>VLOOKUP(Data[[#This Row],[Product]],products[],2,0)</f>
        <v>16.73</v>
      </c>
      <c r="I107" s="16">
        <f>Data[[#This Row],[Cost Per Unit]]*Data[[#This Row],[Units]]</f>
        <v>8682.8700000000008</v>
      </c>
    </row>
    <row r="108" spans="3:9" x14ac:dyDescent="0.2">
      <c r="C108" s="16" t="s">
        <v>41</v>
      </c>
      <c r="D108" s="16" t="s">
        <v>37</v>
      </c>
      <c r="E108" s="16" t="s">
        <v>21</v>
      </c>
      <c r="F108" s="43">
        <v>2933</v>
      </c>
      <c r="G108" s="44">
        <v>9</v>
      </c>
      <c r="H108" s="16">
        <f>VLOOKUP(Data[[#This Row],[Product]],products[],2,0)</f>
        <v>9</v>
      </c>
      <c r="I108" s="16">
        <f>Data[[#This Row],[Cost Per Unit]]*Data[[#This Row],[Units]]</f>
        <v>81</v>
      </c>
    </row>
    <row r="109" spans="3:9" x14ac:dyDescent="0.2">
      <c r="C109" s="16" t="s">
        <v>5</v>
      </c>
      <c r="D109" s="16" t="s">
        <v>35</v>
      </c>
      <c r="E109" s="16" t="s">
        <v>4</v>
      </c>
      <c r="F109" s="43">
        <v>2744</v>
      </c>
      <c r="G109" s="44">
        <v>9</v>
      </c>
      <c r="H109" s="16">
        <f>VLOOKUP(Data[[#This Row],[Product]],products[],2,0)</f>
        <v>11.88</v>
      </c>
      <c r="I109" s="16">
        <f>Data[[#This Row],[Cost Per Unit]]*Data[[#This Row],[Units]]</f>
        <v>106.92</v>
      </c>
    </row>
    <row r="110" spans="3:9" x14ac:dyDescent="0.2">
      <c r="C110" s="16" t="s">
        <v>40</v>
      </c>
      <c r="D110" s="16" t="s">
        <v>36</v>
      </c>
      <c r="E110" s="16" t="s">
        <v>33</v>
      </c>
      <c r="F110" s="43">
        <v>9772</v>
      </c>
      <c r="G110" s="44">
        <v>90</v>
      </c>
      <c r="H110" s="16">
        <f>VLOOKUP(Data[[#This Row],[Product]],products[],2,0)</f>
        <v>12.37</v>
      </c>
      <c r="I110" s="16">
        <f>Data[[#This Row],[Cost Per Unit]]*Data[[#This Row],[Units]]</f>
        <v>1113.3</v>
      </c>
    </row>
    <row r="111" spans="3:9" x14ac:dyDescent="0.2">
      <c r="C111" s="16" t="s">
        <v>7</v>
      </c>
      <c r="D111" s="16" t="s">
        <v>34</v>
      </c>
      <c r="E111" s="16" t="s">
        <v>25</v>
      </c>
      <c r="F111" s="43">
        <v>1568</v>
      </c>
      <c r="G111" s="44">
        <v>96</v>
      </c>
      <c r="H111" s="16">
        <f>VLOOKUP(Data[[#This Row],[Product]],products[],2,0)</f>
        <v>13.15</v>
      </c>
      <c r="I111" s="16">
        <f>Data[[#This Row],[Cost Per Unit]]*Data[[#This Row],[Units]]</f>
        <v>1262.4000000000001</v>
      </c>
    </row>
    <row r="112" spans="3:9" x14ac:dyDescent="0.2">
      <c r="C112" s="16" t="s">
        <v>2</v>
      </c>
      <c r="D112" s="16" t="s">
        <v>36</v>
      </c>
      <c r="E112" s="16" t="s">
        <v>16</v>
      </c>
      <c r="F112" s="43">
        <v>11417</v>
      </c>
      <c r="G112" s="44">
        <v>21</v>
      </c>
      <c r="H112" s="16">
        <f>VLOOKUP(Data[[#This Row],[Product]],products[],2,0)</f>
        <v>8.7899999999999991</v>
      </c>
      <c r="I112" s="16">
        <f>Data[[#This Row],[Cost Per Unit]]*Data[[#This Row],[Units]]</f>
        <v>184.58999999999997</v>
      </c>
    </row>
    <row r="113" spans="3:9" x14ac:dyDescent="0.2">
      <c r="C113" s="16" t="s">
        <v>40</v>
      </c>
      <c r="D113" s="16" t="s">
        <v>34</v>
      </c>
      <c r="E113" s="16" t="s">
        <v>26</v>
      </c>
      <c r="F113" s="43">
        <v>6748</v>
      </c>
      <c r="G113" s="44">
        <v>48</v>
      </c>
      <c r="H113" s="16">
        <f>VLOOKUP(Data[[#This Row],[Product]],products[],2,0)</f>
        <v>5.6</v>
      </c>
      <c r="I113" s="16">
        <f>Data[[#This Row],[Cost Per Unit]]*Data[[#This Row],[Units]]</f>
        <v>268.79999999999995</v>
      </c>
    </row>
    <row r="114" spans="3:9" x14ac:dyDescent="0.2">
      <c r="C114" s="16" t="s">
        <v>10</v>
      </c>
      <c r="D114" s="16" t="s">
        <v>36</v>
      </c>
      <c r="E114" s="16" t="s">
        <v>27</v>
      </c>
      <c r="F114" s="43">
        <v>1407</v>
      </c>
      <c r="G114" s="44">
        <v>72</v>
      </c>
      <c r="H114" s="16">
        <f>VLOOKUP(Data[[#This Row],[Product]],products[],2,0)</f>
        <v>16.73</v>
      </c>
      <c r="I114" s="16">
        <f>Data[[#This Row],[Cost Per Unit]]*Data[[#This Row],[Units]]</f>
        <v>1204.56</v>
      </c>
    </row>
    <row r="115" spans="3:9" x14ac:dyDescent="0.2">
      <c r="C115" s="16" t="s">
        <v>8</v>
      </c>
      <c r="D115" s="16" t="s">
        <v>35</v>
      </c>
      <c r="E115" s="16" t="s">
        <v>29</v>
      </c>
      <c r="F115" s="43">
        <v>2023</v>
      </c>
      <c r="G115" s="44">
        <v>168</v>
      </c>
      <c r="H115" s="16">
        <f>VLOOKUP(Data[[#This Row],[Product]],products[],2,0)</f>
        <v>7.16</v>
      </c>
      <c r="I115" s="16">
        <f>Data[[#This Row],[Cost Per Unit]]*Data[[#This Row],[Units]]</f>
        <v>1202.8800000000001</v>
      </c>
    </row>
    <row r="116" spans="3:9" x14ac:dyDescent="0.2">
      <c r="C116" s="16" t="s">
        <v>5</v>
      </c>
      <c r="D116" s="16" t="s">
        <v>39</v>
      </c>
      <c r="E116" s="16" t="s">
        <v>26</v>
      </c>
      <c r="F116" s="43">
        <v>5236</v>
      </c>
      <c r="G116" s="44">
        <v>51</v>
      </c>
      <c r="H116" s="16">
        <f>VLOOKUP(Data[[#This Row],[Product]],products[],2,0)</f>
        <v>5.6</v>
      </c>
      <c r="I116" s="16">
        <f>Data[[#This Row],[Cost Per Unit]]*Data[[#This Row],[Units]]</f>
        <v>285.59999999999997</v>
      </c>
    </row>
    <row r="117" spans="3:9" x14ac:dyDescent="0.2">
      <c r="C117" s="16" t="s">
        <v>41</v>
      </c>
      <c r="D117" s="16" t="s">
        <v>36</v>
      </c>
      <c r="E117" s="16" t="s">
        <v>19</v>
      </c>
      <c r="F117" s="43">
        <v>1925</v>
      </c>
      <c r="G117" s="44">
        <v>192</v>
      </c>
      <c r="H117" s="16">
        <f>VLOOKUP(Data[[#This Row],[Product]],products[],2,0)</f>
        <v>7.64</v>
      </c>
      <c r="I117" s="16">
        <f>Data[[#This Row],[Cost Per Unit]]*Data[[#This Row],[Units]]</f>
        <v>1466.8799999999999</v>
      </c>
    </row>
    <row r="118" spans="3:9" x14ac:dyDescent="0.2">
      <c r="C118" s="16" t="s">
        <v>7</v>
      </c>
      <c r="D118" s="16" t="s">
        <v>37</v>
      </c>
      <c r="E118" s="16" t="s">
        <v>14</v>
      </c>
      <c r="F118" s="43">
        <v>6608</v>
      </c>
      <c r="G118" s="44">
        <v>225</v>
      </c>
      <c r="H118" s="16">
        <f>VLOOKUP(Data[[#This Row],[Product]],products[],2,0)</f>
        <v>11.7</v>
      </c>
      <c r="I118" s="16">
        <f>Data[[#This Row],[Cost Per Unit]]*Data[[#This Row],[Units]]</f>
        <v>2632.5</v>
      </c>
    </row>
    <row r="119" spans="3:9" x14ac:dyDescent="0.2">
      <c r="C119" s="16" t="s">
        <v>6</v>
      </c>
      <c r="D119" s="16" t="s">
        <v>34</v>
      </c>
      <c r="E119" s="16" t="s">
        <v>26</v>
      </c>
      <c r="F119" s="43">
        <v>8008</v>
      </c>
      <c r="G119" s="44">
        <v>456</v>
      </c>
      <c r="H119" s="16">
        <f>VLOOKUP(Data[[#This Row],[Product]],products[],2,0)</f>
        <v>5.6</v>
      </c>
      <c r="I119" s="16">
        <f>Data[[#This Row],[Cost Per Unit]]*Data[[#This Row],[Units]]</f>
        <v>2553.6</v>
      </c>
    </row>
    <row r="120" spans="3:9" x14ac:dyDescent="0.2">
      <c r="C120" s="16" t="s">
        <v>10</v>
      </c>
      <c r="D120" s="16" t="s">
        <v>34</v>
      </c>
      <c r="E120" s="16" t="s">
        <v>25</v>
      </c>
      <c r="F120" s="43">
        <v>1428</v>
      </c>
      <c r="G120" s="44">
        <v>93</v>
      </c>
      <c r="H120" s="16">
        <f>VLOOKUP(Data[[#This Row],[Product]],products[],2,0)</f>
        <v>13.15</v>
      </c>
      <c r="I120" s="16">
        <f>Data[[#This Row],[Cost Per Unit]]*Data[[#This Row],[Units]]</f>
        <v>1222.95</v>
      </c>
    </row>
    <row r="121" spans="3:9" x14ac:dyDescent="0.2">
      <c r="C121" s="16" t="s">
        <v>6</v>
      </c>
      <c r="D121" s="16" t="s">
        <v>34</v>
      </c>
      <c r="E121" s="16" t="s">
        <v>4</v>
      </c>
      <c r="F121" s="43">
        <v>525</v>
      </c>
      <c r="G121" s="44">
        <v>48</v>
      </c>
      <c r="H121" s="16">
        <f>VLOOKUP(Data[[#This Row],[Product]],products[],2,0)</f>
        <v>11.88</v>
      </c>
      <c r="I121" s="16">
        <f>Data[[#This Row],[Cost Per Unit]]*Data[[#This Row],[Units]]</f>
        <v>570.24</v>
      </c>
    </row>
    <row r="122" spans="3:9" x14ac:dyDescent="0.2">
      <c r="C122" s="16" t="s">
        <v>6</v>
      </c>
      <c r="D122" s="16" t="s">
        <v>37</v>
      </c>
      <c r="E122" s="16" t="s">
        <v>18</v>
      </c>
      <c r="F122" s="43">
        <v>1505</v>
      </c>
      <c r="G122" s="44">
        <v>102</v>
      </c>
      <c r="H122" s="16">
        <f>VLOOKUP(Data[[#This Row],[Product]],products[],2,0)</f>
        <v>6.47</v>
      </c>
      <c r="I122" s="16">
        <f>Data[[#This Row],[Cost Per Unit]]*Data[[#This Row],[Units]]</f>
        <v>659.93999999999994</v>
      </c>
    </row>
    <row r="123" spans="3:9" x14ac:dyDescent="0.2">
      <c r="C123" s="16" t="s">
        <v>7</v>
      </c>
      <c r="D123" s="16" t="s">
        <v>35</v>
      </c>
      <c r="E123" s="16" t="s">
        <v>30</v>
      </c>
      <c r="F123" s="43">
        <v>6755</v>
      </c>
      <c r="G123" s="44">
        <v>252</v>
      </c>
      <c r="H123" s="16">
        <f>VLOOKUP(Data[[#This Row],[Product]],products[],2,0)</f>
        <v>14.49</v>
      </c>
      <c r="I123" s="16">
        <f>Data[[#This Row],[Cost Per Unit]]*Data[[#This Row],[Units]]</f>
        <v>3651.48</v>
      </c>
    </row>
    <row r="124" spans="3:9" x14ac:dyDescent="0.2">
      <c r="C124" s="16" t="s">
        <v>2</v>
      </c>
      <c r="D124" s="16" t="s">
        <v>37</v>
      </c>
      <c r="E124" s="16" t="s">
        <v>18</v>
      </c>
      <c r="F124" s="43">
        <v>11571</v>
      </c>
      <c r="G124" s="44">
        <v>138</v>
      </c>
      <c r="H124" s="16">
        <f>VLOOKUP(Data[[#This Row],[Product]],products[],2,0)</f>
        <v>6.47</v>
      </c>
      <c r="I124" s="16">
        <f>Data[[#This Row],[Cost Per Unit]]*Data[[#This Row],[Units]]</f>
        <v>892.86</v>
      </c>
    </row>
    <row r="125" spans="3:9" x14ac:dyDescent="0.2">
      <c r="C125" s="16" t="s">
        <v>40</v>
      </c>
      <c r="D125" s="16" t="s">
        <v>38</v>
      </c>
      <c r="E125" s="16" t="s">
        <v>25</v>
      </c>
      <c r="F125" s="43">
        <v>2541</v>
      </c>
      <c r="G125" s="44">
        <v>90</v>
      </c>
      <c r="H125" s="16">
        <f>VLOOKUP(Data[[#This Row],[Product]],products[],2,0)</f>
        <v>13.15</v>
      </c>
      <c r="I125" s="16">
        <f>Data[[#This Row],[Cost Per Unit]]*Data[[#This Row],[Units]]</f>
        <v>1183.5</v>
      </c>
    </row>
    <row r="126" spans="3:9" x14ac:dyDescent="0.2">
      <c r="C126" s="16" t="s">
        <v>41</v>
      </c>
      <c r="D126" s="16" t="s">
        <v>37</v>
      </c>
      <c r="E126" s="16" t="s">
        <v>30</v>
      </c>
      <c r="F126" s="43">
        <v>1526</v>
      </c>
      <c r="G126" s="44">
        <v>240</v>
      </c>
      <c r="H126" s="16">
        <f>VLOOKUP(Data[[#This Row],[Product]],products[],2,0)</f>
        <v>14.49</v>
      </c>
      <c r="I126" s="16">
        <f>Data[[#This Row],[Cost Per Unit]]*Data[[#This Row],[Units]]</f>
        <v>3477.6</v>
      </c>
    </row>
    <row r="127" spans="3:9" x14ac:dyDescent="0.2">
      <c r="C127" s="16" t="s">
        <v>40</v>
      </c>
      <c r="D127" s="16" t="s">
        <v>38</v>
      </c>
      <c r="E127" s="16" t="s">
        <v>4</v>
      </c>
      <c r="F127" s="43">
        <v>6125</v>
      </c>
      <c r="G127" s="44">
        <v>102</v>
      </c>
      <c r="H127" s="16">
        <f>VLOOKUP(Data[[#This Row],[Product]],products[],2,0)</f>
        <v>11.88</v>
      </c>
      <c r="I127" s="16">
        <f>Data[[#This Row],[Cost Per Unit]]*Data[[#This Row],[Units]]</f>
        <v>1211.76</v>
      </c>
    </row>
    <row r="128" spans="3:9" x14ac:dyDescent="0.2">
      <c r="C128" s="16" t="s">
        <v>41</v>
      </c>
      <c r="D128" s="16" t="s">
        <v>35</v>
      </c>
      <c r="E128" s="16" t="s">
        <v>27</v>
      </c>
      <c r="F128" s="43">
        <v>847</v>
      </c>
      <c r="G128" s="44">
        <v>129</v>
      </c>
      <c r="H128" s="16">
        <f>VLOOKUP(Data[[#This Row],[Product]],products[],2,0)</f>
        <v>16.73</v>
      </c>
      <c r="I128" s="16">
        <f>Data[[#This Row],[Cost Per Unit]]*Data[[#This Row],[Units]]</f>
        <v>2158.17</v>
      </c>
    </row>
    <row r="129" spans="3:9" x14ac:dyDescent="0.2">
      <c r="C129" s="16" t="s">
        <v>8</v>
      </c>
      <c r="D129" s="16" t="s">
        <v>35</v>
      </c>
      <c r="E129" s="16" t="s">
        <v>27</v>
      </c>
      <c r="F129" s="43">
        <v>4753</v>
      </c>
      <c r="G129" s="44">
        <v>300</v>
      </c>
      <c r="H129" s="16">
        <f>VLOOKUP(Data[[#This Row],[Product]],products[],2,0)</f>
        <v>16.73</v>
      </c>
      <c r="I129" s="16">
        <f>Data[[#This Row],[Cost Per Unit]]*Data[[#This Row],[Units]]</f>
        <v>5019</v>
      </c>
    </row>
    <row r="130" spans="3:9" x14ac:dyDescent="0.2">
      <c r="C130" s="16" t="s">
        <v>6</v>
      </c>
      <c r="D130" s="16" t="s">
        <v>38</v>
      </c>
      <c r="E130" s="16" t="s">
        <v>33</v>
      </c>
      <c r="F130" s="43">
        <v>959</v>
      </c>
      <c r="G130" s="44">
        <v>135</v>
      </c>
      <c r="H130" s="16">
        <f>VLOOKUP(Data[[#This Row],[Product]],products[],2,0)</f>
        <v>12.37</v>
      </c>
      <c r="I130" s="16">
        <f>Data[[#This Row],[Cost Per Unit]]*Data[[#This Row],[Units]]</f>
        <v>1669.9499999999998</v>
      </c>
    </row>
    <row r="131" spans="3:9" x14ac:dyDescent="0.2">
      <c r="C131" s="16" t="s">
        <v>7</v>
      </c>
      <c r="D131" s="16" t="s">
        <v>35</v>
      </c>
      <c r="E131" s="16" t="s">
        <v>24</v>
      </c>
      <c r="F131" s="43">
        <v>2793</v>
      </c>
      <c r="G131" s="44">
        <v>114</v>
      </c>
      <c r="H131" s="16">
        <f>VLOOKUP(Data[[#This Row],[Product]],products[],2,0)</f>
        <v>4.97</v>
      </c>
      <c r="I131" s="16">
        <f>Data[[#This Row],[Cost Per Unit]]*Data[[#This Row],[Units]]</f>
        <v>566.57999999999993</v>
      </c>
    </row>
    <row r="132" spans="3:9" x14ac:dyDescent="0.2">
      <c r="C132" s="16" t="s">
        <v>7</v>
      </c>
      <c r="D132" s="16" t="s">
        <v>35</v>
      </c>
      <c r="E132" s="16" t="s">
        <v>14</v>
      </c>
      <c r="F132" s="43">
        <v>4606</v>
      </c>
      <c r="G132" s="44">
        <v>63</v>
      </c>
      <c r="H132" s="16">
        <f>VLOOKUP(Data[[#This Row],[Product]],products[],2,0)</f>
        <v>11.7</v>
      </c>
      <c r="I132" s="16">
        <f>Data[[#This Row],[Cost Per Unit]]*Data[[#This Row],[Units]]</f>
        <v>737.09999999999991</v>
      </c>
    </row>
    <row r="133" spans="3:9" x14ac:dyDescent="0.2">
      <c r="C133" s="16" t="s">
        <v>7</v>
      </c>
      <c r="D133" s="16" t="s">
        <v>36</v>
      </c>
      <c r="E133" s="16" t="s">
        <v>29</v>
      </c>
      <c r="F133" s="43">
        <v>5551</v>
      </c>
      <c r="G133" s="44">
        <v>252</v>
      </c>
      <c r="H133" s="16">
        <f>VLOOKUP(Data[[#This Row],[Product]],products[],2,0)</f>
        <v>7.16</v>
      </c>
      <c r="I133" s="16">
        <f>Data[[#This Row],[Cost Per Unit]]*Data[[#This Row],[Units]]</f>
        <v>1804.32</v>
      </c>
    </row>
    <row r="134" spans="3:9" x14ac:dyDescent="0.2">
      <c r="C134" s="16" t="s">
        <v>10</v>
      </c>
      <c r="D134" s="16" t="s">
        <v>36</v>
      </c>
      <c r="E134" s="16" t="s">
        <v>32</v>
      </c>
      <c r="F134" s="43">
        <v>6657</v>
      </c>
      <c r="G134" s="44">
        <v>303</v>
      </c>
      <c r="H134" s="16">
        <f>VLOOKUP(Data[[#This Row],[Product]],products[],2,0)</f>
        <v>8.65</v>
      </c>
      <c r="I134" s="16">
        <f>Data[[#This Row],[Cost Per Unit]]*Data[[#This Row],[Units]]</f>
        <v>2620.9500000000003</v>
      </c>
    </row>
    <row r="135" spans="3:9" x14ac:dyDescent="0.2">
      <c r="C135" s="16" t="s">
        <v>7</v>
      </c>
      <c r="D135" s="16" t="s">
        <v>39</v>
      </c>
      <c r="E135" s="16" t="s">
        <v>17</v>
      </c>
      <c r="F135" s="43">
        <v>4438</v>
      </c>
      <c r="G135" s="44">
        <v>246</v>
      </c>
      <c r="H135" s="16">
        <f>VLOOKUP(Data[[#This Row],[Product]],products[],2,0)</f>
        <v>3.11</v>
      </c>
      <c r="I135" s="16">
        <f>Data[[#This Row],[Cost Per Unit]]*Data[[#This Row],[Units]]</f>
        <v>765.06</v>
      </c>
    </row>
    <row r="136" spans="3:9" x14ac:dyDescent="0.2">
      <c r="C136" s="16" t="s">
        <v>8</v>
      </c>
      <c r="D136" s="16" t="s">
        <v>38</v>
      </c>
      <c r="E136" s="16" t="s">
        <v>22</v>
      </c>
      <c r="F136" s="43">
        <v>168</v>
      </c>
      <c r="G136" s="44">
        <v>84</v>
      </c>
      <c r="H136" s="16">
        <f>VLOOKUP(Data[[#This Row],[Product]],products[],2,0)</f>
        <v>9.77</v>
      </c>
      <c r="I136" s="16">
        <f>Data[[#This Row],[Cost Per Unit]]*Data[[#This Row],[Units]]</f>
        <v>820.68</v>
      </c>
    </row>
    <row r="137" spans="3:9" x14ac:dyDescent="0.2">
      <c r="C137" s="16" t="s">
        <v>7</v>
      </c>
      <c r="D137" s="16" t="s">
        <v>34</v>
      </c>
      <c r="E137" s="16" t="s">
        <v>17</v>
      </c>
      <c r="F137" s="43">
        <v>7777</v>
      </c>
      <c r="G137" s="44">
        <v>39</v>
      </c>
      <c r="H137" s="16">
        <f>VLOOKUP(Data[[#This Row],[Product]],products[],2,0)</f>
        <v>3.11</v>
      </c>
      <c r="I137" s="16">
        <f>Data[[#This Row],[Cost Per Unit]]*Data[[#This Row],[Units]]</f>
        <v>121.28999999999999</v>
      </c>
    </row>
    <row r="138" spans="3:9" x14ac:dyDescent="0.2">
      <c r="C138" s="16" t="s">
        <v>5</v>
      </c>
      <c r="D138" s="16" t="s">
        <v>36</v>
      </c>
      <c r="E138" s="16" t="s">
        <v>17</v>
      </c>
      <c r="F138" s="43">
        <v>3339</v>
      </c>
      <c r="G138" s="44">
        <v>348</v>
      </c>
      <c r="H138" s="16">
        <f>VLOOKUP(Data[[#This Row],[Product]],products[],2,0)</f>
        <v>3.11</v>
      </c>
      <c r="I138" s="16">
        <f>Data[[#This Row],[Cost Per Unit]]*Data[[#This Row],[Units]]</f>
        <v>1082.28</v>
      </c>
    </row>
    <row r="139" spans="3:9" x14ac:dyDescent="0.2">
      <c r="C139" s="16" t="s">
        <v>7</v>
      </c>
      <c r="D139" s="16" t="s">
        <v>37</v>
      </c>
      <c r="E139" s="16" t="s">
        <v>33</v>
      </c>
      <c r="F139" s="43">
        <v>6391</v>
      </c>
      <c r="G139" s="44">
        <v>48</v>
      </c>
      <c r="H139" s="16">
        <f>VLOOKUP(Data[[#This Row],[Product]],products[],2,0)</f>
        <v>12.37</v>
      </c>
      <c r="I139" s="16">
        <f>Data[[#This Row],[Cost Per Unit]]*Data[[#This Row],[Units]]</f>
        <v>593.76</v>
      </c>
    </row>
    <row r="140" spans="3:9" x14ac:dyDescent="0.2">
      <c r="C140" s="16" t="s">
        <v>5</v>
      </c>
      <c r="D140" s="16" t="s">
        <v>37</v>
      </c>
      <c r="E140" s="16" t="s">
        <v>22</v>
      </c>
      <c r="F140" s="43">
        <v>518</v>
      </c>
      <c r="G140" s="44">
        <v>75</v>
      </c>
      <c r="H140" s="16">
        <f>VLOOKUP(Data[[#This Row],[Product]],products[],2,0)</f>
        <v>9.77</v>
      </c>
      <c r="I140" s="16">
        <f>Data[[#This Row],[Cost Per Unit]]*Data[[#This Row],[Units]]</f>
        <v>732.75</v>
      </c>
    </row>
    <row r="141" spans="3:9" x14ac:dyDescent="0.2">
      <c r="C141" s="16" t="s">
        <v>7</v>
      </c>
      <c r="D141" s="16" t="s">
        <v>38</v>
      </c>
      <c r="E141" s="16" t="s">
        <v>28</v>
      </c>
      <c r="F141" s="43">
        <v>5677</v>
      </c>
      <c r="G141" s="44">
        <v>258</v>
      </c>
      <c r="H141" s="16">
        <f>VLOOKUP(Data[[#This Row],[Product]],products[],2,0)</f>
        <v>10.38</v>
      </c>
      <c r="I141" s="16">
        <f>Data[[#This Row],[Cost Per Unit]]*Data[[#This Row],[Units]]</f>
        <v>2678.0400000000004</v>
      </c>
    </row>
    <row r="142" spans="3:9" x14ac:dyDescent="0.2">
      <c r="C142" s="16" t="s">
        <v>6</v>
      </c>
      <c r="D142" s="16" t="s">
        <v>39</v>
      </c>
      <c r="E142" s="16" t="s">
        <v>17</v>
      </c>
      <c r="F142" s="43">
        <v>6048</v>
      </c>
      <c r="G142" s="44">
        <v>27</v>
      </c>
      <c r="H142" s="16">
        <f>VLOOKUP(Data[[#This Row],[Product]],products[],2,0)</f>
        <v>3.11</v>
      </c>
      <c r="I142" s="16">
        <f>Data[[#This Row],[Cost Per Unit]]*Data[[#This Row],[Units]]</f>
        <v>83.97</v>
      </c>
    </row>
    <row r="143" spans="3:9" x14ac:dyDescent="0.2">
      <c r="C143" s="16" t="s">
        <v>8</v>
      </c>
      <c r="D143" s="16" t="s">
        <v>38</v>
      </c>
      <c r="E143" s="16" t="s">
        <v>32</v>
      </c>
      <c r="F143" s="43">
        <v>3752</v>
      </c>
      <c r="G143" s="44">
        <v>213</v>
      </c>
      <c r="H143" s="16">
        <f>VLOOKUP(Data[[#This Row],[Product]],products[],2,0)</f>
        <v>8.65</v>
      </c>
      <c r="I143" s="16">
        <f>Data[[#This Row],[Cost Per Unit]]*Data[[#This Row],[Units]]</f>
        <v>1842.45</v>
      </c>
    </row>
    <row r="144" spans="3:9" x14ac:dyDescent="0.2">
      <c r="C144" s="16" t="s">
        <v>5</v>
      </c>
      <c r="D144" s="16" t="s">
        <v>35</v>
      </c>
      <c r="E144" s="16" t="s">
        <v>29</v>
      </c>
      <c r="F144" s="43">
        <v>4480</v>
      </c>
      <c r="G144" s="44">
        <v>357</v>
      </c>
      <c r="H144" s="16">
        <f>VLOOKUP(Data[[#This Row],[Product]],products[],2,0)</f>
        <v>7.16</v>
      </c>
      <c r="I144" s="16">
        <f>Data[[#This Row],[Cost Per Unit]]*Data[[#This Row],[Units]]</f>
        <v>2556.12</v>
      </c>
    </row>
    <row r="145" spans="3:9" x14ac:dyDescent="0.2">
      <c r="C145" s="16" t="s">
        <v>9</v>
      </c>
      <c r="D145" s="16" t="s">
        <v>37</v>
      </c>
      <c r="E145" s="16" t="s">
        <v>4</v>
      </c>
      <c r="F145" s="43">
        <v>259</v>
      </c>
      <c r="G145" s="44">
        <v>207</v>
      </c>
      <c r="H145" s="16">
        <f>VLOOKUP(Data[[#This Row],[Product]],products[],2,0)</f>
        <v>11.88</v>
      </c>
      <c r="I145" s="16">
        <f>Data[[#This Row],[Cost Per Unit]]*Data[[#This Row],[Units]]</f>
        <v>2459.1600000000003</v>
      </c>
    </row>
    <row r="146" spans="3:9" x14ac:dyDescent="0.2">
      <c r="C146" s="16" t="s">
        <v>8</v>
      </c>
      <c r="D146" s="16" t="s">
        <v>37</v>
      </c>
      <c r="E146" s="16" t="s">
        <v>30</v>
      </c>
      <c r="F146" s="43">
        <v>42</v>
      </c>
      <c r="G146" s="44">
        <v>150</v>
      </c>
      <c r="H146" s="16">
        <f>VLOOKUP(Data[[#This Row],[Product]],products[],2,0)</f>
        <v>14.49</v>
      </c>
      <c r="I146" s="16">
        <f>Data[[#This Row],[Cost Per Unit]]*Data[[#This Row],[Units]]</f>
        <v>2173.5</v>
      </c>
    </row>
    <row r="147" spans="3:9" x14ac:dyDescent="0.2">
      <c r="C147" s="16" t="s">
        <v>41</v>
      </c>
      <c r="D147" s="16" t="s">
        <v>36</v>
      </c>
      <c r="E147" s="16" t="s">
        <v>26</v>
      </c>
      <c r="F147" s="43">
        <v>98</v>
      </c>
      <c r="G147" s="44">
        <v>204</v>
      </c>
      <c r="H147" s="16">
        <f>VLOOKUP(Data[[#This Row],[Product]],products[],2,0)</f>
        <v>5.6</v>
      </c>
      <c r="I147" s="16">
        <f>Data[[#This Row],[Cost Per Unit]]*Data[[#This Row],[Units]]</f>
        <v>1142.3999999999999</v>
      </c>
    </row>
    <row r="148" spans="3:9" x14ac:dyDescent="0.2">
      <c r="C148" s="16" t="s">
        <v>7</v>
      </c>
      <c r="D148" s="16" t="s">
        <v>35</v>
      </c>
      <c r="E148" s="16" t="s">
        <v>27</v>
      </c>
      <c r="F148" s="43">
        <v>2478</v>
      </c>
      <c r="G148" s="44">
        <v>21</v>
      </c>
      <c r="H148" s="16">
        <f>VLOOKUP(Data[[#This Row],[Product]],products[],2,0)</f>
        <v>16.73</v>
      </c>
      <c r="I148" s="16">
        <f>Data[[#This Row],[Cost Per Unit]]*Data[[#This Row],[Units]]</f>
        <v>351.33</v>
      </c>
    </row>
    <row r="149" spans="3:9" x14ac:dyDescent="0.2">
      <c r="C149" s="16" t="s">
        <v>41</v>
      </c>
      <c r="D149" s="16" t="s">
        <v>34</v>
      </c>
      <c r="E149" s="16" t="s">
        <v>33</v>
      </c>
      <c r="F149" s="43">
        <v>7847</v>
      </c>
      <c r="G149" s="44">
        <v>174</v>
      </c>
      <c r="H149" s="16">
        <f>VLOOKUP(Data[[#This Row],[Product]],products[],2,0)</f>
        <v>12.37</v>
      </c>
      <c r="I149" s="16">
        <f>Data[[#This Row],[Cost Per Unit]]*Data[[#This Row],[Units]]</f>
        <v>2152.3799999999997</v>
      </c>
    </row>
    <row r="150" spans="3:9" x14ac:dyDescent="0.2">
      <c r="C150" s="16" t="s">
        <v>2</v>
      </c>
      <c r="D150" s="16" t="s">
        <v>37</v>
      </c>
      <c r="E150" s="16" t="s">
        <v>17</v>
      </c>
      <c r="F150" s="43">
        <v>9926</v>
      </c>
      <c r="G150" s="44">
        <v>201</v>
      </c>
      <c r="H150" s="16">
        <f>VLOOKUP(Data[[#This Row],[Product]],products[],2,0)</f>
        <v>3.11</v>
      </c>
      <c r="I150" s="16">
        <f>Data[[#This Row],[Cost Per Unit]]*Data[[#This Row],[Units]]</f>
        <v>625.11</v>
      </c>
    </row>
    <row r="151" spans="3:9" x14ac:dyDescent="0.2">
      <c r="C151" s="16" t="s">
        <v>8</v>
      </c>
      <c r="D151" s="16" t="s">
        <v>38</v>
      </c>
      <c r="E151" s="16" t="s">
        <v>13</v>
      </c>
      <c r="F151" s="43">
        <v>819</v>
      </c>
      <c r="G151" s="44">
        <v>510</v>
      </c>
      <c r="H151" s="16">
        <f>VLOOKUP(Data[[#This Row],[Product]],products[],2,0)</f>
        <v>9.33</v>
      </c>
      <c r="I151" s="16">
        <f>Data[[#This Row],[Cost Per Unit]]*Data[[#This Row],[Units]]</f>
        <v>4758.3</v>
      </c>
    </row>
    <row r="152" spans="3:9" x14ac:dyDescent="0.2">
      <c r="C152" s="16" t="s">
        <v>6</v>
      </c>
      <c r="D152" s="16" t="s">
        <v>39</v>
      </c>
      <c r="E152" s="16" t="s">
        <v>29</v>
      </c>
      <c r="F152" s="43">
        <v>3052</v>
      </c>
      <c r="G152" s="44">
        <v>378</v>
      </c>
      <c r="H152" s="16">
        <f>VLOOKUP(Data[[#This Row],[Product]],products[],2,0)</f>
        <v>7.16</v>
      </c>
      <c r="I152" s="16">
        <f>Data[[#This Row],[Cost Per Unit]]*Data[[#This Row],[Units]]</f>
        <v>2706.48</v>
      </c>
    </row>
    <row r="153" spans="3:9" x14ac:dyDescent="0.2">
      <c r="C153" s="16" t="s">
        <v>9</v>
      </c>
      <c r="D153" s="16" t="s">
        <v>34</v>
      </c>
      <c r="E153" s="16" t="s">
        <v>21</v>
      </c>
      <c r="F153" s="43">
        <v>6832</v>
      </c>
      <c r="G153" s="44">
        <v>27</v>
      </c>
      <c r="H153" s="16">
        <f>VLOOKUP(Data[[#This Row],[Product]],products[],2,0)</f>
        <v>9</v>
      </c>
      <c r="I153" s="16">
        <f>Data[[#This Row],[Cost Per Unit]]*Data[[#This Row],[Units]]</f>
        <v>243</v>
      </c>
    </row>
    <row r="154" spans="3:9" x14ac:dyDescent="0.2">
      <c r="C154" s="16" t="s">
        <v>2</v>
      </c>
      <c r="D154" s="16" t="s">
        <v>39</v>
      </c>
      <c r="E154" s="16" t="s">
        <v>16</v>
      </c>
      <c r="F154" s="43">
        <v>2016</v>
      </c>
      <c r="G154" s="44">
        <v>117</v>
      </c>
      <c r="H154" s="16">
        <f>VLOOKUP(Data[[#This Row],[Product]],products[],2,0)</f>
        <v>8.7899999999999991</v>
      </c>
      <c r="I154" s="16">
        <f>Data[[#This Row],[Cost Per Unit]]*Data[[#This Row],[Units]]</f>
        <v>1028.4299999999998</v>
      </c>
    </row>
    <row r="155" spans="3:9" x14ac:dyDescent="0.2">
      <c r="C155" s="16" t="s">
        <v>6</v>
      </c>
      <c r="D155" s="16" t="s">
        <v>38</v>
      </c>
      <c r="E155" s="16" t="s">
        <v>21</v>
      </c>
      <c r="F155" s="43">
        <v>7322</v>
      </c>
      <c r="G155" s="44">
        <v>36</v>
      </c>
      <c r="H155" s="16">
        <f>VLOOKUP(Data[[#This Row],[Product]],products[],2,0)</f>
        <v>9</v>
      </c>
      <c r="I155" s="16">
        <f>Data[[#This Row],[Cost Per Unit]]*Data[[#This Row],[Units]]</f>
        <v>324</v>
      </c>
    </row>
    <row r="156" spans="3:9" x14ac:dyDescent="0.2">
      <c r="C156" s="16" t="s">
        <v>8</v>
      </c>
      <c r="D156" s="16" t="s">
        <v>35</v>
      </c>
      <c r="E156" s="16" t="s">
        <v>33</v>
      </c>
      <c r="F156" s="43">
        <v>357</v>
      </c>
      <c r="G156" s="44">
        <v>126</v>
      </c>
      <c r="H156" s="16">
        <f>VLOOKUP(Data[[#This Row],[Product]],products[],2,0)</f>
        <v>12.37</v>
      </c>
      <c r="I156" s="16">
        <f>Data[[#This Row],[Cost Per Unit]]*Data[[#This Row],[Units]]</f>
        <v>1558.62</v>
      </c>
    </row>
    <row r="157" spans="3:9" x14ac:dyDescent="0.2">
      <c r="C157" s="16" t="s">
        <v>9</v>
      </c>
      <c r="D157" s="16" t="s">
        <v>39</v>
      </c>
      <c r="E157" s="16" t="s">
        <v>25</v>
      </c>
      <c r="F157" s="43">
        <v>3192</v>
      </c>
      <c r="G157" s="44">
        <v>72</v>
      </c>
      <c r="H157" s="16">
        <f>VLOOKUP(Data[[#This Row],[Product]],products[],2,0)</f>
        <v>13.15</v>
      </c>
      <c r="I157" s="16">
        <f>Data[[#This Row],[Cost Per Unit]]*Data[[#This Row],[Units]]</f>
        <v>946.80000000000007</v>
      </c>
    </row>
    <row r="158" spans="3:9" x14ac:dyDescent="0.2">
      <c r="C158" s="16" t="s">
        <v>7</v>
      </c>
      <c r="D158" s="16" t="s">
        <v>36</v>
      </c>
      <c r="E158" s="16" t="s">
        <v>22</v>
      </c>
      <c r="F158" s="43">
        <v>8435</v>
      </c>
      <c r="G158" s="44">
        <v>42</v>
      </c>
      <c r="H158" s="16">
        <f>VLOOKUP(Data[[#This Row],[Product]],products[],2,0)</f>
        <v>9.77</v>
      </c>
      <c r="I158" s="16">
        <f>Data[[#This Row],[Cost Per Unit]]*Data[[#This Row],[Units]]</f>
        <v>410.34</v>
      </c>
    </row>
    <row r="159" spans="3:9" x14ac:dyDescent="0.2">
      <c r="C159" s="16" t="s">
        <v>40</v>
      </c>
      <c r="D159" s="16" t="s">
        <v>39</v>
      </c>
      <c r="E159" s="16" t="s">
        <v>29</v>
      </c>
      <c r="F159" s="43">
        <v>0</v>
      </c>
      <c r="G159" s="44">
        <v>135</v>
      </c>
      <c r="H159" s="16">
        <f>VLOOKUP(Data[[#This Row],[Product]],products[],2,0)</f>
        <v>7.16</v>
      </c>
      <c r="I159" s="16">
        <f>Data[[#This Row],[Cost Per Unit]]*Data[[#This Row],[Units]]</f>
        <v>966.6</v>
      </c>
    </row>
    <row r="160" spans="3:9" x14ac:dyDescent="0.2">
      <c r="C160" s="16" t="s">
        <v>7</v>
      </c>
      <c r="D160" s="16" t="s">
        <v>34</v>
      </c>
      <c r="E160" s="16" t="s">
        <v>24</v>
      </c>
      <c r="F160" s="43">
        <v>8862</v>
      </c>
      <c r="G160" s="44">
        <v>189</v>
      </c>
      <c r="H160" s="16">
        <f>VLOOKUP(Data[[#This Row],[Product]],products[],2,0)</f>
        <v>4.97</v>
      </c>
      <c r="I160" s="16">
        <f>Data[[#This Row],[Cost Per Unit]]*Data[[#This Row],[Units]]</f>
        <v>939.32999999999993</v>
      </c>
    </row>
    <row r="161" spans="3:9" x14ac:dyDescent="0.2">
      <c r="C161" s="16" t="s">
        <v>6</v>
      </c>
      <c r="D161" s="16" t="s">
        <v>37</v>
      </c>
      <c r="E161" s="16" t="s">
        <v>28</v>
      </c>
      <c r="F161" s="43">
        <v>3556</v>
      </c>
      <c r="G161" s="44">
        <v>459</v>
      </c>
      <c r="H161" s="16">
        <f>VLOOKUP(Data[[#This Row],[Product]],products[],2,0)</f>
        <v>10.38</v>
      </c>
      <c r="I161" s="16">
        <f>Data[[#This Row],[Cost Per Unit]]*Data[[#This Row],[Units]]</f>
        <v>4764.42</v>
      </c>
    </row>
    <row r="162" spans="3:9" x14ac:dyDescent="0.2">
      <c r="C162" s="16" t="s">
        <v>5</v>
      </c>
      <c r="D162" s="16" t="s">
        <v>34</v>
      </c>
      <c r="E162" s="16" t="s">
        <v>15</v>
      </c>
      <c r="F162" s="43">
        <v>7280</v>
      </c>
      <c r="G162" s="44">
        <v>201</v>
      </c>
      <c r="H162" s="16">
        <f>VLOOKUP(Data[[#This Row],[Product]],products[],2,0)</f>
        <v>11.73</v>
      </c>
      <c r="I162" s="16">
        <f>Data[[#This Row],[Cost Per Unit]]*Data[[#This Row],[Units]]</f>
        <v>2357.73</v>
      </c>
    </row>
    <row r="163" spans="3:9" x14ac:dyDescent="0.2">
      <c r="C163" s="16" t="s">
        <v>6</v>
      </c>
      <c r="D163" s="16" t="s">
        <v>34</v>
      </c>
      <c r="E163" s="16" t="s">
        <v>30</v>
      </c>
      <c r="F163" s="43">
        <v>3402</v>
      </c>
      <c r="G163" s="44">
        <v>366</v>
      </c>
      <c r="H163" s="16">
        <f>VLOOKUP(Data[[#This Row],[Product]],products[],2,0)</f>
        <v>14.49</v>
      </c>
      <c r="I163" s="16">
        <f>Data[[#This Row],[Cost Per Unit]]*Data[[#This Row],[Units]]</f>
        <v>5303.34</v>
      </c>
    </row>
    <row r="164" spans="3:9" x14ac:dyDescent="0.2">
      <c r="C164" s="16" t="s">
        <v>3</v>
      </c>
      <c r="D164" s="16" t="s">
        <v>37</v>
      </c>
      <c r="E164" s="16" t="s">
        <v>29</v>
      </c>
      <c r="F164" s="43">
        <v>4592</v>
      </c>
      <c r="G164" s="44">
        <v>324</v>
      </c>
      <c r="H164" s="16">
        <f>VLOOKUP(Data[[#This Row],[Product]],products[],2,0)</f>
        <v>7.16</v>
      </c>
      <c r="I164" s="16">
        <f>Data[[#This Row],[Cost Per Unit]]*Data[[#This Row],[Units]]</f>
        <v>2319.84</v>
      </c>
    </row>
    <row r="165" spans="3:9" x14ac:dyDescent="0.2">
      <c r="C165" s="16" t="s">
        <v>9</v>
      </c>
      <c r="D165" s="16" t="s">
        <v>35</v>
      </c>
      <c r="E165" s="16" t="s">
        <v>15</v>
      </c>
      <c r="F165" s="43">
        <v>7833</v>
      </c>
      <c r="G165" s="44">
        <v>243</v>
      </c>
      <c r="H165" s="16">
        <f>VLOOKUP(Data[[#This Row],[Product]],products[],2,0)</f>
        <v>11.73</v>
      </c>
      <c r="I165" s="16">
        <f>Data[[#This Row],[Cost Per Unit]]*Data[[#This Row],[Units]]</f>
        <v>2850.3900000000003</v>
      </c>
    </row>
    <row r="166" spans="3:9" x14ac:dyDescent="0.2">
      <c r="C166" s="16" t="s">
        <v>2</v>
      </c>
      <c r="D166" s="16" t="s">
        <v>39</v>
      </c>
      <c r="E166" s="16" t="s">
        <v>21</v>
      </c>
      <c r="F166" s="43">
        <v>7651</v>
      </c>
      <c r="G166" s="44">
        <v>213</v>
      </c>
      <c r="H166" s="16">
        <f>VLOOKUP(Data[[#This Row],[Product]],products[],2,0)</f>
        <v>9</v>
      </c>
      <c r="I166" s="16">
        <f>Data[[#This Row],[Cost Per Unit]]*Data[[#This Row],[Units]]</f>
        <v>1917</v>
      </c>
    </row>
    <row r="167" spans="3:9" x14ac:dyDescent="0.2">
      <c r="C167" s="16" t="s">
        <v>40</v>
      </c>
      <c r="D167" s="16" t="s">
        <v>35</v>
      </c>
      <c r="E167" s="16" t="s">
        <v>30</v>
      </c>
      <c r="F167" s="43">
        <v>2275</v>
      </c>
      <c r="G167" s="44">
        <v>447</v>
      </c>
      <c r="H167" s="16">
        <f>VLOOKUP(Data[[#This Row],[Product]],products[],2,0)</f>
        <v>14.49</v>
      </c>
      <c r="I167" s="16">
        <f>Data[[#This Row],[Cost Per Unit]]*Data[[#This Row],[Units]]</f>
        <v>6477.03</v>
      </c>
    </row>
    <row r="168" spans="3:9" x14ac:dyDescent="0.2">
      <c r="C168" s="16" t="s">
        <v>40</v>
      </c>
      <c r="D168" s="16" t="s">
        <v>38</v>
      </c>
      <c r="E168" s="16" t="s">
        <v>13</v>
      </c>
      <c r="F168" s="43">
        <v>5670</v>
      </c>
      <c r="G168" s="44">
        <v>297</v>
      </c>
      <c r="H168" s="16">
        <f>VLOOKUP(Data[[#This Row],[Product]],products[],2,0)</f>
        <v>9.33</v>
      </c>
      <c r="I168" s="16">
        <f>Data[[#This Row],[Cost Per Unit]]*Data[[#This Row],[Units]]</f>
        <v>2771.01</v>
      </c>
    </row>
    <row r="169" spans="3:9" x14ac:dyDescent="0.2">
      <c r="C169" s="16" t="s">
        <v>7</v>
      </c>
      <c r="D169" s="16" t="s">
        <v>35</v>
      </c>
      <c r="E169" s="16" t="s">
        <v>16</v>
      </c>
      <c r="F169" s="43">
        <v>2135</v>
      </c>
      <c r="G169" s="44">
        <v>27</v>
      </c>
      <c r="H169" s="16">
        <f>VLOOKUP(Data[[#This Row],[Product]],products[],2,0)</f>
        <v>8.7899999999999991</v>
      </c>
      <c r="I169" s="16">
        <f>Data[[#This Row],[Cost Per Unit]]*Data[[#This Row],[Units]]</f>
        <v>237.32999999999998</v>
      </c>
    </row>
    <row r="170" spans="3:9" x14ac:dyDescent="0.2">
      <c r="C170" s="16" t="s">
        <v>40</v>
      </c>
      <c r="D170" s="16" t="s">
        <v>34</v>
      </c>
      <c r="E170" s="16" t="s">
        <v>23</v>
      </c>
      <c r="F170" s="43">
        <v>2779</v>
      </c>
      <c r="G170" s="44">
        <v>75</v>
      </c>
      <c r="H170" s="16">
        <f>VLOOKUP(Data[[#This Row],[Product]],products[],2,0)</f>
        <v>6.49</v>
      </c>
      <c r="I170" s="16">
        <f>Data[[#This Row],[Cost Per Unit]]*Data[[#This Row],[Units]]</f>
        <v>486.75</v>
      </c>
    </row>
    <row r="171" spans="3:9" x14ac:dyDescent="0.2">
      <c r="C171" s="16" t="s">
        <v>10</v>
      </c>
      <c r="D171" s="16" t="s">
        <v>39</v>
      </c>
      <c r="E171" s="16" t="s">
        <v>33</v>
      </c>
      <c r="F171" s="43">
        <v>12950</v>
      </c>
      <c r="G171" s="44">
        <v>30</v>
      </c>
      <c r="H171" s="16">
        <f>VLOOKUP(Data[[#This Row],[Product]],products[],2,0)</f>
        <v>12.37</v>
      </c>
      <c r="I171" s="16">
        <f>Data[[#This Row],[Cost Per Unit]]*Data[[#This Row],[Units]]</f>
        <v>371.09999999999997</v>
      </c>
    </row>
    <row r="172" spans="3:9" x14ac:dyDescent="0.2">
      <c r="C172" s="16" t="s">
        <v>7</v>
      </c>
      <c r="D172" s="16" t="s">
        <v>36</v>
      </c>
      <c r="E172" s="16" t="s">
        <v>18</v>
      </c>
      <c r="F172" s="43">
        <v>2646</v>
      </c>
      <c r="G172" s="44">
        <v>177</v>
      </c>
      <c r="H172" s="16">
        <f>VLOOKUP(Data[[#This Row],[Product]],products[],2,0)</f>
        <v>6.47</v>
      </c>
      <c r="I172" s="16">
        <f>Data[[#This Row],[Cost Per Unit]]*Data[[#This Row],[Units]]</f>
        <v>1145.19</v>
      </c>
    </row>
    <row r="173" spans="3:9" x14ac:dyDescent="0.2">
      <c r="C173" s="16" t="s">
        <v>40</v>
      </c>
      <c r="D173" s="16" t="s">
        <v>34</v>
      </c>
      <c r="E173" s="16" t="s">
        <v>33</v>
      </c>
      <c r="F173" s="43">
        <v>3794</v>
      </c>
      <c r="G173" s="44">
        <v>159</v>
      </c>
      <c r="H173" s="16">
        <f>VLOOKUP(Data[[#This Row],[Product]],products[],2,0)</f>
        <v>12.37</v>
      </c>
      <c r="I173" s="16">
        <f>Data[[#This Row],[Cost Per Unit]]*Data[[#This Row],[Units]]</f>
        <v>1966.83</v>
      </c>
    </row>
    <row r="174" spans="3:9" x14ac:dyDescent="0.2">
      <c r="C174" s="16" t="s">
        <v>3</v>
      </c>
      <c r="D174" s="16" t="s">
        <v>35</v>
      </c>
      <c r="E174" s="16" t="s">
        <v>33</v>
      </c>
      <c r="F174" s="43">
        <v>819</v>
      </c>
      <c r="G174" s="44">
        <v>306</v>
      </c>
      <c r="H174" s="16">
        <f>VLOOKUP(Data[[#This Row],[Product]],products[],2,0)</f>
        <v>12.37</v>
      </c>
      <c r="I174" s="16">
        <f>Data[[#This Row],[Cost Per Unit]]*Data[[#This Row],[Units]]</f>
        <v>3785.22</v>
      </c>
    </row>
    <row r="175" spans="3:9" x14ac:dyDescent="0.2">
      <c r="C175" s="16" t="s">
        <v>3</v>
      </c>
      <c r="D175" s="16" t="s">
        <v>34</v>
      </c>
      <c r="E175" s="16" t="s">
        <v>20</v>
      </c>
      <c r="F175" s="43">
        <v>2583</v>
      </c>
      <c r="G175" s="44">
        <v>18</v>
      </c>
      <c r="H175" s="16">
        <f>VLOOKUP(Data[[#This Row],[Product]],products[],2,0)</f>
        <v>10.62</v>
      </c>
      <c r="I175" s="16">
        <f>Data[[#This Row],[Cost Per Unit]]*Data[[#This Row],[Units]]</f>
        <v>191.16</v>
      </c>
    </row>
    <row r="176" spans="3:9" x14ac:dyDescent="0.2">
      <c r="C176" s="16" t="s">
        <v>7</v>
      </c>
      <c r="D176" s="16" t="s">
        <v>35</v>
      </c>
      <c r="E176" s="16" t="s">
        <v>19</v>
      </c>
      <c r="F176" s="43">
        <v>4585</v>
      </c>
      <c r="G176" s="44">
        <v>240</v>
      </c>
      <c r="H176" s="16">
        <f>VLOOKUP(Data[[#This Row],[Product]],products[],2,0)</f>
        <v>7.64</v>
      </c>
      <c r="I176" s="16">
        <f>Data[[#This Row],[Cost Per Unit]]*Data[[#This Row],[Units]]</f>
        <v>1833.6</v>
      </c>
    </row>
    <row r="177" spans="3:9" x14ac:dyDescent="0.2">
      <c r="C177" s="16" t="s">
        <v>5</v>
      </c>
      <c r="D177" s="16" t="s">
        <v>34</v>
      </c>
      <c r="E177" s="16" t="s">
        <v>33</v>
      </c>
      <c r="F177" s="43">
        <v>1652</v>
      </c>
      <c r="G177" s="44">
        <v>93</v>
      </c>
      <c r="H177" s="16">
        <f>VLOOKUP(Data[[#This Row],[Product]],products[],2,0)</f>
        <v>12.37</v>
      </c>
      <c r="I177" s="16">
        <f>Data[[#This Row],[Cost Per Unit]]*Data[[#This Row],[Units]]</f>
        <v>1150.4099999999999</v>
      </c>
    </row>
    <row r="178" spans="3:9" x14ac:dyDescent="0.2">
      <c r="C178" s="16" t="s">
        <v>10</v>
      </c>
      <c r="D178" s="16" t="s">
        <v>34</v>
      </c>
      <c r="E178" s="16" t="s">
        <v>26</v>
      </c>
      <c r="F178" s="43">
        <v>4991</v>
      </c>
      <c r="G178" s="44">
        <v>9</v>
      </c>
      <c r="H178" s="16">
        <f>VLOOKUP(Data[[#This Row],[Product]],products[],2,0)</f>
        <v>5.6</v>
      </c>
      <c r="I178" s="16">
        <f>Data[[#This Row],[Cost Per Unit]]*Data[[#This Row],[Units]]</f>
        <v>50.4</v>
      </c>
    </row>
    <row r="179" spans="3:9" x14ac:dyDescent="0.2">
      <c r="C179" s="16" t="s">
        <v>8</v>
      </c>
      <c r="D179" s="16" t="s">
        <v>34</v>
      </c>
      <c r="E179" s="16" t="s">
        <v>16</v>
      </c>
      <c r="F179" s="43">
        <v>2009</v>
      </c>
      <c r="G179" s="44">
        <v>219</v>
      </c>
      <c r="H179" s="16">
        <f>VLOOKUP(Data[[#This Row],[Product]],products[],2,0)</f>
        <v>8.7899999999999991</v>
      </c>
      <c r="I179" s="16">
        <f>Data[[#This Row],[Cost Per Unit]]*Data[[#This Row],[Units]]</f>
        <v>1925.0099999999998</v>
      </c>
    </row>
    <row r="180" spans="3:9" x14ac:dyDescent="0.2">
      <c r="C180" s="16" t="s">
        <v>2</v>
      </c>
      <c r="D180" s="16" t="s">
        <v>39</v>
      </c>
      <c r="E180" s="16" t="s">
        <v>22</v>
      </c>
      <c r="F180" s="43">
        <v>1568</v>
      </c>
      <c r="G180" s="44">
        <v>141</v>
      </c>
      <c r="H180" s="16">
        <f>VLOOKUP(Data[[#This Row],[Product]],products[],2,0)</f>
        <v>9.77</v>
      </c>
      <c r="I180" s="16">
        <f>Data[[#This Row],[Cost Per Unit]]*Data[[#This Row],[Units]]</f>
        <v>1377.57</v>
      </c>
    </row>
    <row r="181" spans="3:9" x14ac:dyDescent="0.2">
      <c r="C181" s="16" t="s">
        <v>41</v>
      </c>
      <c r="D181" s="16" t="s">
        <v>37</v>
      </c>
      <c r="E181" s="16" t="s">
        <v>20</v>
      </c>
      <c r="F181" s="43">
        <v>3388</v>
      </c>
      <c r="G181" s="44">
        <v>123</v>
      </c>
      <c r="H181" s="16">
        <f>VLOOKUP(Data[[#This Row],[Product]],products[],2,0)</f>
        <v>10.62</v>
      </c>
      <c r="I181" s="16">
        <f>Data[[#This Row],[Cost Per Unit]]*Data[[#This Row],[Units]]</f>
        <v>1306.26</v>
      </c>
    </row>
    <row r="182" spans="3:9" x14ac:dyDescent="0.2">
      <c r="C182" s="16" t="s">
        <v>40</v>
      </c>
      <c r="D182" s="16" t="s">
        <v>38</v>
      </c>
      <c r="E182" s="16" t="s">
        <v>24</v>
      </c>
      <c r="F182" s="43">
        <v>623</v>
      </c>
      <c r="G182" s="44">
        <v>51</v>
      </c>
      <c r="H182" s="16">
        <f>VLOOKUP(Data[[#This Row],[Product]],products[],2,0)</f>
        <v>4.97</v>
      </c>
      <c r="I182" s="16">
        <f>Data[[#This Row],[Cost Per Unit]]*Data[[#This Row],[Units]]</f>
        <v>253.47</v>
      </c>
    </row>
    <row r="183" spans="3:9" x14ac:dyDescent="0.2">
      <c r="C183" s="16" t="s">
        <v>6</v>
      </c>
      <c r="D183" s="16" t="s">
        <v>36</v>
      </c>
      <c r="E183" s="16" t="s">
        <v>4</v>
      </c>
      <c r="F183" s="43">
        <v>10073</v>
      </c>
      <c r="G183" s="44">
        <v>120</v>
      </c>
      <c r="H183" s="16">
        <f>VLOOKUP(Data[[#This Row],[Product]],products[],2,0)</f>
        <v>11.88</v>
      </c>
      <c r="I183" s="16">
        <f>Data[[#This Row],[Cost Per Unit]]*Data[[#This Row],[Units]]</f>
        <v>1425.6000000000001</v>
      </c>
    </row>
    <row r="184" spans="3:9" x14ac:dyDescent="0.2">
      <c r="C184" s="16" t="s">
        <v>8</v>
      </c>
      <c r="D184" s="16" t="s">
        <v>39</v>
      </c>
      <c r="E184" s="16" t="s">
        <v>26</v>
      </c>
      <c r="F184" s="43">
        <v>1561</v>
      </c>
      <c r="G184" s="44">
        <v>27</v>
      </c>
      <c r="H184" s="16">
        <f>VLOOKUP(Data[[#This Row],[Product]],products[],2,0)</f>
        <v>5.6</v>
      </c>
      <c r="I184" s="16">
        <f>Data[[#This Row],[Cost Per Unit]]*Data[[#This Row],[Units]]</f>
        <v>151.19999999999999</v>
      </c>
    </row>
    <row r="185" spans="3:9" x14ac:dyDescent="0.2">
      <c r="C185" s="16" t="s">
        <v>9</v>
      </c>
      <c r="D185" s="16" t="s">
        <v>36</v>
      </c>
      <c r="E185" s="16" t="s">
        <v>27</v>
      </c>
      <c r="F185" s="43">
        <v>11522</v>
      </c>
      <c r="G185" s="44">
        <v>204</v>
      </c>
      <c r="H185" s="16">
        <f>VLOOKUP(Data[[#This Row],[Product]],products[],2,0)</f>
        <v>16.73</v>
      </c>
      <c r="I185" s="16">
        <f>Data[[#This Row],[Cost Per Unit]]*Data[[#This Row],[Units]]</f>
        <v>3412.92</v>
      </c>
    </row>
    <row r="186" spans="3:9" x14ac:dyDescent="0.2">
      <c r="C186" s="16" t="s">
        <v>6</v>
      </c>
      <c r="D186" s="16" t="s">
        <v>38</v>
      </c>
      <c r="E186" s="16" t="s">
        <v>13</v>
      </c>
      <c r="F186" s="43">
        <v>2317</v>
      </c>
      <c r="G186" s="44">
        <v>123</v>
      </c>
      <c r="H186" s="16">
        <f>VLOOKUP(Data[[#This Row],[Product]],products[],2,0)</f>
        <v>9.33</v>
      </c>
      <c r="I186" s="16">
        <f>Data[[#This Row],[Cost Per Unit]]*Data[[#This Row],[Units]]</f>
        <v>1147.5899999999999</v>
      </c>
    </row>
    <row r="187" spans="3:9" x14ac:dyDescent="0.2">
      <c r="C187" s="16" t="s">
        <v>10</v>
      </c>
      <c r="D187" s="16" t="s">
        <v>37</v>
      </c>
      <c r="E187" s="16" t="s">
        <v>28</v>
      </c>
      <c r="F187" s="43">
        <v>3059</v>
      </c>
      <c r="G187" s="44">
        <v>27</v>
      </c>
      <c r="H187" s="16">
        <f>VLOOKUP(Data[[#This Row],[Product]],products[],2,0)</f>
        <v>10.38</v>
      </c>
      <c r="I187" s="16">
        <f>Data[[#This Row],[Cost Per Unit]]*Data[[#This Row],[Units]]</f>
        <v>280.26000000000005</v>
      </c>
    </row>
    <row r="188" spans="3:9" x14ac:dyDescent="0.2">
      <c r="C188" s="16" t="s">
        <v>41</v>
      </c>
      <c r="D188" s="16" t="s">
        <v>37</v>
      </c>
      <c r="E188" s="16" t="s">
        <v>26</v>
      </c>
      <c r="F188" s="43">
        <v>2324</v>
      </c>
      <c r="G188" s="44">
        <v>177</v>
      </c>
      <c r="H188" s="16">
        <f>VLOOKUP(Data[[#This Row],[Product]],products[],2,0)</f>
        <v>5.6</v>
      </c>
      <c r="I188" s="16">
        <f>Data[[#This Row],[Cost Per Unit]]*Data[[#This Row],[Units]]</f>
        <v>991.19999999999993</v>
      </c>
    </row>
    <row r="189" spans="3:9" x14ac:dyDescent="0.2">
      <c r="C189" s="16" t="s">
        <v>3</v>
      </c>
      <c r="D189" s="16" t="s">
        <v>39</v>
      </c>
      <c r="E189" s="16" t="s">
        <v>26</v>
      </c>
      <c r="F189" s="43">
        <v>4956</v>
      </c>
      <c r="G189" s="44">
        <v>171</v>
      </c>
      <c r="H189" s="16">
        <f>VLOOKUP(Data[[#This Row],[Product]],products[],2,0)</f>
        <v>5.6</v>
      </c>
      <c r="I189" s="16">
        <f>Data[[#This Row],[Cost Per Unit]]*Data[[#This Row],[Units]]</f>
        <v>957.59999999999991</v>
      </c>
    </row>
    <row r="190" spans="3:9" x14ac:dyDescent="0.2">
      <c r="C190" s="16" t="s">
        <v>10</v>
      </c>
      <c r="D190" s="16" t="s">
        <v>34</v>
      </c>
      <c r="E190" s="16" t="s">
        <v>19</v>
      </c>
      <c r="F190" s="43">
        <v>5355</v>
      </c>
      <c r="G190" s="44">
        <v>204</v>
      </c>
      <c r="H190" s="16">
        <f>VLOOKUP(Data[[#This Row],[Product]],products[],2,0)</f>
        <v>7.64</v>
      </c>
      <c r="I190" s="16">
        <f>Data[[#This Row],[Cost Per Unit]]*Data[[#This Row],[Units]]</f>
        <v>1558.56</v>
      </c>
    </row>
    <row r="191" spans="3:9" x14ac:dyDescent="0.2">
      <c r="C191" s="16" t="s">
        <v>3</v>
      </c>
      <c r="D191" s="16" t="s">
        <v>34</v>
      </c>
      <c r="E191" s="16" t="s">
        <v>14</v>
      </c>
      <c r="F191" s="43">
        <v>7259</v>
      </c>
      <c r="G191" s="44">
        <v>276</v>
      </c>
      <c r="H191" s="16">
        <f>VLOOKUP(Data[[#This Row],[Product]],products[],2,0)</f>
        <v>11.7</v>
      </c>
      <c r="I191" s="16">
        <f>Data[[#This Row],[Cost Per Unit]]*Data[[#This Row],[Units]]</f>
        <v>3229.2</v>
      </c>
    </row>
    <row r="192" spans="3:9" x14ac:dyDescent="0.2">
      <c r="C192" s="16" t="s">
        <v>8</v>
      </c>
      <c r="D192" s="16" t="s">
        <v>37</v>
      </c>
      <c r="E192" s="16" t="s">
        <v>26</v>
      </c>
      <c r="F192" s="43">
        <v>6279</v>
      </c>
      <c r="G192" s="44">
        <v>45</v>
      </c>
      <c r="H192" s="16">
        <f>VLOOKUP(Data[[#This Row],[Product]],products[],2,0)</f>
        <v>5.6</v>
      </c>
      <c r="I192" s="16">
        <f>Data[[#This Row],[Cost Per Unit]]*Data[[#This Row],[Units]]</f>
        <v>251.99999999999997</v>
      </c>
    </row>
    <row r="193" spans="3:9" x14ac:dyDescent="0.2">
      <c r="C193" s="16" t="s">
        <v>40</v>
      </c>
      <c r="D193" s="16" t="s">
        <v>38</v>
      </c>
      <c r="E193" s="16" t="s">
        <v>29</v>
      </c>
      <c r="F193" s="43">
        <v>2541</v>
      </c>
      <c r="G193" s="44">
        <v>45</v>
      </c>
      <c r="H193" s="16">
        <f>VLOOKUP(Data[[#This Row],[Product]],products[],2,0)</f>
        <v>7.16</v>
      </c>
      <c r="I193" s="16">
        <f>Data[[#This Row],[Cost Per Unit]]*Data[[#This Row],[Units]]</f>
        <v>322.2</v>
      </c>
    </row>
    <row r="194" spans="3:9" x14ac:dyDescent="0.2">
      <c r="C194" s="16" t="s">
        <v>6</v>
      </c>
      <c r="D194" s="16" t="s">
        <v>35</v>
      </c>
      <c r="E194" s="16" t="s">
        <v>27</v>
      </c>
      <c r="F194" s="43">
        <v>3864</v>
      </c>
      <c r="G194" s="44">
        <v>177</v>
      </c>
      <c r="H194" s="16">
        <f>VLOOKUP(Data[[#This Row],[Product]],products[],2,0)</f>
        <v>16.73</v>
      </c>
      <c r="I194" s="16">
        <f>Data[[#This Row],[Cost Per Unit]]*Data[[#This Row],[Units]]</f>
        <v>2961.21</v>
      </c>
    </row>
    <row r="195" spans="3:9" x14ac:dyDescent="0.2">
      <c r="C195" s="16" t="s">
        <v>5</v>
      </c>
      <c r="D195" s="16" t="s">
        <v>36</v>
      </c>
      <c r="E195" s="16" t="s">
        <v>13</v>
      </c>
      <c r="F195" s="43">
        <v>6146</v>
      </c>
      <c r="G195" s="44">
        <v>63</v>
      </c>
      <c r="H195" s="16">
        <f>VLOOKUP(Data[[#This Row],[Product]],products[],2,0)</f>
        <v>9.33</v>
      </c>
      <c r="I195" s="16">
        <f>Data[[#This Row],[Cost Per Unit]]*Data[[#This Row],[Units]]</f>
        <v>587.79</v>
      </c>
    </row>
    <row r="196" spans="3:9" x14ac:dyDescent="0.2">
      <c r="C196" s="16" t="s">
        <v>9</v>
      </c>
      <c r="D196" s="16" t="s">
        <v>39</v>
      </c>
      <c r="E196" s="16" t="s">
        <v>18</v>
      </c>
      <c r="F196" s="43">
        <v>2639</v>
      </c>
      <c r="G196" s="44">
        <v>204</v>
      </c>
      <c r="H196" s="16">
        <f>VLOOKUP(Data[[#This Row],[Product]],products[],2,0)</f>
        <v>6.47</v>
      </c>
      <c r="I196" s="16">
        <f>Data[[#This Row],[Cost Per Unit]]*Data[[#This Row],[Units]]</f>
        <v>1319.8799999999999</v>
      </c>
    </row>
    <row r="197" spans="3:9" x14ac:dyDescent="0.2">
      <c r="C197" s="16" t="s">
        <v>8</v>
      </c>
      <c r="D197" s="16" t="s">
        <v>37</v>
      </c>
      <c r="E197" s="16" t="s">
        <v>22</v>
      </c>
      <c r="F197" s="43">
        <v>1890</v>
      </c>
      <c r="G197" s="44">
        <v>195</v>
      </c>
      <c r="H197" s="16">
        <f>VLOOKUP(Data[[#This Row],[Product]],products[],2,0)</f>
        <v>9.77</v>
      </c>
      <c r="I197" s="16">
        <f>Data[[#This Row],[Cost Per Unit]]*Data[[#This Row],[Units]]</f>
        <v>1905.1499999999999</v>
      </c>
    </row>
    <row r="198" spans="3:9" x14ac:dyDescent="0.2">
      <c r="C198" s="16" t="s">
        <v>7</v>
      </c>
      <c r="D198" s="16" t="s">
        <v>34</v>
      </c>
      <c r="E198" s="16" t="s">
        <v>14</v>
      </c>
      <c r="F198" s="43">
        <v>1932</v>
      </c>
      <c r="G198" s="44">
        <v>369</v>
      </c>
      <c r="H198" s="16">
        <f>VLOOKUP(Data[[#This Row],[Product]],products[],2,0)</f>
        <v>11.7</v>
      </c>
      <c r="I198" s="16">
        <f>Data[[#This Row],[Cost Per Unit]]*Data[[#This Row],[Units]]</f>
        <v>4317.3</v>
      </c>
    </row>
    <row r="199" spans="3:9" x14ac:dyDescent="0.2">
      <c r="C199" s="16" t="s">
        <v>3</v>
      </c>
      <c r="D199" s="16" t="s">
        <v>34</v>
      </c>
      <c r="E199" s="16" t="s">
        <v>25</v>
      </c>
      <c r="F199" s="43">
        <v>6300</v>
      </c>
      <c r="G199" s="44">
        <v>42</v>
      </c>
      <c r="H199" s="16">
        <f>VLOOKUP(Data[[#This Row],[Product]],products[],2,0)</f>
        <v>13.15</v>
      </c>
      <c r="I199" s="16">
        <f>Data[[#This Row],[Cost Per Unit]]*Data[[#This Row],[Units]]</f>
        <v>552.30000000000007</v>
      </c>
    </row>
    <row r="200" spans="3:9" x14ac:dyDescent="0.2">
      <c r="C200" s="16" t="s">
        <v>6</v>
      </c>
      <c r="D200" s="16" t="s">
        <v>37</v>
      </c>
      <c r="E200" s="16" t="s">
        <v>30</v>
      </c>
      <c r="F200" s="43">
        <v>560</v>
      </c>
      <c r="G200" s="44">
        <v>81</v>
      </c>
      <c r="H200" s="16">
        <f>VLOOKUP(Data[[#This Row],[Product]],products[],2,0)</f>
        <v>14.49</v>
      </c>
      <c r="I200" s="16">
        <f>Data[[#This Row],[Cost Per Unit]]*Data[[#This Row],[Units]]</f>
        <v>1173.69</v>
      </c>
    </row>
    <row r="201" spans="3:9" x14ac:dyDescent="0.2">
      <c r="C201" s="16" t="s">
        <v>9</v>
      </c>
      <c r="D201" s="16" t="s">
        <v>37</v>
      </c>
      <c r="E201" s="16" t="s">
        <v>26</v>
      </c>
      <c r="F201" s="43">
        <v>2856</v>
      </c>
      <c r="G201" s="44">
        <v>246</v>
      </c>
      <c r="H201" s="16">
        <f>VLOOKUP(Data[[#This Row],[Product]],products[],2,0)</f>
        <v>5.6</v>
      </c>
      <c r="I201" s="16">
        <f>Data[[#This Row],[Cost Per Unit]]*Data[[#This Row],[Units]]</f>
        <v>1377.6</v>
      </c>
    </row>
    <row r="202" spans="3:9" x14ac:dyDescent="0.2">
      <c r="C202" s="16" t="s">
        <v>9</v>
      </c>
      <c r="D202" s="16" t="s">
        <v>34</v>
      </c>
      <c r="E202" s="16" t="s">
        <v>17</v>
      </c>
      <c r="F202" s="43">
        <v>707</v>
      </c>
      <c r="G202" s="44">
        <v>174</v>
      </c>
      <c r="H202" s="16">
        <f>VLOOKUP(Data[[#This Row],[Product]],products[],2,0)</f>
        <v>3.11</v>
      </c>
      <c r="I202" s="16">
        <f>Data[[#This Row],[Cost Per Unit]]*Data[[#This Row],[Units]]</f>
        <v>541.14</v>
      </c>
    </row>
    <row r="203" spans="3:9" x14ac:dyDescent="0.2">
      <c r="C203" s="16" t="s">
        <v>8</v>
      </c>
      <c r="D203" s="16" t="s">
        <v>35</v>
      </c>
      <c r="E203" s="16" t="s">
        <v>30</v>
      </c>
      <c r="F203" s="43">
        <v>3598</v>
      </c>
      <c r="G203" s="44">
        <v>81</v>
      </c>
      <c r="H203" s="16">
        <f>VLOOKUP(Data[[#This Row],[Product]],products[],2,0)</f>
        <v>14.49</v>
      </c>
      <c r="I203" s="16">
        <f>Data[[#This Row],[Cost Per Unit]]*Data[[#This Row],[Units]]</f>
        <v>1173.69</v>
      </c>
    </row>
    <row r="204" spans="3:9" x14ac:dyDescent="0.2">
      <c r="C204" s="16" t="s">
        <v>40</v>
      </c>
      <c r="D204" s="16" t="s">
        <v>35</v>
      </c>
      <c r="E204" s="16" t="s">
        <v>22</v>
      </c>
      <c r="F204" s="43">
        <v>6853</v>
      </c>
      <c r="G204" s="44">
        <v>372</v>
      </c>
      <c r="H204" s="16">
        <f>VLOOKUP(Data[[#This Row],[Product]],products[],2,0)</f>
        <v>9.77</v>
      </c>
      <c r="I204" s="16">
        <f>Data[[#This Row],[Cost Per Unit]]*Data[[#This Row],[Units]]</f>
        <v>3634.44</v>
      </c>
    </row>
    <row r="205" spans="3:9" x14ac:dyDescent="0.2">
      <c r="C205" s="16" t="s">
        <v>40</v>
      </c>
      <c r="D205" s="16" t="s">
        <v>35</v>
      </c>
      <c r="E205" s="16" t="s">
        <v>16</v>
      </c>
      <c r="F205" s="43">
        <v>4725</v>
      </c>
      <c r="G205" s="44">
        <v>174</v>
      </c>
      <c r="H205" s="16">
        <f>VLOOKUP(Data[[#This Row],[Product]],products[],2,0)</f>
        <v>8.7899999999999991</v>
      </c>
      <c r="I205" s="16">
        <f>Data[[#This Row],[Cost Per Unit]]*Data[[#This Row],[Units]]</f>
        <v>1529.4599999999998</v>
      </c>
    </row>
    <row r="206" spans="3:9" x14ac:dyDescent="0.2">
      <c r="C206" s="16" t="s">
        <v>41</v>
      </c>
      <c r="D206" s="16" t="s">
        <v>36</v>
      </c>
      <c r="E206" s="16" t="s">
        <v>32</v>
      </c>
      <c r="F206" s="43">
        <v>10304</v>
      </c>
      <c r="G206" s="44">
        <v>84</v>
      </c>
      <c r="H206" s="16">
        <f>VLOOKUP(Data[[#This Row],[Product]],products[],2,0)</f>
        <v>8.65</v>
      </c>
      <c r="I206" s="16">
        <f>Data[[#This Row],[Cost Per Unit]]*Data[[#This Row],[Units]]</f>
        <v>726.6</v>
      </c>
    </row>
    <row r="207" spans="3:9" x14ac:dyDescent="0.2">
      <c r="C207" s="16" t="s">
        <v>41</v>
      </c>
      <c r="D207" s="16" t="s">
        <v>34</v>
      </c>
      <c r="E207" s="16" t="s">
        <v>16</v>
      </c>
      <c r="F207" s="43">
        <v>1274</v>
      </c>
      <c r="G207" s="44">
        <v>225</v>
      </c>
      <c r="H207" s="16">
        <f>VLOOKUP(Data[[#This Row],[Product]],products[],2,0)</f>
        <v>8.7899999999999991</v>
      </c>
      <c r="I207" s="16">
        <f>Data[[#This Row],[Cost Per Unit]]*Data[[#This Row],[Units]]</f>
        <v>1977.7499999999998</v>
      </c>
    </row>
    <row r="208" spans="3:9" x14ac:dyDescent="0.2">
      <c r="C208" s="16" t="s">
        <v>5</v>
      </c>
      <c r="D208" s="16" t="s">
        <v>36</v>
      </c>
      <c r="E208" s="16" t="s">
        <v>30</v>
      </c>
      <c r="F208" s="43">
        <v>1526</v>
      </c>
      <c r="G208" s="44">
        <v>105</v>
      </c>
      <c r="H208" s="16">
        <f>VLOOKUP(Data[[#This Row],[Product]],products[],2,0)</f>
        <v>14.49</v>
      </c>
      <c r="I208" s="16">
        <f>Data[[#This Row],[Cost Per Unit]]*Data[[#This Row],[Units]]</f>
        <v>1521.45</v>
      </c>
    </row>
    <row r="209" spans="3:9" x14ac:dyDescent="0.2">
      <c r="C209" s="16" t="s">
        <v>40</v>
      </c>
      <c r="D209" s="16" t="s">
        <v>39</v>
      </c>
      <c r="E209" s="16" t="s">
        <v>28</v>
      </c>
      <c r="F209" s="43">
        <v>3101</v>
      </c>
      <c r="G209" s="44">
        <v>225</v>
      </c>
      <c r="H209" s="16">
        <f>VLOOKUP(Data[[#This Row],[Product]],products[],2,0)</f>
        <v>10.38</v>
      </c>
      <c r="I209" s="16">
        <f>Data[[#This Row],[Cost Per Unit]]*Data[[#This Row],[Units]]</f>
        <v>2335.5</v>
      </c>
    </row>
    <row r="210" spans="3:9" x14ac:dyDescent="0.2">
      <c r="C210" s="16" t="s">
        <v>2</v>
      </c>
      <c r="D210" s="16" t="s">
        <v>37</v>
      </c>
      <c r="E210" s="16" t="s">
        <v>14</v>
      </c>
      <c r="F210" s="43">
        <v>1057</v>
      </c>
      <c r="G210" s="44">
        <v>54</v>
      </c>
      <c r="H210" s="16">
        <f>VLOOKUP(Data[[#This Row],[Product]],products[],2,0)</f>
        <v>11.7</v>
      </c>
      <c r="I210" s="16">
        <f>Data[[#This Row],[Cost Per Unit]]*Data[[#This Row],[Units]]</f>
        <v>631.79999999999995</v>
      </c>
    </row>
    <row r="211" spans="3:9" x14ac:dyDescent="0.2">
      <c r="C211" s="16" t="s">
        <v>7</v>
      </c>
      <c r="D211" s="16" t="s">
        <v>37</v>
      </c>
      <c r="E211" s="16" t="s">
        <v>26</v>
      </c>
      <c r="F211" s="43">
        <v>5306</v>
      </c>
      <c r="G211" s="44">
        <v>0</v>
      </c>
      <c r="H211" s="16">
        <f>VLOOKUP(Data[[#This Row],[Product]],products[],2,0)</f>
        <v>5.6</v>
      </c>
      <c r="I211" s="16">
        <f>Data[[#This Row],[Cost Per Unit]]*Data[[#This Row],[Units]]</f>
        <v>0</v>
      </c>
    </row>
    <row r="212" spans="3:9" x14ac:dyDescent="0.2">
      <c r="C212" s="16" t="s">
        <v>5</v>
      </c>
      <c r="D212" s="16" t="s">
        <v>39</v>
      </c>
      <c r="E212" s="16" t="s">
        <v>24</v>
      </c>
      <c r="F212" s="43">
        <v>4018</v>
      </c>
      <c r="G212" s="44">
        <v>171</v>
      </c>
      <c r="H212" s="16">
        <f>VLOOKUP(Data[[#This Row],[Product]],products[],2,0)</f>
        <v>4.97</v>
      </c>
      <c r="I212" s="16">
        <f>Data[[#This Row],[Cost Per Unit]]*Data[[#This Row],[Units]]</f>
        <v>849.87</v>
      </c>
    </row>
    <row r="213" spans="3:9" x14ac:dyDescent="0.2">
      <c r="C213" s="16" t="s">
        <v>9</v>
      </c>
      <c r="D213" s="16" t="s">
        <v>34</v>
      </c>
      <c r="E213" s="16" t="s">
        <v>16</v>
      </c>
      <c r="F213" s="43">
        <v>938</v>
      </c>
      <c r="G213" s="44">
        <v>189</v>
      </c>
      <c r="H213" s="16">
        <f>VLOOKUP(Data[[#This Row],[Product]],products[],2,0)</f>
        <v>8.7899999999999991</v>
      </c>
      <c r="I213" s="16">
        <f>Data[[#This Row],[Cost Per Unit]]*Data[[#This Row],[Units]]</f>
        <v>1661.31</v>
      </c>
    </row>
    <row r="214" spans="3:9" x14ac:dyDescent="0.2">
      <c r="C214" s="16" t="s">
        <v>7</v>
      </c>
      <c r="D214" s="16" t="s">
        <v>38</v>
      </c>
      <c r="E214" s="16" t="s">
        <v>18</v>
      </c>
      <c r="F214" s="43">
        <v>1778</v>
      </c>
      <c r="G214" s="44">
        <v>270</v>
      </c>
      <c r="H214" s="16">
        <f>VLOOKUP(Data[[#This Row],[Product]],products[],2,0)</f>
        <v>6.47</v>
      </c>
      <c r="I214" s="16">
        <f>Data[[#This Row],[Cost Per Unit]]*Data[[#This Row],[Units]]</f>
        <v>1746.8999999999999</v>
      </c>
    </row>
    <row r="215" spans="3:9" x14ac:dyDescent="0.2">
      <c r="C215" s="16" t="s">
        <v>6</v>
      </c>
      <c r="D215" s="16" t="s">
        <v>39</v>
      </c>
      <c r="E215" s="16" t="s">
        <v>30</v>
      </c>
      <c r="F215" s="43">
        <v>1638</v>
      </c>
      <c r="G215" s="44">
        <v>63</v>
      </c>
      <c r="H215" s="16">
        <f>VLOOKUP(Data[[#This Row],[Product]],products[],2,0)</f>
        <v>14.49</v>
      </c>
      <c r="I215" s="16">
        <f>Data[[#This Row],[Cost Per Unit]]*Data[[#This Row],[Units]]</f>
        <v>912.87</v>
      </c>
    </row>
    <row r="216" spans="3:9" x14ac:dyDescent="0.2">
      <c r="C216" s="16" t="s">
        <v>41</v>
      </c>
      <c r="D216" s="16" t="s">
        <v>38</v>
      </c>
      <c r="E216" s="16" t="s">
        <v>25</v>
      </c>
      <c r="F216" s="43">
        <v>154</v>
      </c>
      <c r="G216" s="44">
        <v>21</v>
      </c>
      <c r="H216" s="16">
        <f>VLOOKUP(Data[[#This Row],[Product]],products[],2,0)</f>
        <v>13.15</v>
      </c>
      <c r="I216" s="16">
        <f>Data[[#This Row],[Cost Per Unit]]*Data[[#This Row],[Units]]</f>
        <v>276.15000000000003</v>
      </c>
    </row>
    <row r="217" spans="3:9" x14ac:dyDescent="0.2">
      <c r="C217" s="16" t="s">
        <v>7</v>
      </c>
      <c r="D217" s="16" t="s">
        <v>37</v>
      </c>
      <c r="E217" s="16" t="s">
        <v>22</v>
      </c>
      <c r="F217" s="43">
        <v>9835</v>
      </c>
      <c r="G217" s="44">
        <v>207</v>
      </c>
      <c r="H217" s="16">
        <f>VLOOKUP(Data[[#This Row],[Product]],products[],2,0)</f>
        <v>9.77</v>
      </c>
      <c r="I217" s="16">
        <f>Data[[#This Row],[Cost Per Unit]]*Data[[#This Row],[Units]]</f>
        <v>2022.3899999999999</v>
      </c>
    </row>
    <row r="218" spans="3:9" x14ac:dyDescent="0.2">
      <c r="C218" s="16" t="s">
        <v>9</v>
      </c>
      <c r="D218" s="16" t="s">
        <v>37</v>
      </c>
      <c r="E218" s="16" t="s">
        <v>20</v>
      </c>
      <c r="F218" s="43">
        <v>7273</v>
      </c>
      <c r="G218" s="44">
        <v>96</v>
      </c>
      <c r="H218" s="16">
        <f>VLOOKUP(Data[[#This Row],[Product]],products[],2,0)</f>
        <v>10.62</v>
      </c>
      <c r="I218" s="16">
        <f>Data[[#This Row],[Cost Per Unit]]*Data[[#This Row],[Units]]</f>
        <v>1019.52</v>
      </c>
    </row>
    <row r="219" spans="3:9" x14ac:dyDescent="0.2">
      <c r="C219" s="16" t="s">
        <v>5</v>
      </c>
      <c r="D219" s="16" t="s">
        <v>39</v>
      </c>
      <c r="E219" s="16" t="s">
        <v>22</v>
      </c>
      <c r="F219" s="43">
        <v>6909</v>
      </c>
      <c r="G219" s="44">
        <v>81</v>
      </c>
      <c r="H219" s="16">
        <f>VLOOKUP(Data[[#This Row],[Product]],products[],2,0)</f>
        <v>9.77</v>
      </c>
      <c r="I219" s="16">
        <f>Data[[#This Row],[Cost Per Unit]]*Data[[#This Row],[Units]]</f>
        <v>791.37</v>
      </c>
    </row>
    <row r="220" spans="3:9" x14ac:dyDescent="0.2">
      <c r="C220" s="16" t="s">
        <v>9</v>
      </c>
      <c r="D220" s="16" t="s">
        <v>39</v>
      </c>
      <c r="E220" s="16" t="s">
        <v>24</v>
      </c>
      <c r="F220" s="43">
        <v>3920</v>
      </c>
      <c r="G220" s="44">
        <v>306</v>
      </c>
      <c r="H220" s="16">
        <f>VLOOKUP(Data[[#This Row],[Product]],products[],2,0)</f>
        <v>4.97</v>
      </c>
      <c r="I220" s="16">
        <f>Data[[#This Row],[Cost Per Unit]]*Data[[#This Row],[Units]]</f>
        <v>1520.82</v>
      </c>
    </row>
    <row r="221" spans="3:9" x14ac:dyDescent="0.2">
      <c r="C221" s="16" t="s">
        <v>10</v>
      </c>
      <c r="D221" s="16" t="s">
        <v>39</v>
      </c>
      <c r="E221" s="16" t="s">
        <v>21</v>
      </c>
      <c r="F221" s="43">
        <v>4858</v>
      </c>
      <c r="G221" s="44">
        <v>279</v>
      </c>
      <c r="H221" s="16">
        <f>VLOOKUP(Data[[#This Row],[Product]],products[],2,0)</f>
        <v>9</v>
      </c>
      <c r="I221" s="16">
        <f>Data[[#This Row],[Cost Per Unit]]*Data[[#This Row],[Units]]</f>
        <v>2511</v>
      </c>
    </row>
    <row r="222" spans="3:9" x14ac:dyDescent="0.2">
      <c r="C222" s="16" t="s">
        <v>2</v>
      </c>
      <c r="D222" s="16" t="s">
        <v>38</v>
      </c>
      <c r="E222" s="16" t="s">
        <v>4</v>
      </c>
      <c r="F222" s="43">
        <v>3549</v>
      </c>
      <c r="G222" s="44">
        <v>3</v>
      </c>
      <c r="H222" s="16">
        <f>VLOOKUP(Data[[#This Row],[Product]],products[],2,0)</f>
        <v>11.88</v>
      </c>
      <c r="I222" s="16">
        <f>Data[[#This Row],[Cost Per Unit]]*Data[[#This Row],[Units]]</f>
        <v>35.64</v>
      </c>
    </row>
    <row r="223" spans="3:9" x14ac:dyDescent="0.2">
      <c r="C223" s="16" t="s">
        <v>7</v>
      </c>
      <c r="D223" s="16" t="s">
        <v>39</v>
      </c>
      <c r="E223" s="16" t="s">
        <v>27</v>
      </c>
      <c r="F223" s="43">
        <v>966</v>
      </c>
      <c r="G223" s="44">
        <v>198</v>
      </c>
      <c r="H223" s="16">
        <f>VLOOKUP(Data[[#This Row],[Product]],products[],2,0)</f>
        <v>16.73</v>
      </c>
      <c r="I223" s="16">
        <f>Data[[#This Row],[Cost Per Unit]]*Data[[#This Row],[Units]]</f>
        <v>3312.54</v>
      </c>
    </row>
    <row r="224" spans="3:9" x14ac:dyDescent="0.2">
      <c r="C224" s="16" t="s">
        <v>5</v>
      </c>
      <c r="D224" s="16" t="s">
        <v>39</v>
      </c>
      <c r="E224" s="16" t="s">
        <v>18</v>
      </c>
      <c r="F224" s="43">
        <v>385</v>
      </c>
      <c r="G224" s="44">
        <v>249</v>
      </c>
      <c r="H224" s="16">
        <f>VLOOKUP(Data[[#This Row],[Product]],products[],2,0)</f>
        <v>6.47</v>
      </c>
      <c r="I224" s="16">
        <f>Data[[#This Row],[Cost Per Unit]]*Data[[#This Row],[Units]]</f>
        <v>1611.03</v>
      </c>
    </row>
    <row r="225" spans="3:9" x14ac:dyDescent="0.2">
      <c r="C225" s="16" t="s">
        <v>6</v>
      </c>
      <c r="D225" s="16" t="s">
        <v>34</v>
      </c>
      <c r="E225" s="16" t="s">
        <v>16</v>
      </c>
      <c r="F225" s="43">
        <v>2219</v>
      </c>
      <c r="G225" s="44">
        <v>75</v>
      </c>
      <c r="H225" s="16">
        <f>VLOOKUP(Data[[#This Row],[Product]],products[],2,0)</f>
        <v>8.7899999999999991</v>
      </c>
      <c r="I225" s="16">
        <f>Data[[#This Row],[Cost Per Unit]]*Data[[#This Row],[Units]]</f>
        <v>659.24999999999989</v>
      </c>
    </row>
    <row r="226" spans="3:9" x14ac:dyDescent="0.2">
      <c r="C226" s="16" t="s">
        <v>9</v>
      </c>
      <c r="D226" s="16" t="s">
        <v>36</v>
      </c>
      <c r="E226" s="16" t="s">
        <v>32</v>
      </c>
      <c r="F226" s="43">
        <v>2954</v>
      </c>
      <c r="G226" s="44">
        <v>189</v>
      </c>
      <c r="H226" s="16">
        <f>VLOOKUP(Data[[#This Row],[Product]],products[],2,0)</f>
        <v>8.65</v>
      </c>
      <c r="I226" s="16">
        <f>Data[[#This Row],[Cost Per Unit]]*Data[[#This Row],[Units]]</f>
        <v>1634.8500000000001</v>
      </c>
    </row>
    <row r="227" spans="3:9" x14ac:dyDescent="0.2">
      <c r="C227" s="16" t="s">
        <v>7</v>
      </c>
      <c r="D227" s="16" t="s">
        <v>36</v>
      </c>
      <c r="E227" s="16" t="s">
        <v>32</v>
      </c>
      <c r="F227" s="43">
        <v>280</v>
      </c>
      <c r="G227" s="44">
        <v>87</v>
      </c>
      <c r="H227" s="16">
        <f>VLOOKUP(Data[[#This Row],[Product]],products[],2,0)</f>
        <v>8.65</v>
      </c>
      <c r="I227" s="16">
        <f>Data[[#This Row],[Cost Per Unit]]*Data[[#This Row],[Units]]</f>
        <v>752.55000000000007</v>
      </c>
    </row>
    <row r="228" spans="3:9" x14ac:dyDescent="0.2">
      <c r="C228" s="16" t="s">
        <v>41</v>
      </c>
      <c r="D228" s="16" t="s">
        <v>36</v>
      </c>
      <c r="E228" s="16" t="s">
        <v>30</v>
      </c>
      <c r="F228" s="43">
        <v>6118</v>
      </c>
      <c r="G228" s="44">
        <v>174</v>
      </c>
      <c r="H228" s="16">
        <f>VLOOKUP(Data[[#This Row],[Product]],products[],2,0)</f>
        <v>14.49</v>
      </c>
      <c r="I228" s="16">
        <f>Data[[#This Row],[Cost Per Unit]]*Data[[#This Row],[Units]]</f>
        <v>2521.2600000000002</v>
      </c>
    </row>
    <row r="229" spans="3:9" x14ac:dyDescent="0.2">
      <c r="C229" s="16" t="s">
        <v>2</v>
      </c>
      <c r="D229" s="16" t="s">
        <v>39</v>
      </c>
      <c r="E229" s="16" t="s">
        <v>15</v>
      </c>
      <c r="F229" s="43">
        <v>4802</v>
      </c>
      <c r="G229" s="44">
        <v>36</v>
      </c>
      <c r="H229" s="16">
        <f>VLOOKUP(Data[[#This Row],[Product]],products[],2,0)</f>
        <v>11.73</v>
      </c>
      <c r="I229" s="16">
        <f>Data[[#This Row],[Cost Per Unit]]*Data[[#This Row],[Units]]</f>
        <v>422.28000000000003</v>
      </c>
    </row>
    <row r="230" spans="3:9" x14ac:dyDescent="0.2">
      <c r="C230" s="16" t="s">
        <v>9</v>
      </c>
      <c r="D230" s="16" t="s">
        <v>38</v>
      </c>
      <c r="E230" s="16" t="s">
        <v>24</v>
      </c>
      <c r="F230" s="43">
        <v>4137</v>
      </c>
      <c r="G230" s="44">
        <v>60</v>
      </c>
      <c r="H230" s="16">
        <f>VLOOKUP(Data[[#This Row],[Product]],products[],2,0)</f>
        <v>4.97</v>
      </c>
      <c r="I230" s="16">
        <f>Data[[#This Row],[Cost Per Unit]]*Data[[#This Row],[Units]]</f>
        <v>298.2</v>
      </c>
    </row>
    <row r="231" spans="3:9" x14ac:dyDescent="0.2">
      <c r="C231" s="16" t="s">
        <v>3</v>
      </c>
      <c r="D231" s="16" t="s">
        <v>35</v>
      </c>
      <c r="E231" s="16" t="s">
        <v>23</v>
      </c>
      <c r="F231" s="43">
        <v>2023</v>
      </c>
      <c r="G231" s="44">
        <v>78</v>
      </c>
      <c r="H231" s="16">
        <f>VLOOKUP(Data[[#This Row],[Product]],products[],2,0)</f>
        <v>6.49</v>
      </c>
      <c r="I231" s="16">
        <f>Data[[#This Row],[Cost Per Unit]]*Data[[#This Row],[Units]]</f>
        <v>506.22</v>
      </c>
    </row>
    <row r="232" spans="3:9" x14ac:dyDescent="0.2">
      <c r="C232" s="16" t="s">
        <v>9</v>
      </c>
      <c r="D232" s="16" t="s">
        <v>36</v>
      </c>
      <c r="E232" s="16" t="s">
        <v>30</v>
      </c>
      <c r="F232" s="43">
        <v>9051</v>
      </c>
      <c r="G232" s="44">
        <v>57</v>
      </c>
      <c r="H232" s="16">
        <f>VLOOKUP(Data[[#This Row],[Product]],products[],2,0)</f>
        <v>14.49</v>
      </c>
      <c r="I232" s="16">
        <f>Data[[#This Row],[Cost Per Unit]]*Data[[#This Row],[Units]]</f>
        <v>825.93000000000006</v>
      </c>
    </row>
    <row r="233" spans="3:9" x14ac:dyDescent="0.2">
      <c r="C233" s="16" t="s">
        <v>9</v>
      </c>
      <c r="D233" s="16" t="s">
        <v>37</v>
      </c>
      <c r="E233" s="16" t="s">
        <v>28</v>
      </c>
      <c r="F233" s="43">
        <v>2919</v>
      </c>
      <c r="G233" s="44">
        <v>45</v>
      </c>
      <c r="H233" s="16">
        <f>VLOOKUP(Data[[#This Row],[Product]],products[],2,0)</f>
        <v>10.38</v>
      </c>
      <c r="I233" s="16">
        <f>Data[[#This Row],[Cost Per Unit]]*Data[[#This Row],[Units]]</f>
        <v>467.1</v>
      </c>
    </row>
    <row r="234" spans="3:9" x14ac:dyDescent="0.2">
      <c r="C234" s="16" t="s">
        <v>41</v>
      </c>
      <c r="D234" s="16" t="s">
        <v>38</v>
      </c>
      <c r="E234" s="16" t="s">
        <v>22</v>
      </c>
      <c r="F234" s="43">
        <v>5915</v>
      </c>
      <c r="G234" s="44">
        <v>3</v>
      </c>
      <c r="H234" s="16">
        <f>VLOOKUP(Data[[#This Row],[Product]],products[],2,0)</f>
        <v>9.77</v>
      </c>
      <c r="I234" s="16">
        <f>Data[[#This Row],[Cost Per Unit]]*Data[[#This Row],[Units]]</f>
        <v>29.31</v>
      </c>
    </row>
    <row r="235" spans="3:9" x14ac:dyDescent="0.2">
      <c r="C235" s="16" t="s">
        <v>10</v>
      </c>
      <c r="D235" s="16" t="s">
        <v>35</v>
      </c>
      <c r="E235" s="16" t="s">
        <v>15</v>
      </c>
      <c r="F235" s="43">
        <v>2562</v>
      </c>
      <c r="G235" s="44">
        <v>6</v>
      </c>
      <c r="H235" s="16">
        <f>VLOOKUP(Data[[#This Row],[Product]],products[],2,0)</f>
        <v>11.73</v>
      </c>
      <c r="I235" s="16">
        <f>Data[[#This Row],[Cost Per Unit]]*Data[[#This Row],[Units]]</f>
        <v>70.38</v>
      </c>
    </row>
    <row r="236" spans="3:9" x14ac:dyDescent="0.2">
      <c r="C236" s="16" t="s">
        <v>5</v>
      </c>
      <c r="D236" s="16" t="s">
        <v>37</v>
      </c>
      <c r="E236" s="16" t="s">
        <v>25</v>
      </c>
      <c r="F236" s="43">
        <v>8813</v>
      </c>
      <c r="G236" s="44">
        <v>21</v>
      </c>
      <c r="H236" s="16">
        <f>VLOOKUP(Data[[#This Row],[Product]],products[],2,0)</f>
        <v>13.15</v>
      </c>
      <c r="I236" s="16">
        <f>Data[[#This Row],[Cost Per Unit]]*Data[[#This Row],[Units]]</f>
        <v>276.15000000000003</v>
      </c>
    </row>
    <row r="237" spans="3:9" x14ac:dyDescent="0.2">
      <c r="C237" s="16" t="s">
        <v>5</v>
      </c>
      <c r="D237" s="16" t="s">
        <v>36</v>
      </c>
      <c r="E237" s="16" t="s">
        <v>18</v>
      </c>
      <c r="F237" s="43">
        <v>6111</v>
      </c>
      <c r="G237" s="44">
        <v>3</v>
      </c>
      <c r="H237" s="16">
        <f>VLOOKUP(Data[[#This Row],[Product]],products[],2,0)</f>
        <v>6.47</v>
      </c>
      <c r="I237" s="16">
        <f>Data[[#This Row],[Cost Per Unit]]*Data[[#This Row],[Units]]</f>
        <v>19.41</v>
      </c>
    </row>
    <row r="238" spans="3:9" x14ac:dyDescent="0.2">
      <c r="C238" s="16" t="s">
        <v>8</v>
      </c>
      <c r="D238" s="16" t="s">
        <v>34</v>
      </c>
      <c r="E238" s="16" t="s">
        <v>31</v>
      </c>
      <c r="F238" s="43">
        <v>3507</v>
      </c>
      <c r="G238" s="44">
        <v>288</v>
      </c>
      <c r="H238" s="16">
        <f>VLOOKUP(Data[[#This Row],[Product]],products[],2,0)</f>
        <v>5.79</v>
      </c>
      <c r="I238" s="16">
        <f>Data[[#This Row],[Cost Per Unit]]*Data[[#This Row],[Units]]</f>
        <v>1667.52</v>
      </c>
    </row>
    <row r="239" spans="3:9" x14ac:dyDescent="0.2">
      <c r="C239" s="16" t="s">
        <v>6</v>
      </c>
      <c r="D239" s="16" t="s">
        <v>36</v>
      </c>
      <c r="E239" s="16" t="s">
        <v>13</v>
      </c>
      <c r="F239" s="43">
        <v>4319</v>
      </c>
      <c r="G239" s="44">
        <v>30</v>
      </c>
      <c r="H239" s="16">
        <f>VLOOKUP(Data[[#This Row],[Product]],products[],2,0)</f>
        <v>9.33</v>
      </c>
      <c r="I239" s="16">
        <f>Data[[#This Row],[Cost Per Unit]]*Data[[#This Row],[Units]]</f>
        <v>279.89999999999998</v>
      </c>
    </row>
    <row r="240" spans="3:9" x14ac:dyDescent="0.2">
      <c r="C240" s="16" t="s">
        <v>40</v>
      </c>
      <c r="D240" s="16" t="s">
        <v>38</v>
      </c>
      <c r="E240" s="16" t="s">
        <v>26</v>
      </c>
      <c r="F240" s="43">
        <v>609</v>
      </c>
      <c r="G240" s="44">
        <v>87</v>
      </c>
      <c r="H240" s="16">
        <f>VLOOKUP(Data[[#This Row],[Product]],products[],2,0)</f>
        <v>5.6</v>
      </c>
      <c r="I240" s="16">
        <f>Data[[#This Row],[Cost Per Unit]]*Data[[#This Row],[Units]]</f>
        <v>487.2</v>
      </c>
    </row>
    <row r="241" spans="3:9" x14ac:dyDescent="0.2">
      <c r="C241" s="16" t="s">
        <v>40</v>
      </c>
      <c r="D241" s="16" t="s">
        <v>39</v>
      </c>
      <c r="E241" s="16" t="s">
        <v>27</v>
      </c>
      <c r="F241" s="43">
        <v>6370</v>
      </c>
      <c r="G241" s="44">
        <v>30</v>
      </c>
      <c r="H241" s="16">
        <f>VLOOKUP(Data[[#This Row],[Product]],products[],2,0)</f>
        <v>16.73</v>
      </c>
      <c r="I241" s="16">
        <f>Data[[#This Row],[Cost Per Unit]]*Data[[#This Row],[Units]]</f>
        <v>501.90000000000003</v>
      </c>
    </row>
    <row r="242" spans="3:9" x14ac:dyDescent="0.2">
      <c r="C242" s="16" t="s">
        <v>5</v>
      </c>
      <c r="D242" s="16" t="s">
        <v>38</v>
      </c>
      <c r="E242" s="16" t="s">
        <v>19</v>
      </c>
      <c r="F242" s="43">
        <v>5474</v>
      </c>
      <c r="G242" s="44">
        <v>168</v>
      </c>
      <c r="H242" s="16">
        <f>VLOOKUP(Data[[#This Row],[Product]],products[],2,0)</f>
        <v>7.64</v>
      </c>
      <c r="I242" s="16">
        <f>Data[[#This Row],[Cost Per Unit]]*Data[[#This Row],[Units]]</f>
        <v>1283.52</v>
      </c>
    </row>
    <row r="243" spans="3:9" x14ac:dyDescent="0.2">
      <c r="C243" s="16" t="s">
        <v>40</v>
      </c>
      <c r="D243" s="16" t="s">
        <v>36</v>
      </c>
      <c r="E243" s="16" t="s">
        <v>27</v>
      </c>
      <c r="F243" s="43">
        <v>3164</v>
      </c>
      <c r="G243" s="44">
        <v>306</v>
      </c>
      <c r="H243" s="16">
        <f>VLOOKUP(Data[[#This Row],[Product]],products[],2,0)</f>
        <v>16.73</v>
      </c>
      <c r="I243" s="16">
        <f>Data[[#This Row],[Cost Per Unit]]*Data[[#This Row],[Units]]</f>
        <v>5119.38</v>
      </c>
    </row>
    <row r="244" spans="3:9" x14ac:dyDescent="0.2">
      <c r="C244" s="16" t="s">
        <v>6</v>
      </c>
      <c r="D244" s="16" t="s">
        <v>35</v>
      </c>
      <c r="E244" s="16" t="s">
        <v>4</v>
      </c>
      <c r="F244" s="43">
        <v>1302</v>
      </c>
      <c r="G244" s="44">
        <v>402</v>
      </c>
      <c r="H244" s="16">
        <f>VLOOKUP(Data[[#This Row],[Product]],products[],2,0)</f>
        <v>11.88</v>
      </c>
      <c r="I244" s="16">
        <f>Data[[#This Row],[Cost Per Unit]]*Data[[#This Row],[Units]]</f>
        <v>4775.76</v>
      </c>
    </row>
    <row r="245" spans="3:9" x14ac:dyDescent="0.2">
      <c r="C245" s="16" t="s">
        <v>3</v>
      </c>
      <c r="D245" s="16" t="s">
        <v>37</v>
      </c>
      <c r="E245" s="16" t="s">
        <v>28</v>
      </c>
      <c r="F245" s="43">
        <v>7308</v>
      </c>
      <c r="G245" s="44">
        <v>327</v>
      </c>
      <c r="H245" s="16">
        <f>VLOOKUP(Data[[#This Row],[Product]],products[],2,0)</f>
        <v>10.38</v>
      </c>
      <c r="I245" s="16">
        <f>Data[[#This Row],[Cost Per Unit]]*Data[[#This Row],[Units]]</f>
        <v>3394.26</v>
      </c>
    </row>
    <row r="246" spans="3:9" x14ac:dyDescent="0.2">
      <c r="C246" s="16" t="s">
        <v>40</v>
      </c>
      <c r="D246" s="16" t="s">
        <v>37</v>
      </c>
      <c r="E246" s="16" t="s">
        <v>27</v>
      </c>
      <c r="F246" s="43">
        <v>6132</v>
      </c>
      <c r="G246" s="44">
        <v>93</v>
      </c>
      <c r="H246" s="16">
        <f>VLOOKUP(Data[[#This Row],[Product]],products[],2,0)</f>
        <v>16.73</v>
      </c>
      <c r="I246" s="16">
        <f>Data[[#This Row],[Cost Per Unit]]*Data[[#This Row],[Units]]</f>
        <v>1555.89</v>
      </c>
    </row>
    <row r="247" spans="3:9" x14ac:dyDescent="0.2">
      <c r="C247" s="16" t="s">
        <v>10</v>
      </c>
      <c r="D247" s="16" t="s">
        <v>35</v>
      </c>
      <c r="E247" s="16" t="s">
        <v>14</v>
      </c>
      <c r="F247" s="43">
        <v>3472</v>
      </c>
      <c r="G247" s="44">
        <v>96</v>
      </c>
      <c r="H247" s="16">
        <f>VLOOKUP(Data[[#This Row],[Product]],products[],2,0)</f>
        <v>11.7</v>
      </c>
      <c r="I247" s="16">
        <f>Data[[#This Row],[Cost Per Unit]]*Data[[#This Row],[Units]]</f>
        <v>1123.1999999999998</v>
      </c>
    </row>
    <row r="248" spans="3:9" x14ac:dyDescent="0.2">
      <c r="C248" s="16" t="s">
        <v>8</v>
      </c>
      <c r="D248" s="16" t="s">
        <v>39</v>
      </c>
      <c r="E248" s="16" t="s">
        <v>18</v>
      </c>
      <c r="F248" s="43">
        <v>9660</v>
      </c>
      <c r="G248" s="44">
        <v>27</v>
      </c>
      <c r="H248" s="16">
        <f>VLOOKUP(Data[[#This Row],[Product]],products[],2,0)</f>
        <v>6.47</v>
      </c>
      <c r="I248" s="16">
        <f>Data[[#This Row],[Cost Per Unit]]*Data[[#This Row],[Units]]</f>
        <v>174.69</v>
      </c>
    </row>
    <row r="249" spans="3:9" x14ac:dyDescent="0.2">
      <c r="C249" s="16" t="s">
        <v>9</v>
      </c>
      <c r="D249" s="16" t="s">
        <v>38</v>
      </c>
      <c r="E249" s="16" t="s">
        <v>26</v>
      </c>
      <c r="F249" s="43">
        <v>2436</v>
      </c>
      <c r="G249" s="44">
        <v>99</v>
      </c>
      <c r="H249" s="16">
        <f>VLOOKUP(Data[[#This Row],[Product]],products[],2,0)</f>
        <v>5.6</v>
      </c>
      <c r="I249" s="16">
        <f>Data[[#This Row],[Cost Per Unit]]*Data[[#This Row],[Units]]</f>
        <v>554.4</v>
      </c>
    </row>
    <row r="250" spans="3:9" x14ac:dyDescent="0.2">
      <c r="C250" s="16" t="s">
        <v>9</v>
      </c>
      <c r="D250" s="16" t="s">
        <v>38</v>
      </c>
      <c r="E250" s="16" t="s">
        <v>33</v>
      </c>
      <c r="F250" s="43">
        <v>9506</v>
      </c>
      <c r="G250" s="44">
        <v>87</v>
      </c>
      <c r="H250" s="16">
        <f>VLOOKUP(Data[[#This Row],[Product]],products[],2,0)</f>
        <v>12.37</v>
      </c>
      <c r="I250" s="16">
        <f>Data[[#This Row],[Cost Per Unit]]*Data[[#This Row],[Units]]</f>
        <v>1076.1899999999998</v>
      </c>
    </row>
    <row r="251" spans="3:9" x14ac:dyDescent="0.2">
      <c r="C251" s="16" t="s">
        <v>10</v>
      </c>
      <c r="D251" s="16" t="s">
        <v>37</v>
      </c>
      <c r="E251" s="16" t="s">
        <v>21</v>
      </c>
      <c r="F251" s="43">
        <v>245</v>
      </c>
      <c r="G251" s="44">
        <v>288</v>
      </c>
      <c r="H251" s="16">
        <f>VLOOKUP(Data[[#This Row],[Product]],products[],2,0)</f>
        <v>9</v>
      </c>
      <c r="I251" s="16">
        <f>Data[[#This Row],[Cost Per Unit]]*Data[[#This Row],[Units]]</f>
        <v>2592</v>
      </c>
    </row>
    <row r="252" spans="3:9" x14ac:dyDescent="0.2">
      <c r="C252" s="16" t="s">
        <v>8</v>
      </c>
      <c r="D252" s="16" t="s">
        <v>35</v>
      </c>
      <c r="E252" s="16" t="s">
        <v>20</v>
      </c>
      <c r="F252" s="43">
        <v>2702</v>
      </c>
      <c r="G252" s="44">
        <v>363</v>
      </c>
      <c r="H252" s="16">
        <f>VLOOKUP(Data[[#This Row],[Product]],products[],2,0)</f>
        <v>10.62</v>
      </c>
      <c r="I252" s="16">
        <f>Data[[#This Row],[Cost Per Unit]]*Data[[#This Row],[Units]]</f>
        <v>3855.0599999999995</v>
      </c>
    </row>
    <row r="253" spans="3:9" x14ac:dyDescent="0.2">
      <c r="C253" s="16" t="s">
        <v>10</v>
      </c>
      <c r="D253" s="16" t="s">
        <v>34</v>
      </c>
      <c r="E253" s="16" t="s">
        <v>17</v>
      </c>
      <c r="F253" s="43">
        <v>700</v>
      </c>
      <c r="G253" s="44">
        <v>87</v>
      </c>
      <c r="H253" s="16">
        <f>VLOOKUP(Data[[#This Row],[Product]],products[],2,0)</f>
        <v>3.11</v>
      </c>
      <c r="I253" s="16">
        <f>Data[[#This Row],[Cost Per Unit]]*Data[[#This Row],[Units]]</f>
        <v>270.57</v>
      </c>
    </row>
    <row r="254" spans="3:9" x14ac:dyDescent="0.2">
      <c r="C254" s="16" t="s">
        <v>6</v>
      </c>
      <c r="D254" s="16" t="s">
        <v>34</v>
      </c>
      <c r="E254" s="16" t="s">
        <v>17</v>
      </c>
      <c r="F254" s="43">
        <v>3759</v>
      </c>
      <c r="G254" s="44">
        <v>150</v>
      </c>
      <c r="H254" s="16">
        <f>VLOOKUP(Data[[#This Row],[Product]],products[],2,0)</f>
        <v>3.11</v>
      </c>
      <c r="I254" s="16">
        <f>Data[[#This Row],[Cost Per Unit]]*Data[[#This Row],[Units]]</f>
        <v>466.5</v>
      </c>
    </row>
    <row r="255" spans="3:9" x14ac:dyDescent="0.2">
      <c r="C255" s="16" t="s">
        <v>2</v>
      </c>
      <c r="D255" s="16" t="s">
        <v>35</v>
      </c>
      <c r="E255" s="16" t="s">
        <v>17</v>
      </c>
      <c r="F255" s="43">
        <v>1589</v>
      </c>
      <c r="G255" s="44">
        <v>303</v>
      </c>
      <c r="H255" s="16">
        <f>VLOOKUP(Data[[#This Row],[Product]],products[],2,0)</f>
        <v>3.11</v>
      </c>
      <c r="I255" s="16">
        <f>Data[[#This Row],[Cost Per Unit]]*Data[[#This Row],[Units]]</f>
        <v>942.32999999999993</v>
      </c>
    </row>
    <row r="256" spans="3:9" x14ac:dyDescent="0.2">
      <c r="C256" s="16" t="s">
        <v>7</v>
      </c>
      <c r="D256" s="16" t="s">
        <v>35</v>
      </c>
      <c r="E256" s="16" t="s">
        <v>28</v>
      </c>
      <c r="F256" s="43">
        <v>5194</v>
      </c>
      <c r="G256" s="44">
        <v>288</v>
      </c>
      <c r="H256" s="16">
        <f>VLOOKUP(Data[[#This Row],[Product]],products[],2,0)</f>
        <v>10.38</v>
      </c>
      <c r="I256" s="16">
        <f>Data[[#This Row],[Cost Per Unit]]*Data[[#This Row],[Units]]</f>
        <v>2989.44</v>
      </c>
    </row>
    <row r="257" spans="3:9" x14ac:dyDescent="0.2">
      <c r="C257" s="16" t="s">
        <v>10</v>
      </c>
      <c r="D257" s="16" t="s">
        <v>36</v>
      </c>
      <c r="E257" s="16" t="s">
        <v>13</v>
      </c>
      <c r="F257" s="43">
        <v>945</v>
      </c>
      <c r="G257" s="44">
        <v>75</v>
      </c>
      <c r="H257" s="16">
        <f>VLOOKUP(Data[[#This Row],[Product]],products[],2,0)</f>
        <v>9.33</v>
      </c>
      <c r="I257" s="16">
        <f>Data[[#This Row],[Cost Per Unit]]*Data[[#This Row],[Units]]</f>
        <v>699.75</v>
      </c>
    </row>
    <row r="258" spans="3:9" x14ac:dyDescent="0.2">
      <c r="C258" s="16" t="s">
        <v>40</v>
      </c>
      <c r="D258" s="16" t="s">
        <v>38</v>
      </c>
      <c r="E258" s="16" t="s">
        <v>31</v>
      </c>
      <c r="F258" s="43">
        <v>1988</v>
      </c>
      <c r="G258" s="44">
        <v>39</v>
      </c>
      <c r="H258" s="16">
        <f>VLOOKUP(Data[[#This Row],[Product]],products[],2,0)</f>
        <v>5.79</v>
      </c>
      <c r="I258" s="16">
        <f>Data[[#This Row],[Cost Per Unit]]*Data[[#This Row],[Units]]</f>
        <v>225.81</v>
      </c>
    </row>
    <row r="259" spans="3:9" x14ac:dyDescent="0.2">
      <c r="C259" s="16" t="s">
        <v>6</v>
      </c>
      <c r="D259" s="16" t="s">
        <v>34</v>
      </c>
      <c r="E259" s="16" t="s">
        <v>32</v>
      </c>
      <c r="F259" s="43">
        <v>6734</v>
      </c>
      <c r="G259" s="44">
        <v>123</v>
      </c>
      <c r="H259" s="16">
        <f>VLOOKUP(Data[[#This Row],[Product]],products[],2,0)</f>
        <v>8.65</v>
      </c>
      <c r="I259" s="16">
        <f>Data[[#This Row],[Cost Per Unit]]*Data[[#This Row],[Units]]</f>
        <v>1063.95</v>
      </c>
    </row>
    <row r="260" spans="3:9" x14ac:dyDescent="0.2">
      <c r="C260" s="16" t="s">
        <v>40</v>
      </c>
      <c r="D260" s="16" t="s">
        <v>36</v>
      </c>
      <c r="E260" s="16" t="s">
        <v>4</v>
      </c>
      <c r="F260" s="43">
        <v>217</v>
      </c>
      <c r="G260" s="44">
        <v>36</v>
      </c>
      <c r="H260" s="16">
        <f>VLOOKUP(Data[[#This Row],[Product]],products[],2,0)</f>
        <v>11.88</v>
      </c>
      <c r="I260" s="16">
        <f>Data[[#This Row],[Cost Per Unit]]*Data[[#This Row],[Units]]</f>
        <v>427.68</v>
      </c>
    </row>
    <row r="261" spans="3:9" x14ac:dyDescent="0.2">
      <c r="C261" s="16" t="s">
        <v>5</v>
      </c>
      <c r="D261" s="16" t="s">
        <v>34</v>
      </c>
      <c r="E261" s="16" t="s">
        <v>22</v>
      </c>
      <c r="F261" s="43">
        <v>6279</v>
      </c>
      <c r="G261" s="44">
        <v>237</v>
      </c>
      <c r="H261" s="16">
        <f>VLOOKUP(Data[[#This Row],[Product]],products[],2,0)</f>
        <v>9.77</v>
      </c>
      <c r="I261" s="16">
        <f>Data[[#This Row],[Cost Per Unit]]*Data[[#This Row],[Units]]</f>
        <v>2315.4899999999998</v>
      </c>
    </row>
    <row r="262" spans="3:9" x14ac:dyDescent="0.2">
      <c r="C262" s="16" t="s">
        <v>40</v>
      </c>
      <c r="D262" s="16" t="s">
        <v>36</v>
      </c>
      <c r="E262" s="16" t="s">
        <v>13</v>
      </c>
      <c r="F262" s="43">
        <v>4424</v>
      </c>
      <c r="G262" s="44">
        <v>201</v>
      </c>
      <c r="H262" s="16">
        <f>VLOOKUP(Data[[#This Row],[Product]],products[],2,0)</f>
        <v>9.33</v>
      </c>
      <c r="I262" s="16">
        <f>Data[[#This Row],[Cost Per Unit]]*Data[[#This Row],[Units]]</f>
        <v>1875.33</v>
      </c>
    </row>
    <row r="263" spans="3:9" x14ac:dyDescent="0.2">
      <c r="C263" s="16" t="s">
        <v>2</v>
      </c>
      <c r="D263" s="16" t="s">
        <v>36</v>
      </c>
      <c r="E263" s="16" t="s">
        <v>17</v>
      </c>
      <c r="F263" s="43">
        <v>189</v>
      </c>
      <c r="G263" s="44">
        <v>48</v>
      </c>
      <c r="H263" s="16">
        <f>VLOOKUP(Data[[#This Row],[Product]],products[],2,0)</f>
        <v>3.11</v>
      </c>
      <c r="I263" s="16">
        <f>Data[[#This Row],[Cost Per Unit]]*Data[[#This Row],[Units]]</f>
        <v>149.28</v>
      </c>
    </row>
    <row r="264" spans="3:9" x14ac:dyDescent="0.2">
      <c r="C264" s="16" t="s">
        <v>5</v>
      </c>
      <c r="D264" s="16" t="s">
        <v>35</v>
      </c>
      <c r="E264" s="16" t="s">
        <v>22</v>
      </c>
      <c r="F264" s="43">
        <v>490</v>
      </c>
      <c r="G264" s="44">
        <v>84</v>
      </c>
      <c r="H264" s="16">
        <f>VLOOKUP(Data[[#This Row],[Product]],products[],2,0)</f>
        <v>9.77</v>
      </c>
      <c r="I264" s="16">
        <f>Data[[#This Row],[Cost Per Unit]]*Data[[#This Row],[Units]]</f>
        <v>820.68</v>
      </c>
    </row>
    <row r="265" spans="3:9" x14ac:dyDescent="0.2">
      <c r="C265" s="16" t="s">
        <v>8</v>
      </c>
      <c r="D265" s="16" t="s">
        <v>37</v>
      </c>
      <c r="E265" s="16" t="s">
        <v>21</v>
      </c>
      <c r="F265" s="43">
        <v>434</v>
      </c>
      <c r="G265" s="44">
        <v>87</v>
      </c>
      <c r="H265" s="16">
        <f>VLOOKUP(Data[[#This Row],[Product]],products[],2,0)</f>
        <v>9</v>
      </c>
      <c r="I265" s="16">
        <f>Data[[#This Row],[Cost Per Unit]]*Data[[#This Row],[Units]]</f>
        <v>783</v>
      </c>
    </row>
    <row r="266" spans="3:9" x14ac:dyDescent="0.2">
      <c r="C266" s="16" t="s">
        <v>7</v>
      </c>
      <c r="D266" s="16" t="s">
        <v>38</v>
      </c>
      <c r="E266" s="16" t="s">
        <v>30</v>
      </c>
      <c r="F266" s="43">
        <v>10129</v>
      </c>
      <c r="G266" s="44">
        <v>312</v>
      </c>
      <c r="H266" s="16">
        <f>VLOOKUP(Data[[#This Row],[Product]],products[],2,0)</f>
        <v>14.49</v>
      </c>
      <c r="I266" s="16">
        <f>Data[[#This Row],[Cost Per Unit]]*Data[[#This Row],[Units]]</f>
        <v>4520.88</v>
      </c>
    </row>
    <row r="267" spans="3:9" x14ac:dyDescent="0.2">
      <c r="C267" s="16" t="s">
        <v>3</v>
      </c>
      <c r="D267" s="16" t="s">
        <v>39</v>
      </c>
      <c r="E267" s="16" t="s">
        <v>28</v>
      </c>
      <c r="F267" s="43">
        <v>1652</v>
      </c>
      <c r="G267" s="44">
        <v>102</v>
      </c>
      <c r="H267" s="16">
        <f>VLOOKUP(Data[[#This Row],[Product]],products[],2,0)</f>
        <v>10.38</v>
      </c>
      <c r="I267" s="16">
        <f>Data[[#This Row],[Cost Per Unit]]*Data[[#This Row],[Units]]</f>
        <v>1058.76</v>
      </c>
    </row>
    <row r="268" spans="3:9" x14ac:dyDescent="0.2">
      <c r="C268" s="16" t="s">
        <v>8</v>
      </c>
      <c r="D268" s="16" t="s">
        <v>38</v>
      </c>
      <c r="E268" s="16" t="s">
        <v>21</v>
      </c>
      <c r="F268" s="43">
        <v>6433</v>
      </c>
      <c r="G268" s="44">
        <v>78</v>
      </c>
      <c r="H268" s="16">
        <f>VLOOKUP(Data[[#This Row],[Product]],products[],2,0)</f>
        <v>9</v>
      </c>
      <c r="I268" s="16">
        <f>Data[[#This Row],[Cost Per Unit]]*Data[[#This Row],[Units]]</f>
        <v>702</v>
      </c>
    </row>
    <row r="269" spans="3:9" x14ac:dyDescent="0.2">
      <c r="C269" s="16" t="s">
        <v>3</v>
      </c>
      <c r="D269" s="16" t="s">
        <v>34</v>
      </c>
      <c r="E269" s="16" t="s">
        <v>23</v>
      </c>
      <c r="F269" s="43">
        <v>2212</v>
      </c>
      <c r="G269" s="44">
        <v>117</v>
      </c>
      <c r="H269" s="16">
        <f>VLOOKUP(Data[[#This Row],[Product]],products[],2,0)</f>
        <v>6.49</v>
      </c>
      <c r="I269" s="16">
        <f>Data[[#This Row],[Cost Per Unit]]*Data[[#This Row],[Units]]</f>
        <v>759.33</v>
      </c>
    </row>
    <row r="270" spans="3:9" x14ac:dyDescent="0.2">
      <c r="C270" s="16" t="s">
        <v>41</v>
      </c>
      <c r="D270" s="16" t="s">
        <v>35</v>
      </c>
      <c r="E270" s="16" t="s">
        <v>19</v>
      </c>
      <c r="F270" s="43">
        <v>609</v>
      </c>
      <c r="G270" s="44">
        <v>99</v>
      </c>
      <c r="H270" s="16">
        <f>VLOOKUP(Data[[#This Row],[Product]],products[],2,0)</f>
        <v>7.64</v>
      </c>
      <c r="I270" s="16">
        <f>Data[[#This Row],[Cost Per Unit]]*Data[[#This Row],[Units]]</f>
        <v>756.36</v>
      </c>
    </row>
    <row r="271" spans="3:9" x14ac:dyDescent="0.2">
      <c r="C271" s="16" t="s">
        <v>40</v>
      </c>
      <c r="D271" s="16" t="s">
        <v>35</v>
      </c>
      <c r="E271" s="16" t="s">
        <v>24</v>
      </c>
      <c r="F271" s="43">
        <v>1638</v>
      </c>
      <c r="G271" s="44">
        <v>48</v>
      </c>
      <c r="H271" s="16">
        <f>VLOOKUP(Data[[#This Row],[Product]],products[],2,0)</f>
        <v>4.97</v>
      </c>
      <c r="I271" s="16">
        <f>Data[[#This Row],[Cost Per Unit]]*Data[[#This Row],[Units]]</f>
        <v>238.56</v>
      </c>
    </row>
    <row r="272" spans="3:9" x14ac:dyDescent="0.2">
      <c r="C272" s="16" t="s">
        <v>7</v>
      </c>
      <c r="D272" s="16" t="s">
        <v>34</v>
      </c>
      <c r="E272" s="16" t="s">
        <v>15</v>
      </c>
      <c r="F272" s="43">
        <v>3829</v>
      </c>
      <c r="G272" s="44">
        <v>24</v>
      </c>
      <c r="H272" s="16">
        <f>VLOOKUP(Data[[#This Row],[Product]],products[],2,0)</f>
        <v>11.73</v>
      </c>
      <c r="I272" s="16">
        <f>Data[[#This Row],[Cost Per Unit]]*Data[[#This Row],[Units]]</f>
        <v>281.52</v>
      </c>
    </row>
    <row r="273" spans="3:9" x14ac:dyDescent="0.2">
      <c r="C273" s="16" t="s">
        <v>40</v>
      </c>
      <c r="D273" s="16" t="s">
        <v>39</v>
      </c>
      <c r="E273" s="16" t="s">
        <v>15</v>
      </c>
      <c r="F273" s="43">
        <v>5775</v>
      </c>
      <c r="G273" s="44">
        <v>42</v>
      </c>
      <c r="H273" s="16">
        <f>VLOOKUP(Data[[#This Row],[Product]],products[],2,0)</f>
        <v>11.73</v>
      </c>
      <c r="I273" s="16">
        <f>Data[[#This Row],[Cost Per Unit]]*Data[[#This Row],[Units]]</f>
        <v>492.66</v>
      </c>
    </row>
    <row r="274" spans="3:9" x14ac:dyDescent="0.2">
      <c r="C274" s="16" t="s">
        <v>6</v>
      </c>
      <c r="D274" s="16" t="s">
        <v>35</v>
      </c>
      <c r="E274" s="16" t="s">
        <v>20</v>
      </c>
      <c r="F274" s="43">
        <v>1071</v>
      </c>
      <c r="G274" s="44">
        <v>270</v>
      </c>
      <c r="H274" s="16">
        <f>VLOOKUP(Data[[#This Row],[Product]],products[],2,0)</f>
        <v>10.62</v>
      </c>
      <c r="I274" s="16">
        <f>Data[[#This Row],[Cost Per Unit]]*Data[[#This Row],[Units]]</f>
        <v>2867.3999999999996</v>
      </c>
    </row>
    <row r="275" spans="3:9" x14ac:dyDescent="0.2">
      <c r="C275" s="16" t="s">
        <v>8</v>
      </c>
      <c r="D275" s="16" t="s">
        <v>36</v>
      </c>
      <c r="E275" s="16" t="s">
        <v>23</v>
      </c>
      <c r="F275" s="43">
        <v>5019</v>
      </c>
      <c r="G275" s="44">
        <v>150</v>
      </c>
      <c r="H275" s="16">
        <f>VLOOKUP(Data[[#This Row],[Product]],products[],2,0)</f>
        <v>6.49</v>
      </c>
      <c r="I275" s="16">
        <f>Data[[#This Row],[Cost Per Unit]]*Data[[#This Row],[Units]]</f>
        <v>973.5</v>
      </c>
    </row>
    <row r="276" spans="3:9" x14ac:dyDescent="0.2">
      <c r="C276" s="16" t="s">
        <v>2</v>
      </c>
      <c r="D276" s="16" t="s">
        <v>37</v>
      </c>
      <c r="E276" s="16" t="s">
        <v>15</v>
      </c>
      <c r="F276" s="43">
        <v>2863</v>
      </c>
      <c r="G276" s="44">
        <v>42</v>
      </c>
      <c r="H276" s="16">
        <f>VLOOKUP(Data[[#This Row],[Product]],products[],2,0)</f>
        <v>11.73</v>
      </c>
      <c r="I276" s="16">
        <f>Data[[#This Row],[Cost Per Unit]]*Data[[#This Row],[Units]]</f>
        <v>492.66</v>
      </c>
    </row>
    <row r="277" spans="3:9" x14ac:dyDescent="0.2">
      <c r="C277" s="16" t="s">
        <v>40</v>
      </c>
      <c r="D277" s="16" t="s">
        <v>35</v>
      </c>
      <c r="E277" s="16" t="s">
        <v>29</v>
      </c>
      <c r="F277" s="43">
        <v>1617</v>
      </c>
      <c r="G277" s="44">
        <v>126</v>
      </c>
      <c r="H277" s="16">
        <f>VLOOKUP(Data[[#This Row],[Product]],products[],2,0)</f>
        <v>7.16</v>
      </c>
      <c r="I277" s="16">
        <f>Data[[#This Row],[Cost Per Unit]]*Data[[#This Row],[Units]]</f>
        <v>902.16</v>
      </c>
    </row>
    <row r="278" spans="3:9" x14ac:dyDescent="0.2">
      <c r="C278" s="16" t="s">
        <v>6</v>
      </c>
      <c r="D278" s="16" t="s">
        <v>37</v>
      </c>
      <c r="E278" s="16" t="s">
        <v>26</v>
      </c>
      <c r="F278" s="43">
        <v>6818</v>
      </c>
      <c r="G278" s="44">
        <v>6</v>
      </c>
      <c r="H278" s="16">
        <f>VLOOKUP(Data[[#This Row],[Product]],products[],2,0)</f>
        <v>5.6</v>
      </c>
      <c r="I278" s="16">
        <f>Data[[#This Row],[Cost Per Unit]]*Data[[#This Row],[Units]]</f>
        <v>33.599999999999994</v>
      </c>
    </row>
    <row r="279" spans="3:9" x14ac:dyDescent="0.2">
      <c r="C279" s="16" t="s">
        <v>3</v>
      </c>
      <c r="D279" s="16" t="s">
        <v>35</v>
      </c>
      <c r="E279" s="16" t="s">
        <v>15</v>
      </c>
      <c r="F279" s="43">
        <v>6657</v>
      </c>
      <c r="G279" s="44">
        <v>276</v>
      </c>
      <c r="H279" s="16">
        <f>VLOOKUP(Data[[#This Row],[Product]],products[],2,0)</f>
        <v>11.73</v>
      </c>
      <c r="I279" s="16">
        <f>Data[[#This Row],[Cost Per Unit]]*Data[[#This Row],[Units]]</f>
        <v>3237.48</v>
      </c>
    </row>
    <row r="280" spans="3:9" x14ac:dyDescent="0.2">
      <c r="C280" s="16" t="s">
        <v>3</v>
      </c>
      <c r="D280" s="16" t="s">
        <v>34</v>
      </c>
      <c r="E280" s="16" t="s">
        <v>17</v>
      </c>
      <c r="F280" s="43">
        <v>2919</v>
      </c>
      <c r="G280" s="44">
        <v>93</v>
      </c>
      <c r="H280" s="16">
        <f>VLOOKUP(Data[[#This Row],[Product]],products[],2,0)</f>
        <v>3.11</v>
      </c>
      <c r="I280" s="16">
        <f>Data[[#This Row],[Cost Per Unit]]*Data[[#This Row],[Units]]</f>
        <v>289.22999999999996</v>
      </c>
    </row>
    <row r="281" spans="3:9" x14ac:dyDescent="0.2">
      <c r="C281" s="16" t="s">
        <v>2</v>
      </c>
      <c r="D281" s="16" t="s">
        <v>36</v>
      </c>
      <c r="E281" s="16" t="s">
        <v>31</v>
      </c>
      <c r="F281" s="43">
        <v>3094</v>
      </c>
      <c r="G281" s="44">
        <v>246</v>
      </c>
      <c r="H281" s="16">
        <f>VLOOKUP(Data[[#This Row],[Product]],products[],2,0)</f>
        <v>5.79</v>
      </c>
      <c r="I281" s="16">
        <f>Data[[#This Row],[Cost Per Unit]]*Data[[#This Row],[Units]]</f>
        <v>1424.34</v>
      </c>
    </row>
    <row r="282" spans="3:9" x14ac:dyDescent="0.2">
      <c r="C282" s="16" t="s">
        <v>6</v>
      </c>
      <c r="D282" s="16" t="s">
        <v>39</v>
      </c>
      <c r="E282" s="16" t="s">
        <v>24</v>
      </c>
      <c r="F282" s="43">
        <v>2989</v>
      </c>
      <c r="G282" s="44">
        <v>3</v>
      </c>
      <c r="H282" s="16">
        <f>VLOOKUP(Data[[#This Row],[Product]],products[],2,0)</f>
        <v>4.97</v>
      </c>
      <c r="I282" s="16">
        <f>Data[[#This Row],[Cost Per Unit]]*Data[[#This Row],[Units]]</f>
        <v>14.91</v>
      </c>
    </row>
    <row r="283" spans="3:9" x14ac:dyDescent="0.2">
      <c r="C283" s="16" t="s">
        <v>8</v>
      </c>
      <c r="D283" s="16" t="s">
        <v>38</v>
      </c>
      <c r="E283" s="16" t="s">
        <v>27</v>
      </c>
      <c r="F283" s="43">
        <v>2268</v>
      </c>
      <c r="G283" s="44">
        <v>63</v>
      </c>
      <c r="H283" s="16">
        <f>VLOOKUP(Data[[#This Row],[Product]],products[],2,0)</f>
        <v>16.73</v>
      </c>
      <c r="I283" s="16">
        <f>Data[[#This Row],[Cost Per Unit]]*Data[[#This Row],[Units]]</f>
        <v>1053.99</v>
      </c>
    </row>
    <row r="284" spans="3:9" x14ac:dyDescent="0.2">
      <c r="C284" s="16" t="s">
        <v>5</v>
      </c>
      <c r="D284" s="16" t="s">
        <v>35</v>
      </c>
      <c r="E284" s="16" t="s">
        <v>31</v>
      </c>
      <c r="F284" s="43">
        <v>4753</v>
      </c>
      <c r="G284" s="44">
        <v>246</v>
      </c>
      <c r="H284" s="16">
        <f>VLOOKUP(Data[[#This Row],[Product]],products[],2,0)</f>
        <v>5.79</v>
      </c>
      <c r="I284" s="16">
        <f>Data[[#This Row],[Cost Per Unit]]*Data[[#This Row],[Units]]</f>
        <v>1424.34</v>
      </c>
    </row>
    <row r="285" spans="3:9" x14ac:dyDescent="0.2">
      <c r="C285" s="16" t="s">
        <v>2</v>
      </c>
      <c r="D285" s="16" t="s">
        <v>34</v>
      </c>
      <c r="E285" s="16" t="s">
        <v>19</v>
      </c>
      <c r="F285" s="43">
        <v>7511</v>
      </c>
      <c r="G285" s="44">
        <v>120</v>
      </c>
      <c r="H285" s="16">
        <f>VLOOKUP(Data[[#This Row],[Product]],products[],2,0)</f>
        <v>7.64</v>
      </c>
      <c r="I285" s="16">
        <f>Data[[#This Row],[Cost Per Unit]]*Data[[#This Row],[Units]]</f>
        <v>916.8</v>
      </c>
    </row>
    <row r="286" spans="3:9" x14ac:dyDescent="0.2">
      <c r="C286" s="16" t="s">
        <v>2</v>
      </c>
      <c r="D286" s="16" t="s">
        <v>38</v>
      </c>
      <c r="E286" s="16" t="s">
        <v>31</v>
      </c>
      <c r="F286" s="43">
        <v>4326</v>
      </c>
      <c r="G286" s="44">
        <v>348</v>
      </c>
      <c r="H286" s="16">
        <f>VLOOKUP(Data[[#This Row],[Product]],products[],2,0)</f>
        <v>5.79</v>
      </c>
      <c r="I286" s="16">
        <f>Data[[#This Row],[Cost Per Unit]]*Data[[#This Row],[Units]]</f>
        <v>2014.92</v>
      </c>
    </row>
    <row r="287" spans="3:9" x14ac:dyDescent="0.2">
      <c r="C287" s="16" t="s">
        <v>41</v>
      </c>
      <c r="D287" s="16" t="s">
        <v>34</v>
      </c>
      <c r="E287" s="16" t="s">
        <v>23</v>
      </c>
      <c r="F287" s="43">
        <v>4935</v>
      </c>
      <c r="G287" s="44">
        <v>126</v>
      </c>
      <c r="H287" s="16">
        <f>VLOOKUP(Data[[#This Row],[Product]],products[],2,0)</f>
        <v>6.49</v>
      </c>
      <c r="I287" s="16">
        <f>Data[[#This Row],[Cost Per Unit]]*Data[[#This Row],[Units]]</f>
        <v>817.74</v>
      </c>
    </row>
    <row r="288" spans="3:9" x14ac:dyDescent="0.2">
      <c r="C288" s="16" t="s">
        <v>6</v>
      </c>
      <c r="D288" s="16" t="s">
        <v>35</v>
      </c>
      <c r="E288" s="16" t="s">
        <v>30</v>
      </c>
      <c r="F288" s="43">
        <v>4781</v>
      </c>
      <c r="G288" s="44">
        <v>123</v>
      </c>
      <c r="H288" s="16">
        <f>VLOOKUP(Data[[#This Row],[Product]],products[],2,0)</f>
        <v>14.49</v>
      </c>
      <c r="I288" s="16">
        <f>Data[[#This Row],[Cost Per Unit]]*Data[[#This Row],[Units]]</f>
        <v>1782.27</v>
      </c>
    </row>
    <row r="289" spans="3:9" x14ac:dyDescent="0.2">
      <c r="C289" s="16" t="s">
        <v>5</v>
      </c>
      <c r="D289" s="16" t="s">
        <v>38</v>
      </c>
      <c r="E289" s="16" t="s">
        <v>25</v>
      </c>
      <c r="F289" s="43">
        <v>7483</v>
      </c>
      <c r="G289" s="44">
        <v>45</v>
      </c>
      <c r="H289" s="16">
        <f>VLOOKUP(Data[[#This Row],[Product]],products[],2,0)</f>
        <v>13.15</v>
      </c>
      <c r="I289" s="16">
        <f>Data[[#This Row],[Cost Per Unit]]*Data[[#This Row],[Units]]</f>
        <v>591.75</v>
      </c>
    </row>
    <row r="290" spans="3:9" x14ac:dyDescent="0.2">
      <c r="C290" s="16" t="s">
        <v>10</v>
      </c>
      <c r="D290" s="16" t="s">
        <v>38</v>
      </c>
      <c r="E290" s="16" t="s">
        <v>4</v>
      </c>
      <c r="F290" s="43">
        <v>6860</v>
      </c>
      <c r="G290" s="44">
        <v>126</v>
      </c>
      <c r="H290" s="16">
        <f>VLOOKUP(Data[[#This Row],[Product]],products[],2,0)</f>
        <v>11.88</v>
      </c>
      <c r="I290" s="16">
        <f>Data[[#This Row],[Cost Per Unit]]*Data[[#This Row],[Units]]</f>
        <v>1496.88</v>
      </c>
    </row>
    <row r="291" spans="3:9" x14ac:dyDescent="0.2">
      <c r="C291" s="16" t="s">
        <v>40</v>
      </c>
      <c r="D291" s="16" t="s">
        <v>37</v>
      </c>
      <c r="E291" s="16" t="s">
        <v>29</v>
      </c>
      <c r="F291" s="43">
        <v>9002</v>
      </c>
      <c r="G291" s="44">
        <v>72</v>
      </c>
      <c r="H291" s="16">
        <f>VLOOKUP(Data[[#This Row],[Product]],products[],2,0)</f>
        <v>7.16</v>
      </c>
      <c r="I291" s="16">
        <f>Data[[#This Row],[Cost Per Unit]]*Data[[#This Row],[Units]]</f>
        <v>515.52</v>
      </c>
    </row>
    <row r="292" spans="3:9" x14ac:dyDescent="0.2">
      <c r="C292" s="16" t="s">
        <v>6</v>
      </c>
      <c r="D292" s="16" t="s">
        <v>36</v>
      </c>
      <c r="E292" s="16" t="s">
        <v>29</v>
      </c>
      <c r="F292" s="43">
        <v>1400</v>
      </c>
      <c r="G292" s="44">
        <v>135</v>
      </c>
      <c r="H292" s="16">
        <f>VLOOKUP(Data[[#This Row],[Product]],products[],2,0)</f>
        <v>7.16</v>
      </c>
      <c r="I292" s="16">
        <f>Data[[#This Row],[Cost Per Unit]]*Data[[#This Row],[Units]]</f>
        <v>966.6</v>
      </c>
    </row>
    <row r="293" spans="3:9" x14ac:dyDescent="0.2">
      <c r="C293" s="16" t="s">
        <v>10</v>
      </c>
      <c r="D293" s="16" t="s">
        <v>34</v>
      </c>
      <c r="E293" s="16" t="s">
        <v>22</v>
      </c>
      <c r="F293" s="43">
        <v>4053</v>
      </c>
      <c r="G293" s="44">
        <v>24</v>
      </c>
      <c r="H293" s="16">
        <f>VLOOKUP(Data[[#This Row],[Product]],products[],2,0)</f>
        <v>9.77</v>
      </c>
      <c r="I293" s="16">
        <f>Data[[#This Row],[Cost Per Unit]]*Data[[#This Row],[Units]]</f>
        <v>234.48</v>
      </c>
    </row>
    <row r="294" spans="3:9" x14ac:dyDescent="0.2">
      <c r="C294" s="16" t="s">
        <v>7</v>
      </c>
      <c r="D294" s="16" t="s">
        <v>36</v>
      </c>
      <c r="E294" s="16" t="s">
        <v>31</v>
      </c>
      <c r="F294" s="43">
        <v>2149</v>
      </c>
      <c r="G294" s="44">
        <v>117</v>
      </c>
      <c r="H294" s="16">
        <f>VLOOKUP(Data[[#This Row],[Product]],products[],2,0)</f>
        <v>5.79</v>
      </c>
      <c r="I294" s="16">
        <f>Data[[#This Row],[Cost Per Unit]]*Data[[#This Row],[Units]]</f>
        <v>677.43</v>
      </c>
    </row>
    <row r="295" spans="3:9" x14ac:dyDescent="0.2">
      <c r="C295" s="16" t="s">
        <v>3</v>
      </c>
      <c r="D295" s="16" t="s">
        <v>39</v>
      </c>
      <c r="E295" s="16" t="s">
        <v>29</v>
      </c>
      <c r="F295" s="43">
        <v>3640</v>
      </c>
      <c r="G295" s="44">
        <v>51</v>
      </c>
      <c r="H295" s="16">
        <f>VLOOKUP(Data[[#This Row],[Product]],products[],2,0)</f>
        <v>7.16</v>
      </c>
      <c r="I295" s="16">
        <f>Data[[#This Row],[Cost Per Unit]]*Data[[#This Row],[Units]]</f>
        <v>365.16</v>
      </c>
    </row>
    <row r="296" spans="3:9" x14ac:dyDescent="0.2">
      <c r="C296" s="16" t="s">
        <v>2</v>
      </c>
      <c r="D296" s="16" t="s">
        <v>39</v>
      </c>
      <c r="E296" s="16" t="s">
        <v>23</v>
      </c>
      <c r="F296" s="43">
        <v>630</v>
      </c>
      <c r="G296" s="44">
        <v>36</v>
      </c>
      <c r="H296" s="16">
        <f>VLOOKUP(Data[[#This Row],[Product]],products[],2,0)</f>
        <v>6.49</v>
      </c>
      <c r="I296" s="16">
        <f>Data[[#This Row],[Cost Per Unit]]*Data[[#This Row],[Units]]</f>
        <v>233.64000000000001</v>
      </c>
    </row>
    <row r="297" spans="3:9" x14ac:dyDescent="0.2">
      <c r="C297" s="16" t="s">
        <v>9</v>
      </c>
      <c r="D297" s="16" t="s">
        <v>35</v>
      </c>
      <c r="E297" s="16" t="s">
        <v>27</v>
      </c>
      <c r="F297" s="43">
        <v>2429</v>
      </c>
      <c r="G297" s="44">
        <v>144</v>
      </c>
      <c r="H297" s="16">
        <f>VLOOKUP(Data[[#This Row],[Product]],products[],2,0)</f>
        <v>16.73</v>
      </c>
      <c r="I297" s="16">
        <f>Data[[#This Row],[Cost Per Unit]]*Data[[#This Row],[Units]]</f>
        <v>2409.12</v>
      </c>
    </row>
    <row r="298" spans="3:9" x14ac:dyDescent="0.2">
      <c r="C298" s="16" t="s">
        <v>9</v>
      </c>
      <c r="D298" s="16" t="s">
        <v>36</v>
      </c>
      <c r="E298" s="16" t="s">
        <v>25</v>
      </c>
      <c r="F298" s="43">
        <v>2142</v>
      </c>
      <c r="G298" s="44">
        <v>114</v>
      </c>
      <c r="H298" s="16">
        <f>VLOOKUP(Data[[#This Row],[Product]],products[],2,0)</f>
        <v>13.15</v>
      </c>
      <c r="I298" s="16">
        <f>Data[[#This Row],[Cost Per Unit]]*Data[[#This Row],[Units]]</f>
        <v>1499.1000000000001</v>
      </c>
    </row>
    <row r="299" spans="3:9" x14ac:dyDescent="0.2">
      <c r="C299" s="16" t="s">
        <v>7</v>
      </c>
      <c r="D299" s="16" t="s">
        <v>37</v>
      </c>
      <c r="E299" s="16" t="s">
        <v>30</v>
      </c>
      <c r="F299" s="43">
        <v>6454</v>
      </c>
      <c r="G299" s="44">
        <v>54</v>
      </c>
      <c r="H299" s="16">
        <f>VLOOKUP(Data[[#This Row],[Product]],products[],2,0)</f>
        <v>14.49</v>
      </c>
      <c r="I299" s="16">
        <f>Data[[#This Row],[Cost Per Unit]]*Data[[#This Row],[Units]]</f>
        <v>782.46</v>
      </c>
    </row>
    <row r="300" spans="3:9" x14ac:dyDescent="0.2">
      <c r="C300" s="16" t="s">
        <v>7</v>
      </c>
      <c r="D300" s="16" t="s">
        <v>37</v>
      </c>
      <c r="E300" s="16" t="s">
        <v>16</v>
      </c>
      <c r="F300" s="43">
        <v>4487</v>
      </c>
      <c r="G300" s="44">
        <v>333</v>
      </c>
      <c r="H300" s="16">
        <f>VLOOKUP(Data[[#This Row],[Product]],products[],2,0)</f>
        <v>8.7899999999999991</v>
      </c>
      <c r="I300" s="16">
        <f>Data[[#This Row],[Cost Per Unit]]*Data[[#This Row],[Units]]</f>
        <v>2927.0699999999997</v>
      </c>
    </row>
    <row r="301" spans="3:9" x14ac:dyDescent="0.2">
      <c r="C301" s="16" t="s">
        <v>3</v>
      </c>
      <c r="D301" s="16" t="s">
        <v>37</v>
      </c>
      <c r="E301" s="16" t="s">
        <v>4</v>
      </c>
      <c r="F301" s="43">
        <v>938</v>
      </c>
      <c r="G301" s="44">
        <v>366</v>
      </c>
      <c r="H301" s="16">
        <f>VLOOKUP(Data[[#This Row],[Product]],products[],2,0)</f>
        <v>11.88</v>
      </c>
      <c r="I301" s="16">
        <f>Data[[#This Row],[Cost Per Unit]]*Data[[#This Row],[Units]]</f>
        <v>4348.08</v>
      </c>
    </row>
    <row r="302" spans="3:9" x14ac:dyDescent="0.2">
      <c r="C302" s="16" t="s">
        <v>3</v>
      </c>
      <c r="D302" s="16" t="s">
        <v>38</v>
      </c>
      <c r="E302" s="16" t="s">
        <v>26</v>
      </c>
      <c r="F302" s="43">
        <v>8841</v>
      </c>
      <c r="G302" s="44">
        <v>303</v>
      </c>
      <c r="H302" s="16">
        <f>VLOOKUP(Data[[#This Row],[Product]],products[],2,0)</f>
        <v>5.6</v>
      </c>
      <c r="I302" s="16">
        <f>Data[[#This Row],[Cost Per Unit]]*Data[[#This Row],[Units]]</f>
        <v>1696.8</v>
      </c>
    </row>
    <row r="303" spans="3:9" x14ac:dyDescent="0.2">
      <c r="C303" s="16" t="s">
        <v>2</v>
      </c>
      <c r="D303" s="16" t="s">
        <v>39</v>
      </c>
      <c r="E303" s="16" t="s">
        <v>33</v>
      </c>
      <c r="F303" s="43">
        <v>4018</v>
      </c>
      <c r="G303" s="44">
        <v>126</v>
      </c>
      <c r="H303" s="16">
        <f>VLOOKUP(Data[[#This Row],[Product]],products[],2,0)</f>
        <v>12.37</v>
      </c>
      <c r="I303" s="16">
        <f>Data[[#This Row],[Cost Per Unit]]*Data[[#This Row],[Units]]</f>
        <v>1558.62</v>
      </c>
    </row>
    <row r="304" spans="3:9" x14ac:dyDescent="0.2">
      <c r="C304" s="16" t="s">
        <v>41</v>
      </c>
      <c r="D304" s="16" t="s">
        <v>37</v>
      </c>
      <c r="E304" s="16" t="s">
        <v>15</v>
      </c>
      <c r="F304" s="43">
        <v>714</v>
      </c>
      <c r="G304" s="44">
        <v>231</v>
      </c>
      <c r="H304" s="16">
        <f>VLOOKUP(Data[[#This Row],[Product]],products[],2,0)</f>
        <v>11.73</v>
      </c>
      <c r="I304" s="16">
        <f>Data[[#This Row],[Cost Per Unit]]*Data[[#This Row],[Units]]</f>
        <v>2709.63</v>
      </c>
    </row>
    <row r="305" spans="3:9" x14ac:dyDescent="0.2">
      <c r="C305" s="16" t="s">
        <v>9</v>
      </c>
      <c r="D305" s="16" t="s">
        <v>38</v>
      </c>
      <c r="E305" s="16" t="s">
        <v>25</v>
      </c>
      <c r="F305" s="43">
        <v>3850</v>
      </c>
      <c r="G305" s="44">
        <v>102</v>
      </c>
      <c r="H305" s="16">
        <f>VLOOKUP(Data[[#This Row],[Product]],products[],2,0)</f>
        <v>13.15</v>
      </c>
      <c r="I305" s="16">
        <f>Data[[#This Row],[Cost Per Unit]]*Data[[#This Row],[Units]]</f>
        <v>1341.3</v>
      </c>
    </row>
    <row r="306" spans="3:9" x14ac:dyDescent="0.2">
      <c r="F306" s="43"/>
      <c r="G306" s="44"/>
    </row>
    <row r="307" spans="3:9" x14ac:dyDescent="0.2">
      <c r="F307" s="43"/>
      <c r="G307" s="44"/>
    </row>
    <row r="308" spans="3:9" x14ac:dyDescent="0.2">
      <c r="F308" s="43"/>
      <c r="G308" s="44"/>
    </row>
    <row r="309" spans="3:9" x14ac:dyDescent="0.2">
      <c r="F309" s="43"/>
      <c r="G309" s="44"/>
    </row>
    <row r="310" spans="3:9" x14ac:dyDescent="0.2">
      <c r="F310" s="43"/>
      <c r="G310" s="44"/>
    </row>
    <row r="311" spans="3:9" x14ac:dyDescent="0.2">
      <c r="F311" s="43"/>
      <c r="G311" s="44"/>
    </row>
    <row r="312" spans="3:9" x14ac:dyDescent="0.2">
      <c r="F312" s="43"/>
      <c r="G312" s="44"/>
    </row>
    <row r="313" spans="3:9" x14ac:dyDescent="0.2">
      <c r="F313" s="43"/>
      <c r="G313" s="44"/>
    </row>
    <row r="314" spans="3:9" x14ac:dyDescent="0.2">
      <c r="F314" s="43"/>
      <c r="G314" s="44"/>
    </row>
    <row r="315" spans="3:9" x14ac:dyDescent="0.2">
      <c r="F315" s="43"/>
      <c r="G315" s="44"/>
    </row>
    <row r="316" spans="3:9" x14ac:dyDescent="0.2">
      <c r="F316" s="43"/>
      <c r="G316" s="44"/>
    </row>
    <row r="317" spans="3:9" x14ac:dyDescent="0.2">
      <c r="F317" s="43"/>
      <c r="G317" s="44"/>
    </row>
    <row r="318" spans="3:9" x14ac:dyDescent="0.2">
      <c r="F318" s="43"/>
      <c r="G318" s="44"/>
    </row>
    <row r="319" spans="3:9" x14ac:dyDescent="0.2">
      <c r="F319" s="43"/>
      <c r="G319" s="44"/>
    </row>
    <row r="320" spans="3:9" x14ac:dyDescent="0.2">
      <c r="F320" s="43"/>
      <c r="G320" s="44"/>
    </row>
    <row r="321" spans="6:7" x14ac:dyDescent="0.2">
      <c r="F321" s="43"/>
      <c r="G321" s="44"/>
    </row>
    <row r="322" spans="6:7" x14ac:dyDescent="0.2">
      <c r="F322" s="43"/>
      <c r="G322" s="44"/>
    </row>
    <row r="323" spans="6:7" x14ac:dyDescent="0.2">
      <c r="F323" s="43"/>
      <c r="G323" s="44"/>
    </row>
    <row r="324" spans="6:7" x14ac:dyDescent="0.2">
      <c r="F324" s="43"/>
      <c r="G324" s="44"/>
    </row>
    <row r="325" spans="6:7" x14ac:dyDescent="0.2">
      <c r="F325" s="43"/>
      <c r="G325" s="44"/>
    </row>
    <row r="326" spans="6:7" x14ac:dyDescent="0.2">
      <c r="F326" s="43"/>
      <c r="G326" s="44"/>
    </row>
    <row r="327" spans="6:7" x14ac:dyDescent="0.2">
      <c r="F327" s="43"/>
      <c r="G327" s="44"/>
    </row>
    <row r="328" spans="6:7" x14ac:dyDescent="0.2">
      <c r="F328" s="43"/>
      <c r="G328" s="44"/>
    </row>
    <row r="329" spans="6:7" x14ac:dyDescent="0.2">
      <c r="F329" s="43"/>
      <c r="G329" s="44"/>
    </row>
    <row r="330" spans="6:7" x14ac:dyDescent="0.2">
      <c r="F330" s="43"/>
      <c r="G330" s="44"/>
    </row>
    <row r="331" spans="6:7" x14ac:dyDescent="0.2">
      <c r="F331" s="43"/>
      <c r="G331" s="44"/>
    </row>
    <row r="332" spans="6:7" x14ac:dyDescent="0.2">
      <c r="F332" s="43"/>
      <c r="G332" s="44"/>
    </row>
    <row r="333" spans="6:7" x14ac:dyDescent="0.2">
      <c r="F333" s="43"/>
      <c r="G333" s="44"/>
    </row>
    <row r="334" spans="6:7" x14ac:dyDescent="0.2">
      <c r="F334" s="43"/>
      <c r="G334" s="44"/>
    </row>
    <row r="335" spans="6:7" x14ac:dyDescent="0.2">
      <c r="F335" s="43"/>
      <c r="G335" s="44"/>
    </row>
    <row r="336" spans="6:7" x14ac:dyDescent="0.2">
      <c r="F336" s="43"/>
      <c r="G336" s="44"/>
    </row>
    <row r="337" spans="6:7" x14ac:dyDescent="0.2">
      <c r="F337" s="43"/>
      <c r="G337" s="44"/>
    </row>
    <row r="338" spans="6:7" x14ac:dyDescent="0.2">
      <c r="F338" s="43"/>
      <c r="G338" s="44"/>
    </row>
    <row r="339" spans="6:7" x14ac:dyDescent="0.2">
      <c r="F339" s="43"/>
      <c r="G339" s="44"/>
    </row>
    <row r="340" spans="6:7" x14ac:dyDescent="0.2">
      <c r="F340" s="43"/>
      <c r="G340" s="44"/>
    </row>
    <row r="341" spans="6:7" x14ac:dyDescent="0.2">
      <c r="F341" s="43"/>
      <c r="G341" s="44"/>
    </row>
    <row r="342" spans="6:7" x14ac:dyDescent="0.2">
      <c r="F342" s="43"/>
      <c r="G342" s="44"/>
    </row>
    <row r="343" spans="6:7" x14ac:dyDescent="0.2">
      <c r="F343" s="43"/>
      <c r="G343" s="44"/>
    </row>
    <row r="344" spans="6:7" x14ac:dyDescent="0.2">
      <c r="F344" s="43"/>
      <c r="G344" s="44"/>
    </row>
    <row r="345" spans="6:7" x14ac:dyDescent="0.2">
      <c r="F345" s="43"/>
      <c r="G345" s="44"/>
    </row>
    <row r="346" spans="6:7" x14ac:dyDescent="0.2">
      <c r="F346" s="43"/>
      <c r="G346" s="44"/>
    </row>
    <row r="347" spans="6:7" x14ac:dyDescent="0.2">
      <c r="F347" s="43"/>
      <c r="G347" s="44"/>
    </row>
    <row r="348" spans="6:7" x14ac:dyDescent="0.2">
      <c r="F348" s="43"/>
      <c r="G348" s="44"/>
    </row>
    <row r="349" spans="6:7" x14ac:dyDescent="0.2">
      <c r="F349" s="43"/>
      <c r="G349" s="44"/>
    </row>
    <row r="350" spans="6:7" x14ac:dyDescent="0.2">
      <c r="F350" s="43"/>
      <c r="G350" s="44"/>
    </row>
    <row r="351" spans="6:7" x14ac:dyDescent="0.2">
      <c r="F351" s="43"/>
      <c r="G351" s="44"/>
    </row>
    <row r="352" spans="6:7" x14ac:dyDescent="0.2">
      <c r="F352" s="43"/>
      <c r="G352" s="44"/>
    </row>
    <row r="353" spans="6:7" x14ac:dyDescent="0.2">
      <c r="F353" s="43"/>
      <c r="G353" s="44"/>
    </row>
    <row r="354" spans="6:7" x14ac:dyDescent="0.2">
      <c r="F354" s="43"/>
      <c r="G354" s="44"/>
    </row>
    <row r="355" spans="6:7" x14ac:dyDescent="0.2">
      <c r="F355" s="43"/>
      <c r="G355" s="44"/>
    </row>
    <row r="356" spans="6:7" x14ac:dyDescent="0.2">
      <c r="F356" s="43"/>
      <c r="G356" s="44"/>
    </row>
    <row r="357" spans="6:7" x14ac:dyDescent="0.2">
      <c r="F357" s="43"/>
      <c r="G357" s="44"/>
    </row>
    <row r="358" spans="6:7" x14ac:dyDescent="0.2">
      <c r="F358" s="43"/>
      <c r="G358" s="44"/>
    </row>
    <row r="359" spans="6:7" x14ac:dyDescent="0.2">
      <c r="F359" s="43"/>
      <c r="G359" s="44"/>
    </row>
    <row r="360" spans="6:7" x14ac:dyDescent="0.2">
      <c r="F360" s="43"/>
      <c r="G360" s="44"/>
    </row>
    <row r="361" spans="6:7" x14ac:dyDescent="0.2">
      <c r="F361" s="43"/>
      <c r="G361" s="44"/>
    </row>
    <row r="362" spans="6:7" x14ac:dyDescent="0.2">
      <c r="F362" s="43"/>
      <c r="G362" s="44"/>
    </row>
    <row r="363" spans="6:7" x14ac:dyDescent="0.2">
      <c r="F363" s="43"/>
      <c r="G363" s="44"/>
    </row>
    <row r="364" spans="6:7" x14ac:dyDescent="0.2">
      <c r="F364" s="43"/>
      <c r="G364" s="44"/>
    </row>
    <row r="365" spans="6:7" x14ac:dyDescent="0.2">
      <c r="F365" s="43"/>
      <c r="G365" s="44"/>
    </row>
    <row r="366" spans="6:7" x14ac:dyDescent="0.2">
      <c r="F366" s="43"/>
      <c r="G366" s="44"/>
    </row>
    <row r="367" spans="6:7" x14ac:dyDescent="0.2">
      <c r="F367" s="43"/>
      <c r="G367" s="44"/>
    </row>
    <row r="368" spans="6:7" x14ac:dyDescent="0.2">
      <c r="F368" s="43"/>
      <c r="G368" s="44"/>
    </row>
    <row r="369" spans="6:7" x14ac:dyDescent="0.2">
      <c r="F369" s="43"/>
      <c r="G369" s="44"/>
    </row>
    <row r="370" spans="6:7" x14ac:dyDescent="0.2">
      <c r="F370" s="43"/>
      <c r="G370" s="44"/>
    </row>
    <row r="371" spans="6:7" x14ac:dyDescent="0.2">
      <c r="F371" s="43"/>
      <c r="G371" s="44"/>
    </row>
    <row r="372" spans="6:7" x14ac:dyDescent="0.2">
      <c r="F372" s="43"/>
      <c r="G372" s="44"/>
    </row>
    <row r="373" spans="6:7" x14ac:dyDescent="0.2">
      <c r="F373" s="43"/>
      <c r="G373" s="44"/>
    </row>
    <row r="374" spans="6:7" x14ac:dyDescent="0.2">
      <c r="F374" s="43"/>
      <c r="G374" s="44"/>
    </row>
    <row r="375" spans="6:7" x14ac:dyDescent="0.2">
      <c r="F375" s="43"/>
      <c r="G375" s="44"/>
    </row>
    <row r="376" spans="6:7" x14ac:dyDescent="0.2">
      <c r="F376" s="43"/>
      <c r="G376" s="44"/>
    </row>
    <row r="377" spans="6:7" x14ac:dyDescent="0.2">
      <c r="F377" s="43"/>
      <c r="G377" s="44"/>
    </row>
    <row r="378" spans="6:7" x14ac:dyDescent="0.2">
      <c r="F378" s="43"/>
      <c r="G378" s="44"/>
    </row>
    <row r="379" spans="6:7" x14ac:dyDescent="0.2">
      <c r="F379" s="43"/>
      <c r="G379" s="44"/>
    </row>
    <row r="380" spans="6:7" x14ac:dyDescent="0.2">
      <c r="F380" s="43"/>
      <c r="G380" s="44"/>
    </row>
    <row r="381" spans="6:7" x14ac:dyDescent="0.2">
      <c r="F381" s="43"/>
      <c r="G381" s="44"/>
    </row>
    <row r="382" spans="6:7" x14ac:dyDescent="0.2">
      <c r="F382" s="43"/>
      <c r="G382" s="44"/>
    </row>
    <row r="383" spans="6:7" x14ac:dyDescent="0.2">
      <c r="F383" s="43"/>
      <c r="G383" s="44"/>
    </row>
    <row r="384" spans="6:7" x14ac:dyDescent="0.2">
      <c r="F384" s="43"/>
      <c r="G384" s="44"/>
    </row>
    <row r="385" spans="6:7" x14ac:dyDescent="0.2">
      <c r="F385" s="43"/>
      <c r="G385" s="44"/>
    </row>
    <row r="386" spans="6:7" x14ac:dyDescent="0.2">
      <c r="F386" s="43"/>
      <c r="G386" s="44"/>
    </row>
    <row r="387" spans="6:7" x14ac:dyDescent="0.2">
      <c r="F387" s="43"/>
      <c r="G387" s="44"/>
    </row>
    <row r="388" spans="6:7" x14ac:dyDescent="0.2">
      <c r="F388" s="43"/>
      <c r="G388" s="44"/>
    </row>
    <row r="389" spans="6:7" x14ac:dyDescent="0.2">
      <c r="F389" s="43"/>
      <c r="G389" s="44"/>
    </row>
    <row r="390" spans="6:7" x14ac:dyDescent="0.2">
      <c r="F390" s="43"/>
      <c r="G390" s="44"/>
    </row>
    <row r="391" spans="6:7" x14ac:dyDescent="0.2">
      <c r="F391" s="43"/>
      <c r="G391" s="44"/>
    </row>
    <row r="392" spans="6:7" x14ac:dyDescent="0.2">
      <c r="F392" s="43"/>
      <c r="G392" s="44"/>
    </row>
    <row r="393" spans="6:7" x14ac:dyDescent="0.2">
      <c r="F393" s="43"/>
      <c r="G393" s="44"/>
    </row>
    <row r="394" spans="6:7" x14ac:dyDescent="0.2">
      <c r="F394" s="43"/>
      <c r="G394" s="44"/>
    </row>
    <row r="395" spans="6:7" x14ac:dyDescent="0.2">
      <c r="F395" s="43"/>
      <c r="G395" s="44"/>
    </row>
    <row r="396" spans="6:7" x14ac:dyDescent="0.2">
      <c r="F396" s="43"/>
      <c r="G396" s="44"/>
    </row>
    <row r="397" spans="6:7" x14ac:dyDescent="0.2">
      <c r="F397" s="43"/>
      <c r="G397" s="44"/>
    </row>
    <row r="398" spans="6:7" x14ac:dyDescent="0.2">
      <c r="F398" s="43"/>
      <c r="G398" s="44"/>
    </row>
    <row r="399" spans="6:7" x14ac:dyDescent="0.2">
      <c r="F399" s="43"/>
      <c r="G399" s="44"/>
    </row>
    <row r="400" spans="6:7" x14ac:dyDescent="0.2">
      <c r="F400" s="43"/>
      <c r="G400" s="44"/>
    </row>
    <row r="401" spans="6:7" x14ac:dyDescent="0.2">
      <c r="F401" s="43"/>
      <c r="G401" s="44"/>
    </row>
    <row r="402" spans="6:7" x14ac:dyDescent="0.2">
      <c r="F402" s="43"/>
      <c r="G402" s="44"/>
    </row>
    <row r="403" spans="6:7" x14ac:dyDescent="0.2">
      <c r="F403" s="43"/>
      <c r="G403" s="44"/>
    </row>
    <row r="404" spans="6:7" x14ac:dyDescent="0.2">
      <c r="F404" s="43"/>
      <c r="G404" s="44"/>
    </row>
    <row r="405" spans="6:7" x14ac:dyDescent="0.2">
      <c r="F405" s="43"/>
      <c r="G405" s="44"/>
    </row>
    <row r="406" spans="6:7" x14ac:dyDescent="0.2">
      <c r="F406" s="43"/>
      <c r="G406" s="44"/>
    </row>
    <row r="407" spans="6:7" x14ac:dyDescent="0.2">
      <c r="F407" s="43"/>
      <c r="G407" s="44"/>
    </row>
    <row r="408" spans="6:7" x14ac:dyDescent="0.2">
      <c r="F408" s="43"/>
      <c r="G408" s="44"/>
    </row>
    <row r="409" spans="6:7" x14ac:dyDescent="0.2">
      <c r="F409" s="43"/>
      <c r="G409" s="44"/>
    </row>
    <row r="410" spans="6:7" x14ac:dyDescent="0.2">
      <c r="F410" s="43"/>
      <c r="G410" s="44"/>
    </row>
    <row r="411" spans="6:7" x14ac:dyDescent="0.2">
      <c r="F411" s="43"/>
      <c r="G411" s="44"/>
    </row>
    <row r="412" spans="6:7" x14ac:dyDescent="0.2">
      <c r="F412" s="43"/>
      <c r="G412" s="44"/>
    </row>
    <row r="413" spans="6:7" x14ac:dyDescent="0.2">
      <c r="F413" s="43"/>
      <c r="G413" s="44"/>
    </row>
    <row r="414" spans="6:7" x14ac:dyDescent="0.2">
      <c r="F414" s="43"/>
      <c r="G414" s="44"/>
    </row>
    <row r="415" spans="6:7" x14ac:dyDescent="0.2">
      <c r="F415" s="43"/>
      <c r="G415" s="44"/>
    </row>
    <row r="416" spans="6:7" x14ac:dyDescent="0.2">
      <c r="F416" s="43"/>
      <c r="G416" s="44"/>
    </row>
    <row r="417" spans="6:7" x14ac:dyDescent="0.2">
      <c r="F417" s="43"/>
      <c r="G417" s="44"/>
    </row>
    <row r="418" spans="6:7" x14ac:dyDescent="0.2">
      <c r="F418" s="43"/>
      <c r="G418" s="44"/>
    </row>
    <row r="419" spans="6:7" x14ac:dyDescent="0.2">
      <c r="F419" s="43"/>
      <c r="G419" s="44"/>
    </row>
    <row r="420" spans="6:7" x14ac:dyDescent="0.2">
      <c r="F420" s="43"/>
      <c r="G420" s="44"/>
    </row>
    <row r="421" spans="6:7" x14ac:dyDescent="0.2">
      <c r="F421" s="43"/>
      <c r="G421" s="44"/>
    </row>
    <row r="422" spans="6:7" x14ac:dyDescent="0.2">
      <c r="F422" s="43"/>
      <c r="G422" s="44"/>
    </row>
    <row r="423" spans="6:7" x14ac:dyDescent="0.2">
      <c r="F423" s="43"/>
      <c r="G423" s="44"/>
    </row>
    <row r="424" spans="6:7" x14ac:dyDescent="0.2">
      <c r="F424" s="43"/>
      <c r="G424" s="44"/>
    </row>
    <row r="425" spans="6:7" x14ac:dyDescent="0.2">
      <c r="F425" s="43"/>
      <c r="G425" s="44"/>
    </row>
    <row r="426" spans="6:7" x14ac:dyDescent="0.2">
      <c r="F426" s="43"/>
      <c r="G426" s="44"/>
    </row>
    <row r="427" spans="6:7" x14ac:dyDescent="0.2">
      <c r="F427" s="43"/>
      <c r="G427" s="44"/>
    </row>
    <row r="428" spans="6:7" x14ac:dyDescent="0.2">
      <c r="F428" s="43"/>
      <c r="G428" s="44"/>
    </row>
    <row r="429" spans="6:7" x14ac:dyDescent="0.2">
      <c r="F429" s="43"/>
      <c r="G429" s="44"/>
    </row>
    <row r="430" spans="6:7" x14ac:dyDescent="0.2">
      <c r="F430" s="43"/>
      <c r="G430" s="44"/>
    </row>
    <row r="431" spans="6:7" x14ac:dyDescent="0.2">
      <c r="F431" s="43"/>
      <c r="G431" s="44"/>
    </row>
    <row r="432" spans="6:7" x14ac:dyDescent="0.2">
      <c r="F432" s="43"/>
      <c r="G432" s="44"/>
    </row>
    <row r="433" spans="6:7" x14ac:dyDescent="0.2">
      <c r="F433" s="43"/>
      <c r="G433" s="44"/>
    </row>
    <row r="434" spans="6:7" x14ac:dyDescent="0.2">
      <c r="F434" s="43"/>
      <c r="G434" s="44"/>
    </row>
    <row r="435" spans="6:7" x14ac:dyDescent="0.2">
      <c r="F435" s="43"/>
      <c r="G435" s="44"/>
    </row>
    <row r="436" spans="6:7" x14ac:dyDescent="0.2">
      <c r="F436" s="43"/>
      <c r="G436" s="44"/>
    </row>
    <row r="437" spans="6:7" x14ac:dyDescent="0.2">
      <c r="F437" s="43"/>
      <c r="G437" s="44"/>
    </row>
    <row r="438" spans="6:7" x14ac:dyDescent="0.2">
      <c r="F438" s="43"/>
      <c r="G438" s="44"/>
    </row>
    <row r="439" spans="6:7" x14ac:dyDescent="0.2">
      <c r="F439" s="43"/>
      <c r="G439" s="44"/>
    </row>
    <row r="440" spans="6:7" x14ac:dyDescent="0.2">
      <c r="F440" s="43"/>
      <c r="G440" s="44"/>
    </row>
    <row r="441" spans="6:7" x14ac:dyDescent="0.2">
      <c r="F441" s="43"/>
      <c r="G441" s="44"/>
    </row>
    <row r="442" spans="6:7" x14ac:dyDescent="0.2">
      <c r="F442" s="43"/>
      <c r="G442" s="44"/>
    </row>
    <row r="443" spans="6:7" x14ac:dyDescent="0.2">
      <c r="F443" s="43"/>
      <c r="G443" s="44"/>
    </row>
    <row r="444" spans="6:7" x14ac:dyDescent="0.2">
      <c r="F444" s="43"/>
      <c r="G444" s="44"/>
    </row>
    <row r="445" spans="6:7" x14ac:dyDescent="0.2">
      <c r="F445" s="43"/>
      <c r="G445" s="44"/>
    </row>
    <row r="446" spans="6:7" x14ac:dyDescent="0.2">
      <c r="F446" s="43"/>
      <c r="G446" s="44"/>
    </row>
    <row r="447" spans="6:7" x14ac:dyDescent="0.2">
      <c r="F447" s="43"/>
      <c r="G447" s="44"/>
    </row>
    <row r="448" spans="6:7" x14ac:dyDescent="0.2">
      <c r="F448" s="43"/>
      <c r="G448" s="44"/>
    </row>
    <row r="449" spans="6:7" x14ac:dyDescent="0.2">
      <c r="F449" s="43"/>
      <c r="G449" s="44"/>
    </row>
    <row r="450" spans="6:7" x14ac:dyDescent="0.2">
      <c r="F450" s="43"/>
      <c r="G450" s="44"/>
    </row>
    <row r="451" spans="6:7" x14ac:dyDescent="0.2">
      <c r="F451" s="43"/>
      <c r="G451" s="44"/>
    </row>
    <row r="452" spans="6:7" x14ac:dyDescent="0.2">
      <c r="F452" s="43"/>
      <c r="G452" s="44"/>
    </row>
    <row r="453" spans="6:7" x14ac:dyDescent="0.2">
      <c r="F453" s="43"/>
      <c r="G453" s="44"/>
    </row>
    <row r="454" spans="6:7" x14ac:dyDescent="0.2">
      <c r="F454" s="43"/>
      <c r="G454" s="44"/>
    </row>
    <row r="455" spans="6:7" x14ac:dyDescent="0.2">
      <c r="F455" s="43"/>
      <c r="G455" s="44"/>
    </row>
    <row r="456" spans="6:7" x14ac:dyDescent="0.2">
      <c r="F456" s="43"/>
      <c r="G456" s="44"/>
    </row>
    <row r="457" spans="6:7" x14ac:dyDescent="0.2">
      <c r="F457" s="43"/>
      <c r="G457" s="44"/>
    </row>
    <row r="458" spans="6:7" x14ac:dyDescent="0.2">
      <c r="F458" s="43"/>
      <c r="G458" s="44"/>
    </row>
    <row r="459" spans="6:7" x14ac:dyDescent="0.2">
      <c r="F459" s="43"/>
      <c r="G459" s="44"/>
    </row>
    <row r="460" spans="6:7" x14ac:dyDescent="0.2">
      <c r="F460" s="43"/>
      <c r="G460" s="44"/>
    </row>
    <row r="461" spans="6:7" x14ac:dyDescent="0.2">
      <c r="F461" s="43"/>
      <c r="G461" s="44"/>
    </row>
    <row r="462" spans="6:7" x14ac:dyDescent="0.2">
      <c r="F462" s="43"/>
      <c r="G462" s="44"/>
    </row>
    <row r="463" spans="6:7" x14ac:dyDescent="0.2">
      <c r="F463" s="43"/>
      <c r="G463" s="44"/>
    </row>
    <row r="464" spans="6:7" x14ac:dyDescent="0.2">
      <c r="F464" s="43"/>
      <c r="G464" s="44"/>
    </row>
    <row r="465" spans="6:7" x14ac:dyDescent="0.2">
      <c r="F465" s="43"/>
      <c r="G465" s="44"/>
    </row>
    <row r="466" spans="6:7" x14ac:dyDescent="0.2">
      <c r="F466" s="43"/>
      <c r="G466" s="44"/>
    </row>
    <row r="467" spans="6:7" x14ac:dyDescent="0.2">
      <c r="F467" s="43"/>
      <c r="G467" s="44"/>
    </row>
    <row r="468" spans="6:7" x14ac:dyDescent="0.2">
      <c r="F468" s="43"/>
      <c r="G468" s="44"/>
    </row>
    <row r="469" spans="6:7" x14ac:dyDescent="0.2">
      <c r="F469" s="43"/>
      <c r="G469" s="44"/>
    </row>
    <row r="470" spans="6:7" x14ac:dyDescent="0.2">
      <c r="F470" s="43"/>
      <c r="G470" s="44"/>
    </row>
    <row r="471" spans="6:7" x14ac:dyDescent="0.2">
      <c r="F471" s="43"/>
      <c r="G471" s="44"/>
    </row>
    <row r="472" spans="6:7" x14ac:dyDescent="0.2">
      <c r="F472" s="43"/>
      <c r="G472" s="44"/>
    </row>
    <row r="473" spans="6:7" x14ac:dyDescent="0.2">
      <c r="F473" s="43"/>
      <c r="G473" s="44"/>
    </row>
    <row r="474" spans="6:7" x14ac:dyDescent="0.2">
      <c r="F474" s="43"/>
      <c r="G474" s="44"/>
    </row>
    <row r="475" spans="6:7" x14ac:dyDescent="0.2">
      <c r="F475" s="43"/>
      <c r="G475" s="44"/>
    </row>
    <row r="476" spans="6:7" x14ac:dyDescent="0.2">
      <c r="F476" s="43"/>
      <c r="G476" s="44"/>
    </row>
    <row r="477" spans="6:7" x14ac:dyDescent="0.2">
      <c r="F477" s="43"/>
      <c r="G477" s="44"/>
    </row>
    <row r="478" spans="6:7" x14ac:dyDescent="0.2">
      <c r="F478" s="43"/>
      <c r="G478" s="44"/>
    </row>
    <row r="479" spans="6:7" x14ac:dyDescent="0.2">
      <c r="F479" s="43"/>
      <c r="G479" s="44"/>
    </row>
    <row r="480" spans="6:7" x14ac:dyDescent="0.2">
      <c r="F480" s="43"/>
      <c r="G480" s="44"/>
    </row>
    <row r="481" spans="6:7" x14ac:dyDescent="0.2">
      <c r="F481" s="43"/>
      <c r="G481" s="44"/>
    </row>
    <row r="482" spans="6:7" x14ac:dyDescent="0.2">
      <c r="F482" s="43"/>
      <c r="G482" s="44"/>
    </row>
    <row r="483" spans="6:7" x14ac:dyDescent="0.2">
      <c r="F483" s="43"/>
      <c r="G483" s="44"/>
    </row>
    <row r="484" spans="6:7" x14ac:dyDescent="0.2">
      <c r="F484" s="43"/>
      <c r="G484" s="44"/>
    </row>
    <row r="485" spans="6:7" x14ac:dyDescent="0.2">
      <c r="F485" s="43"/>
      <c r="G485" s="44"/>
    </row>
    <row r="486" spans="6:7" x14ac:dyDescent="0.2">
      <c r="F486" s="43"/>
      <c r="G486" s="44"/>
    </row>
    <row r="487" spans="6:7" x14ac:dyDescent="0.2">
      <c r="F487" s="43"/>
      <c r="G487" s="44"/>
    </row>
    <row r="488" spans="6:7" x14ac:dyDescent="0.2">
      <c r="F488" s="43"/>
      <c r="G488" s="44"/>
    </row>
    <row r="489" spans="6:7" x14ac:dyDescent="0.2">
      <c r="F489" s="43"/>
      <c r="G489" s="44"/>
    </row>
    <row r="490" spans="6:7" x14ac:dyDescent="0.2">
      <c r="F490" s="43"/>
      <c r="G490" s="44"/>
    </row>
    <row r="491" spans="6:7" x14ac:dyDescent="0.2">
      <c r="F491" s="43"/>
      <c r="G491" s="44"/>
    </row>
    <row r="492" spans="6:7" x14ac:dyDescent="0.2">
      <c r="F492" s="43"/>
      <c r="G492" s="44"/>
    </row>
    <row r="493" spans="6:7" x14ac:dyDescent="0.2">
      <c r="F493" s="43"/>
      <c r="G493" s="44"/>
    </row>
    <row r="494" spans="6:7" x14ac:dyDescent="0.2">
      <c r="F494" s="43"/>
      <c r="G494" s="44"/>
    </row>
    <row r="495" spans="6:7" x14ac:dyDescent="0.2">
      <c r="F495" s="43"/>
      <c r="G495" s="44"/>
    </row>
    <row r="496" spans="6:7" x14ac:dyDescent="0.2">
      <c r="F496" s="43"/>
      <c r="G496" s="44"/>
    </row>
    <row r="497" spans="6:7" x14ac:dyDescent="0.2">
      <c r="F497" s="43"/>
      <c r="G497" s="44"/>
    </row>
    <row r="498" spans="6:7" x14ac:dyDescent="0.2">
      <c r="F498" s="43"/>
      <c r="G498" s="44"/>
    </row>
    <row r="499" spans="6:7" x14ac:dyDescent="0.2">
      <c r="F499" s="43"/>
      <c r="G499" s="44"/>
    </row>
    <row r="500" spans="6:7" x14ac:dyDescent="0.2">
      <c r="F500" s="43"/>
      <c r="G500" s="44"/>
    </row>
    <row r="501" spans="6:7" x14ac:dyDescent="0.2">
      <c r="F501" s="43"/>
      <c r="G501" s="44"/>
    </row>
    <row r="502" spans="6:7" x14ac:dyDescent="0.2">
      <c r="F502" s="43"/>
      <c r="G502" s="44"/>
    </row>
    <row r="503" spans="6:7" x14ac:dyDescent="0.2">
      <c r="F503" s="43"/>
      <c r="G503" s="44"/>
    </row>
    <row r="504" spans="6:7" x14ac:dyDescent="0.2">
      <c r="F504" s="43"/>
      <c r="G504" s="44"/>
    </row>
    <row r="505" spans="6:7" x14ac:dyDescent="0.2">
      <c r="F505" s="43"/>
      <c r="G505" s="44"/>
    </row>
    <row r="506" spans="6:7" x14ac:dyDescent="0.2">
      <c r="F506" s="43"/>
      <c r="G506" s="44"/>
    </row>
    <row r="507" spans="6:7" x14ac:dyDescent="0.2">
      <c r="F507" s="43"/>
      <c r="G507" s="44"/>
    </row>
    <row r="508" spans="6:7" x14ac:dyDescent="0.2">
      <c r="F508" s="43"/>
      <c r="G508" s="44"/>
    </row>
    <row r="509" spans="6:7" x14ac:dyDescent="0.2">
      <c r="F509" s="43"/>
      <c r="G509" s="44"/>
    </row>
    <row r="510" spans="6:7" x14ac:dyDescent="0.2">
      <c r="F510" s="43"/>
      <c r="G510" s="44"/>
    </row>
    <row r="511" spans="6:7" x14ac:dyDescent="0.2">
      <c r="F511" s="43"/>
      <c r="G511" s="44"/>
    </row>
    <row r="512" spans="6:7" x14ac:dyDescent="0.2">
      <c r="F512" s="43"/>
      <c r="G512" s="44"/>
    </row>
    <row r="513" spans="6:7" x14ac:dyDescent="0.2">
      <c r="F513" s="43"/>
      <c r="G513" s="44"/>
    </row>
    <row r="514" spans="6:7" x14ac:dyDescent="0.2">
      <c r="F514" s="43"/>
      <c r="G514" s="44"/>
    </row>
    <row r="515" spans="6:7" x14ac:dyDescent="0.2">
      <c r="F515" s="43"/>
      <c r="G515" s="44"/>
    </row>
    <row r="516" spans="6:7" x14ac:dyDescent="0.2">
      <c r="F516" s="43"/>
      <c r="G516" s="44"/>
    </row>
    <row r="517" spans="6:7" x14ac:dyDescent="0.2">
      <c r="F517" s="43"/>
      <c r="G517" s="44"/>
    </row>
    <row r="518" spans="6:7" x14ac:dyDescent="0.2">
      <c r="F518" s="43"/>
      <c r="G518" s="44"/>
    </row>
    <row r="519" spans="6:7" x14ac:dyDescent="0.2">
      <c r="F519" s="43"/>
      <c r="G519" s="44"/>
    </row>
    <row r="520" spans="6:7" x14ac:dyDescent="0.2">
      <c r="F520" s="43"/>
      <c r="G520" s="44"/>
    </row>
    <row r="521" spans="6:7" x14ac:dyDescent="0.2">
      <c r="F521" s="43"/>
      <c r="G521" s="44"/>
    </row>
    <row r="522" spans="6:7" x14ac:dyDescent="0.2">
      <c r="F522" s="43"/>
      <c r="G522" s="44"/>
    </row>
    <row r="523" spans="6:7" x14ac:dyDescent="0.2">
      <c r="F523" s="43"/>
      <c r="G523" s="44"/>
    </row>
    <row r="524" spans="6:7" x14ac:dyDescent="0.2">
      <c r="F524" s="43"/>
      <c r="G524" s="44"/>
    </row>
    <row r="525" spans="6:7" x14ac:dyDescent="0.2">
      <c r="F525" s="43"/>
      <c r="G525" s="44"/>
    </row>
    <row r="526" spans="6:7" x14ac:dyDescent="0.2">
      <c r="F526" s="43"/>
      <c r="G526" s="44"/>
    </row>
    <row r="527" spans="6:7" x14ac:dyDescent="0.2">
      <c r="F527" s="43"/>
      <c r="G527" s="44"/>
    </row>
    <row r="528" spans="6:7" x14ac:dyDescent="0.2">
      <c r="F528" s="43"/>
      <c r="G528" s="44"/>
    </row>
    <row r="529" spans="6:7" x14ac:dyDescent="0.2">
      <c r="F529" s="43"/>
      <c r="G529" s="44"/>
    </row>
    <row r="530" spans="6:7" x14ac:dyDescent="0.2">
      <c r="F530" s="43"/>
      <c r="G530" s="44"/>
    </row>
    <row r="531" spans="6:7" x14ac:dyDescent="0.2">
      <c r="F531" s="43"/>
      <c r="G531" s="44"/>
    </row>
    <row r="532" spans="6:7" x14ac:dyDescent="0.2">
      <c r="F532" s="43"/>
      <c r="G532" s="44"/>
    </row>
    <row r="533" spans="6:7" x14ac:dyDescent="0.2">
      <c r="F533" s="43"/>
      <c r="G533" s="44"/>
    </row>
    <row r="534" spans="6:7" x14ac:dyDescent="0.2">
      <c r="F534" s="43"/>
      <c r="G534" s="44"/>
    </row>
    <row r="535" spans="6:7" x14ac:dyDescent="0.2">
      <c r="F535" s="43"/>
      <c r="G535" s="44"/>
    </row>
    <row r="536" spans="6:7" x14ac:dyDescent="0.2">
      <c r="F536" s="43"/>
      <c r="G536" s="44"/>
    </row>
    <row r="537" spans="6:7" x14ac:dyDescent="0.2">
      <c r="F537" s="43"/>
      <c r="G537" s="44"/>
    </row>
    <row r="538" spans="6:7" x14ac:dyDescent="0.2">
      <c r="F538" s="43"/>
      <c r="G538" s="44"/>
    </row>
    <row r="539" spans="6:7" x14ac:dyDescent="0.2">
      <c r="F539" s="43"/>
      <c r="G539" s="44"/>
    </row>
    <row r="540" spans="6:7" x14ac:dyDescent="0.2">
      <c r="F540" s="43"/>
      <c r="G540" s="44"/>
    </row>
    <row r="541" spans="6:7" x14ac:dyDescent="0.2">
      <c r="F541" s="43"/>
      <c r="G541" s="44"/>
    </row>
    <row r="542" spans="6:7" x14ac:dyDescent="0.2">
      <c r="F542" s="43"/>
      <c r="G542" s="44"/>
    </row>
    <row r="543" spans="6:7" x14ac:dyDescent="0.2">
      <c r="F543" s="43"/>
      <c r="G543" s="44"/>
    </row>
    <row r="544" spans="6:7" x14ac:dyDescent="0.2">
      <c r="F544" s="43"/>
      <c r="G544" s="44"/>
    </row>
    <row r="545" spans="6:7" x14ac:dyDescent="0.2">
      <c r="F545" s="43"/>
      <c r="G545" s="44"/>
    </row>
    <row r="546" spans="6:7" x14ac:dyDescent="0.2">
      <c r="F546" s="43"/>
      <c r="G546" s="44"/>
    </row>
    <row r="547" spans="6:7" x14ac:dyDescent="0.2">
      <c r="F547" s="43"/>
      <c r="G547" s="44"/>
    </row>
    <row r="548" spans="6:7" x14ac:dyDescent="0.2">
      <c r="F548" s="43"/>
      <c r="G548" s="44"/>
    </row>
    <row r="549" spans="6:7" x14ac:dyDescent="0.2">
      <c r="F549" s="43"/>
      <c r="G549" s="44"/>
    </row>
    <row r="550" spans="6:7" x14ac:dyDescent="0.2">
      <c r="F550" s="43"/>
      <c r="G550" s="44"/>
    </row>
    <row r="551" spans="6:7" x14ac:dyDescent="0.2">
      <c r="F551" s="43"/>
      <c r="G551" s="44"/>
    </row>
    <row r="552" spans="6:7" x14ac:dyDescent="0.2">
      <c r="F552" s="43"/>
      <c r="G552" s="44"/>
    </row>
    <row r="553" spans="6:7" x14ac:dyDescent="0.2">
      <c r="F553" s="43"/>
      <c r="G553" s="44"/>
    </row>
    <row r="554" spans="6:7" x14ac:dyDescent="0.2">
      <c r="F554" s="43"/>
      <c r="G554" s="44"/>
    </row>
    <row r="555" spans="6:7" x14ac:dyDescent="0.2">
      <c r="F555" s="43"/>
      <c r="G555" s="44"/>
    </row>
    <row r="556" spans="6:7" x14ac:dyDescent="0.2">
      <c r="F556" s="43"/>
      <c r="G556" s="44"/>
    </row>
    <row r="557" spans="6:7" x14ac:dyDescent="0.2">
      <c r="F557" s="43"/>
      <c r="G557" s="44"/>
    </row>
    <row r="558" spans="6:7" x14ac:dyDescent="0.2">
      <c r="F558" s="43"/>
      <c r="G558" s="44"/>
    </row>
    <row r="559" spans="6:7" x14ac:dyDescent="0.2">
      <c r="F559" s="43"/>
      <c r="G559" s="44"/>
    </row>
    <row r="560" spans="6:7" x14ac:dyDescent="0.2">
      <c r="F560" s="43"/>
      <c r="G560" s="44"/>
    </row>
    <row r="561" spans="6:7" x14ac:dyDescent="0.2">
      <c r="F561" s="43"/>
      <c r="G561" s="44"/>
    </row>
    <row r="562" spans="6:7" x14ac:dyDescent="0.2">
      <c r="F562" s="43"/>
      <c r="G562" s="44"/>
    </row>
    <row r="563" spans="6:7" x14ac:dyDescent="0.2">
      <c r="F563" s="43"/>
      <c r="G563" s="44"/>
    </row>
    <row r="564" spans="6:7" x14ac:dyDescent="0.2">
      <c r="F564" s="43"/>
      <c r="G564" s="44"/>
    </row>
    <row r="565" spans="6:7" x14ac:dyDescent="0.2">
      <c r="F565" s="43"/>
      <c r="G565" s="44"/>
    </row>
    <row r="566" spans="6:7" x14ac:dyDescent="0.2">
      <c r="F566" s="43"/>
      <c r="G566" s="44"/>
    </row>
    <row r="567" spans="6:7" x14ac:dyDescent="0.2">
      <c r="F567" s="43"/>
      <c r="G567" s="44"/>
    </row>
    <row r="568" spans="6:7" x14ac:dyDescent="0.2">
      <c r="F568" s="43"/>
      <c r="G568" s="44"/>
    </row>
    <row r="569" spans="6:7" x14ac:dyDescent="0.2">
      <c r="F569" s="43"/>
      <c r="G569" s="44"/>
    </row>
    <row r="570" spans="6:7" x14ac:dyDescent="0.2">
      <c r="F570" s="43"/>
      <c r="G570" s="44"/>
    </row>
    <row r="571" spans="6:7" x14ac:dyDescent="0.2">
      <c r="F571" s="43"/>
      <c r="G571" s="44"/>
    </row>
    <row r="572" spans="6:7" x14ac:dyDescent="0.2">
      <c r="F572" s="43"/>
      <c r="G572" s="44"/>
    </row>
    <row r="573" spans="6:7" x14ac:dyDescent="0.2">
      <c r="F573" s="43"/>
      <c r="G573" s="44"/>
    </row>
    <row r="574" spans="6:7" x14ac:dyDescent="0.2">
      <c r="F574" s="43"/>
      <c r="G574" s="44"/>
    </row>
    <row r="575" spans="6:7" x14ac:dyDescent="0.2">
      <c r="F575" s="43"/>
      <c r="G575" s="44"/>
    </row>
    <row r="576" spans="6:7" x14ac:dyDescent="0.2">
      <c r="F576" s="43"/>
      <c r="G576" s="44"/>
    </row>
    <row r="577" spans="6:7" x14ac:dyDescent="0.2">
      <c r="F577" s="43"/>
      <c r="G577" s="44"/>
    </row>
    <row r="578" spans="6:7" x14ac:dyDescent="0.2">
      <c r="F578" s="43"/>
      <c r="G578" s="44"/>
    </row>
    <row r="579" spans="6:7" x14ac:dyDescent="0.2">
      <c r="F579" s="43"/>
      <c r="G579" s="44"/>
    </row>
    <row r="580" spans="6:7" x14ac:dyDescent="0.2">
      <c r="F580" s="43"/>
      <c r="G580" s="44"/>
    </row>
    <row r="581" spans="6:7" x14ac:dyDescent="0.2">
      <c r="F581" s="43"/>
      <c r="G581" s="44"/>
    </row>
    <row r="582" spans="6:7" x14ac:dyDescent="0.2">
      <c r="F582" s="43"/>
      <c r="G582" s="44"/>
    </row>
    <row r="583" spans="6:7" x14ac:dyDescent="0.2">
      <c r="F583" s="43"/>
      <c r="G583" s="44"/>
    </row>
    <row r="584" spans="6:7" x14ac:dyDescent="0.2">
      <c r="F584" s="43"/>
      <c r="G584" s="44"/>
    </row>
    <row r="585" spans="6:7" x14ac:dyDescent="0.2">
      <c r="F585" s="43"/>
      <c r="G585" s="44"/>
    </row>
    <row r="586" spans="6:7" x14ac:dyDescent="0.2">
      <c r="F586" s="43"/>
      <c r="G586" s="44"/>
    </row>
    <row r="587" spans="6:7" x14ac:dyDescent="0.2">
      <c r="F587" s="43"/>
      <c r="G587" s="44"/>
    </row>
    <row r="588" spans="6:7" x14ac:dyDescent="0.2">
      <c r="F588" s="43"/>
      <c r="G588" s="44"/>
    </row>
    <row r="589" spans="6:7" x14ac:dyDescent="0.2">
      <c r="F589" s="43"/>
      <c r="G589" s="44"/>
    </row>
    <row r="590" spans="6:7" x14ac:dyDescent="0.2">
      <c r="F590" s="43"/>
      <c r="G590" s="44"/>
    </row>
    <row r="591" spans="6:7" x14ac:dyDescent="0.2">
      <c r="F591" s="43"/>
      <c r="G591" s="44"/>
    </row>
    <row r="592" spans="6:7" x14ac:dyDescent="0.2">
      <c r="F592" s="43"/>
      <c r="G592" s="44"/>
    </row>
    <row r="593" spans="6:7" x14ac:dyDescent="0.2">
      <c r="F593" s="43"/>
      <c r="G593" s="44"/>
    </row>
    <row r="594" spans="6:7" x14ac:dyDescent="0.2">
      <c r="F594" s="43"/>
      <c r="G594" s="44"/>
    </row>
    <row r="595" spans="6:7" x14ac:dyDescent="0.2">
      <c r="F595" s="43"/>
      <c r="G595" s="44"/>
    </row>
    <row r="596" spans="6:7" x14ac:dyDescent="0.2">
      <c r="F596" s="43"/>
      <c r="G596" s="44"/>
    </row>
    <row r="597" spans="6:7" x14ac:dyDescent="0.2">
      <c r="F597" s="43"/>
      <c r="G597" s="44"/>
    </row>
    <row r="598" spans="6:7" x14ac:dyDescent="0.2">
      <c r="F598" s="43"/>
      <c r="G598" s="44"/>
    </row>
    <row r="599" spans="6:7" x14ac:dyDescent="0.2">
      <c r="F599" s="43"/>
      <c r="G599" s="44"/>
    </row>
    <row r="600" spans="6:7" x14ac:dyDescent="0.2">
      <c r="F600" s="43"/>
      <c r="G600" s="44"/>
    </row>
    <row r="601" spans="6:7" x14ac:dyDescent="0.2">
      <c r="F601" s="43"/>
      <c r="G601" s="44"/>
    </row>
    <row r="602" spans="6:7" x14ac:dyDescent="0.2">
      <c r="F602" s="43"/>
      <c r="G602" s="44"/>
    </row>
    <row r="603" spans="6:7" x14ac:dyDescent="0.2">
      <c r="F603" s="43"/>
      <c r="G603" s="44"/>
    </row>
    <row r="604" spans="6:7" x14ac:dyDescent="0.2">
      <c r="F604" s="43"/>
      <c r="G604" s="44"/>
    </row>
    <row r="605" spans="6:7" x14ac:dyDescent="0.2">
      <c r="F605" s="43"/>
      <c r="G605" s="44"/>
    </row>
    <row r="606" spans="6:7" x14ac:dyDescent="0.2">
      <c r="F606" s="43"/>
      <c r="G606" s="44"/>
    </row>
    <row r="607" spans="6:7" x14ac:dyDescent="0.2">
      <c r="F607" s="43"/>
      <c r="G607" s="44"/>
    </row>
    <row r="608" spans="6:7" x14ac:dyDescent="0.2">
      <c r="F608" s="43"/>
      <c r="G608" s="44"/>
    </row>
    <row r="609" spans="6:7" x14ac:dyDescent="0.2">
      <c r="F609" s="43"/>
      <c r="G609" s="44"/>
    </row>
    <row r="610" spans="6:7" x14ac:dyDescent="0.2">
      <c r="F610" s="43"/>
      <c r="G610" s="44"/>
    </row>
    <row r="611" spans="6:7" x14ac:dyDescent="0.2">
      <c r="F611" s="43"/>
      <c r="G611" s="44"/>
    </row>
    <row r="612" spans="6:7" x14ac:dyDescent="0.2">
      <c r="F612" s="43"/>
      <c r="G612" s="44"/>
    </row>
    <row r="613" spans="6:7" x14ac:dyDescent="0.2">
      <c r="F613" s="43"/>
      <c r="G613" s="44"/>
    </row>
    <row r="614" spans="6:7" x14ac:dyDescent="0.2">
      <c r="F614" s="43"/>
      <c r="G614" s="44"/>
    </row>
    <row r="615" spans="6:7" x14ac:dyDescent="0.2">
      <c r="F615" s="43"/>
      <c r="G615" s="44"/>
    </row>
    <row r="616" spans="6:7" x14ac:dyDescent="0.2">
      <c r="F616" s="43"/>
      <c r="G616" s="44"/>
    </row>
    <row r="617" spans="6:7" x14ac:dyDescent="0.2">
      <c r="F617" s="43"/>
      <c r="G617" s="44"/>
    </row>
    <row r="618" spans="6:7" x14ac:dyDescent="0.2">
      <c r="F618" s="43"/>
      <c r="G618" s="44"/>
    </row>
    <row r="619" spans="6:7" x14ac:dyDescent="0.2">
      <c r="F619" s="43"/>
      <c r="G619" s="44"/>
    </row>
    <row r="620" spans="6:7" x14ac:dyDescent="0.2">
      <c r="F620" s="43"/>
      <c r="G620" s="44"/>
    </row>
    <row r="621" spans="6:7" x14ac:dyDescent="0.2">
      <c r="F621" s="43"/>
      <c r="G621" s="44"/>
    </row>
    <row r="622" spans="6:7" x14ac:dyDescent="0.2">
      <c r="F622" s="43"/>
      <c r="G622" s="44"/>
    </row>
    <row r="623" spans="6:7" x14ac:dyDescent="0.2">
      <c r="F623" s="43"/>
      <c r="G623" s="44"/>
    </row>
    <row r="624" spans="6:7" x14ac:dyDescent="0.2">
      <c r="F624" s="43"/>
      <c r="G624" s="44"/>
    </row>
    <row r="625" spans="6:7" x14ac:dyDescent="0.2">
      <c r="F625" s="43"/>
      <c r="G625" s="44"/>
    </row>
    <row r="626" spans="6:7" x14ac:dyDescent="0.2">
      <c r="F626" s="43"/>
      <c r="G626" s="44"/>
    </row>
    <row r="627" spans="6:7" x14ac:dyDescent="0.2">
      <c r="F627" s="43"/>
      <c r="G627" s="44"/>
    </row>
    <row r="628" spans="6:7" x14ac:dyDescent="0.2">
      <c r="F628" s="43"/>
      <c r="G628" s="44"/>
    </row>
    <row r="629" spans="6:7" x14ac:dyDescent="0.2">
      <c r="F629" s="43"/>
      <c r="G629" s="44"/>
    </row>
    <row r="630" spans="6:7" x14ac:dyDescent="0.2">
      <c r="F630" s="43"/>
      <c r="G630" s="44"/>
    </row>
    <row r="631" spans="6:7" x14ac:dyDescent="0.2">
      <c r="F631" s="43"/>
      <c r="G631" s="44"/>
    </row>
    <row r="632" spans="6:7" x14ac:dyDescent="0.2">
      <c r="F632" s="43"/>
      <c r="G632" s="44"/>
    </row>
    <row r="633" spans="6:7" x14ac:dyDescent="0.2">
      <c r="F633" s="43"/>
      <c r="G633" s="44"/>
    </row>
    <row r="634" spans="6:7" x14ac:dyDescent="0.2">
      <c r="F634" s="43"/>
      <c r="G634" s="44"/>
    </row>
    <row r="635" spans="6:7" x14ac:dyDescent="0.2">
      <c r="F635" s="43"/>
      <c r="G635" s="44"/>
    </row>
    <row r="636" spans="6:7" x14ac:dyDescent="0.2">
      <c r="F636" s="43"/>
      <c r="G636" s="44"/>
    </row>
    <row r="637" spans="6:7" x14ac:dyDescent="0.2">
      <c r="F637" s="43"/>
      <c r="G637" s="44"/>
    </row>
    <row r="638" spans="6:7" x14ac:dyDescent="0.2">
      <c r="F638" s="43"/>
      <c r="G638" s="44"/>
    </row>
    <row r="639" spans="6:7" x14ac:dyDescent="0.2">
      <c r="F639" s="43"/>
      <c r="G639" s="44"/>
    </row>
    <row r="640" spans="6:7" x14ac:dyDescent="0.2">
      <c r="F640" s="43"/>
      <c r="G640" s="44"/>
    </row>
    <row r="641" spans="6:7" x14ac:dyDescent="0.2">
      <c r="F641" s="43"/>
      <c r="G641" s="44"/>
    </row>
    <row r="642" spans="6:7" x14ac:dyDescent="0.2">
      <c r="F642" s="43"/>
      <c r="G642" s="44"/>
    </row>
    <row r="643" spans="6:7" x14ac:dyDescent="0.2">
      <c r="F643" s="43"/>
      <c r="G643" s="44"/>
    </row>
    <row r="644" spans="6:7" x14ac:dyDescent="0.2">
      <c r="F644" s="43"/>
      <c r="G644" s="44"/>
    </row>
    <row r="645" spans="6:7" x14ac:dyDescent="0.2">
      <c r="F645" s="43"/>
      <c r="G645" s="44"/>
    </row>
    <row r="646" spans="6:7" x14ac:dyDescent="0.2">
      <c r="F646" s="43"/>
      <c r="G646" s="44"/>
    </row>
    <row r="647" spans="6:7" x14ac:dyDescent="0.2">
      <c r="F647" s="43"/>
      <c r="G647" s="44"/>
    </row>
    <row r="648" spans="6:7" x14ac:dyDescent="0.2">
      <c r="F648" s="43"/>
      <c r="G648" s="44"/>
    </row>
    <row r="649" spans="6:7" x14ac:dyDescent="0.2">
      <c r="F649" s="43"/>
      <c r="G649" s="44"/>
    </row>
    <row r="650" spans="6:7" x14ac:dyDescent="0.2">
      <c r="F650" s="43"/>
      <c r="G650" s="44"/>
    </row>
    <row r="651" spans="6:7" x14ac:dyDescent="0.2">
      <c r="F651" s="43"/>
      <c r="G651" s="44"/>
    </row>
    <row r="652" spans="6:7" x14ac:dyDescent="0.2">
      <c r="F652" s="43"/>
      <c r="G652" s="44"/>
    </row>
  </sheetData>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9D3CE-C1AD-4C81-B893-00B2CE199F68}">
  <dimension ref="A1:P302"/>
  <sheetViews>
    <sheetView showGridLines="0" workbookViewId="0">
      <selection activeCell="E13" sqref="E13"/>
    </sheetView>
  </sheetViews>
  <sheetFormatPr defaultRowHeight="14.25" x14ac:dyDescent="0.2"/>
  <cols>
    <col min="1" max="1" width="1.7109375" style="16" customWidth="1"/>
    <col min="2" max="2" width="9.140625" style="16"/>
    <col min="3" max="3" width="18" style="16" customWidth="1"/>
    <col min="4" max="4" width="17.28515625" style="16" customWidth="1"/>
    <col min="5" max="5" width="14.85546875" style="16" bestFit="1" customWidth="1"/>
    <col min="6" max="8" width="9.140625" style="16"/>
    <col min="9" max="9" width="20.28515625" style="16" bestFit="1" customWidth="1"/>
    <col min="10" max="10" width="14.85546875" style="16" customWidth="1"/>
    <col min="11" max="11" width="10.140625" style="16" customWidth="1"/>
    <col min="12" max="12" width="6" style="16" customWidth="1"/>
    <col min="13" max="16384" width="9.140625" style="16"/>
  </cols>
  <sheetData>
    <row r="1" spans="1:16" s="15" customFormat="1" ht="52.5" customHeight="1" x14ac:dyDescent="0.2">
      <c r="A1" s="13"/>
      <c r="B1" s="14" t="s">
        <v>46</v>
      </c>
      <c r="C1" s="14"/>
    </row>
    <row r="3" spans="1:16" x14ac:dyDescent="0.2">
      <c r="C3" s="16" t="s">
        <v>82</v>
      </c>
      <c r="D3" s="17" t="s">
        <v>36</v>
      </c>
    </row>
    <row r="6" spans="1:16" x14ac:dyDescent="0.2">
      <c r="C6" s="99" t="s">
        <v>83</v>
      </c>
      <c r="D6" s="99"/>
      <c r="E6" s="99"/>
      <c r="I6" s="99" t="s">
        <v>92</v>
      </c>
      <c r="J6" s="99"/>
      <c r="K6" s="99"/>
      <c r="L6" s="99"/>
    </row>
    <row r="7" spans="1:16" x14ac:dyDescent="0.2">
      <c r="I7" s="30" t="s">
        <v>93</v>
      </c>
      <c r="J7" s="30" t="s">
        <v>56</v>
      </c>
      <c r="K7" s="100" t="s">
        <v>94</v>
      </c>
      <c r="L7" s="100"/>
    </row>
    <row r="8" spans="1:16" x14ac:dyDescent="0.2">
      <c r="C8" s="98" t="s">
        <v>84</v>
      </c>
      <c r="D8" s="98"/>
      <c r="E8" s="98"/>
      <c r="G8" s="24">
        <f>COUNTIFS(Data[Geography],D3)</f>
        <v>50</v>
      </c>
      <c r="I8" s="18" t="s">
        <v>2</v>
      </c>
      <c r="J8" s="25">
        <f>SUMIFS(Data[Amount],Data[Sales Person],$I8,Data[Geography],$D$3)</f>
        <v>23709</v>
      </c>
      <c r="K8" s="18">
        <f>SUMIFS(Data[Units],Data[Sales Person],I8,Data[Geography],$D$3)</f>
        <v>909</v>
      </c>
      <c r="L8" s="26">
        <f>IF(J8&gt;=12000,1,-1)</f>
        <v>1</v>
      </c>
    </row>
    <row r="9" spans="1:16" x14ac:dyDescent="0.2">
      <c r="I9" s="19" t="s">
        <v>8</v>
      </c>
      <c r="J9" s="20">
        <f>SUMIFS(Data[Amount],Data[Sales Person],$I9,Data[Geography],$D$3)</f>
        <v>5019</v>
      </c>
      <c r="K9" s="19">
        <f>SUMIFS(Data[Units],Data[Sales Person],I9,Data[Geography],$D$3)</f>
        <v>150</v>
      </c>
      <c r="L9" s="27">
        <f t="shared" ref="L9:L17" si="0">IF(J9&gt;=12000,1,-1)</f>
        <v>-1</v>
      </c>
    </row>
    <row r="10" spans="1:16" x14ac:dyDescent="0.2">
      <c r="C10" s="23" t="s">
        <v>85</v>
      </c>
      <c r="D10" s="23" t="s">
        <v>90</v>
      </c>
      <c r="E10" s="23" t="s">
        <v>91</v>
      </c>
      <c r="I10" s="19" t="s">
        <v>41</v>
      </c>
      <c r="J10" s="20">
        <f>SUMIFS(Data[Amount],Data[Sales Person],$I10,Data[Geography],$D$3)</f>
        <v>39242</v>
      </c>
      <c r="K10" s="19">
        <f>SUMIFS(Data[Units],Data[Sales Person],I10,Data[Geography],$D$3)</f>
        <v>1482</v>
      </c>
      <c r="L10" s="27">
        <f t="shared" si="0"/>
        <v>1</v>
      </c>
    </row>
    <row r="11" spans="1:16" x14ac:dyDescent="0.2">
      <c r="C11" s="19" t="s">
        <v>86</v>
      </c>
      <c r="D11" s="20">
        <f>SUMIFS(Data[Amount],Data[Geography],D3)</f>
        <v>237944</v>
      </c>
      <c r="E11" s="20">
        <f>AVERAGEIFS(Data[Amount],Data[Geography],D3)</f>
        <v>4758.88</v>
      </c>
      <c r="I11" s="19" t="s">
        <v>7</v>
      </c>
      <c r="J11" s="20">
        <f>SUMIFS(Data[Amount],Data[Sales Person],$I11,Data[Geography],$D$3)</f>
        <v>21931</v>
      </c>
      <c r="K11" s="19">
        <f>SUMIFS(Data[Units],Data[Sales Person],I11,Data[Geography],$D$3)</f>
        <v>975</v>
      </c>
      <c r="L11" s="27">
        <f t="shared" si="0"/>
        <v>1</v>
      </c>
    </row>
    <row r="12" spans="1:16" x14ac:dyDescent="0.2">
      <c r="C12" s="19" t="s">
        <v>87</v>
      </c>
      <c r="D12" s="20">
        <f>SUMIFS(Data[[Cost ]],Data[Geography],D3)</f>
        <v>68259.839999999997</v>
      </c>
      <c r="E12" s="20">
        <f>AVERAGEIFS(Data[[Cost ]],Data[Geography],D3)</f>
        <v>1365.1967999999999</v>
      </c>
      <c r="I12" s="19" t="s">
        <v>6</v>
      </c>
      <c r="J12" s="20">
        <f>SUMIFS(Data[Amount],Data[Sales Person],$I12,Data[Geography],$D$3)</f>
        <v>27377</v>
      </c>
      <c r="K12" s="19">
        <f>SUMIFS(Data[Units],Data[Sales Person],I12,Data[Geography],$D$3)</f>
        <v>513</v>
      </c>
      <c r="L12" s="27">
        <f t="shared" si="0"/>
        <v>1</v>
      </c>
    </row>
    <row r="13" spans="1:16" ht="15" x14ac:dyDescent="0.25">
      <c r="C13" s="19" t="s">
        <v>88</v>
      </c>
      <c r="D13" s="20">
        <f>D11-D12</f>
        <v>169684.16</v>
      </c>
      <c r="E13" s="20">
        <f>AVERAGE(E11:E12)</f>
        <v>3062.0383999999999</v>
      </c>
      <c r="I13" s="19" t="s">
        <v>5</v>
      </c>
      <c r="J13" s="20">
        <f>SUMIFS(Data[Amount],Data[Sales Person],$I13,Data[Geography],$D$3)</f>
        <v>39620</v>
      </c>
      <c r="K13" s="19">
        <f>SUMIFS(Data[Units],Data[Sales Person],I13,Data[Geography],$D$3)</f>
        <v>573</v>
      </c>
      <c r="L13" s="27">
        <f t="shared" si="0"/>
        <v>1</v>
      </c>
      <c r="P13"/>
    </row>
    <row r="14" spans="1:16" ht="15" x14ac:dyDescent="0.25">
      <c r="C14" s="19" t="s">
        <v>89</v>
      </c>
      <c r="D14" s="19">
        <f>SUMIFS(Data[Units],Data[Geography],D3)</f>
        <v>7302</v>
      </c>
      <c r="E14" s="22">
        <f>AVERAGEIFS(Data[Units],Data[Geography],D3)</f>
        <v>146.04</v>
      </c>
      <c r="I14" s="19" t="s">
        <v>3</v>
      </c>
      <c r="J14" s="20">
        <f>SUMIFS(Data[Amount],Data[Sales Person],$I14,Data[Geography],$D$3)</f>
        <v>18564</v>
      </c>
      <c r="K14" s="19">
        <f>SUMIFS(Data[Units],Data[Sales Person],I14,Data[Geography],$D$3)</f>
        <v>420</v>
      </c>
      <c r="L14" s="27">
        <f t="shared" si="0"/>
        <v>1</v>
      </c>
      <c r="P14"/>
    </row>
    <row r="15" spans="1:16" ht="15" x14ac:dyDescent="0.25">
      <c r="C15" s="21"/>
      <c r="D15" s="21"/>
      <c r="E15" s="21"/>
      <c r="I15" s="19" t="s">
        <v>9</v>
      </c>
      <c r="J15" s="20">
        <f>SUMIFS(Data[Amount],Data[Sales Person],$I15,Data[Geography],$D$3)</f>
        <v>25669</v>
      </c>
      <c r="K15" s="19">
        <f>SUMIFS(Data[Units],Data[Sales Person],I15,Data[Geography],$D$3)</f>
        <v>564</v>
      </c>
      <c r="L15" s="27">
        <f t="shared" si="0"/>
        <v>1</v>
      </c>
      <c r="P15"/>
    </row>
    <row r="16" spans="1:16" ht="15" x14ac:dyDescent="0.25">
      <c r="I16" s="19" t="s">
        <v>10</v>
      </c>
      <c r="J16" s="20">
        <f>SUMIFS(Data[Amount],Data[Sales Person],$I16,Data[Geography],$D$3)</f>
        <v>13797</v>
      </c>
      <c r="K16" s="19">
        <f>SUMIFS(Data[Units],Data[Sales Person],I16,Data[Geography],$D$3)</f>
        <v>1053</v>
      </c>
      <c r="L16" s="27">
        <f t="shared" si="0"/>
        <v>1</v>
      </c>
      <c r="P16"/>
    </row>
    <row r="17" spans="9:16" ht="15" x14ac:dyDescent="0.25">
      <c r="I17" s="21" t="s">
        <v>40</v>
      </c>
      <c r="J17" s="28">
        <f>SUMIFS(Data[Amount],Data[Sales Person],$I17,Data[Geography],$D$3)</f>
        <v>23016</v>
      </c>
      <c r="K17" s="21">
        <f>SUMIFS(Data[Units],Data[Sales Person],I17,Data[Geography],$D$3)</f>
        <v>663</v>
      </c>
      <c r="L17" s="29">
        <f t="shared" si="0"/>
        <v>1</v>
      </c>
      <c r="P17"/>
    </row>
    <row r="18" spans="9:16" ht="15" x14ac:dyDescent="0.25">
      <c r="P18"/>
    </row>
    <row r="19" spans="9:16" ht="15" x14ac:dyDescent="0.25">
      <c r="P19"/>
    </row>
    <row r="20" spans="9:16" ht="15" x14ac:dyDescent="0.25">
      <c r="P20"/>
    </row>
    <row r="21" spans="9:16" ht="15" x14ac:dyDescent="0.25">
      <c r="P21"/>
    </row>
    <row r="22" spans="9:16" ht="15" x14ac:dyDescent="0.25">
      <c r="P22"/>
    </row>
    <row r="23" spans="9:16" ht="15" x14ac:dyDescent="0.25">
      <c r="P23"/>
    </row>
    <row r="24" spans="9:16" ht="15" x14ac:dyDescent="0.25">
      <c r="P24"/>
    </row>
    <row r="25" spans="9:16" ht="15" x14ac:dyDescent="0.25">
      <c r="P25"/>
    </row>
    <row r="26" spans="9:16" ht="15" x14ac:dyDescent="0.25">
      <c r="P26"/>
    </row>
    <row r="27" spans="9:16" ht="15" x14ac:dyDescent="0.25">
      <c r="P27"/>
    </row>
    <row r="28" spans="9:16" ht="15" x14ac:dyDescent="0.25">
      <c r="P28"/>
    </row>
    <row r="29" spans="9:16" ht="15" x14ac:dyDescent="0.25">
      <c r="P29"/>
    </row>
    <row r="30" spans="9:16" ht="15" x14ac:dyDescent="0.25">
      <c r="P30"/>
    </row>
    <row r="31" spans="9:16" ht="15" x14ac:dyDescent="0.25">
      <c r="P31"/>
    </row>
    <row r="32" spans="9:16" ht="15" x14ac:dyDescent="0.25">
      <c r="P32"/>
    </row>
    <row r="33" spans="16:16" ht="15" x14ac:dyDescent="0.25">
      <c r="P33"/>
    </row>
    <row r="34" spans="16:16" ht="15" x14ac:dyDescent="0.25">
      <c r="P34"/>
    </row>
    <row r="35" spans="16:16" ht="15" x14ac:dyDescent="0.25">
      <c r="P35"/>
    </row>
    <row r="36" spans="16:16" ht="15" x14ac:dyDescent="0.25">
      <c r="P36"/>
    </row>
    <row r="37" spans="16:16" ht="15" x14ac:dyDescent="0.25">
      <c r="P37"/>
    </row>
    <row r="38" spans="16:16" ht="15" x14ac:dyDescent="0.25">
      <c r="P38"/>
    </row>
    <row r="39" spans="16:16" ht="15" x14ac:dyDescent="0.25">
      <c r="P39"/>
    </row>
    <row r="40" spans="16:16" ht="15" x14ac:dyDescent="0.25">
      <c r="P40"/>
    </row>
    <row r="41" spans="16:16" ht="15" x14ac:dyDescent="0.25">
      <c r="P41"/>
    </row>
    <row r="42" spans="16:16" ht="15" x14ac:dyDescent="0.25">
      <c r="P42"/>
    </row>
    <row r="43" spans="16:16" ht="15" x14ac:dyDescent="0.25">
      <c r="P43"/>
    </row>
    <row r="44" spans="16:16" ht="15" x14ac:dyDescent="0.25">
      <c r="P44"/>
    </row>
    <row r="45" spans="16:16" ht="15" x14ac:dyDescent="0.25">
      <c r="P45"/>
    </row>
    <row r="46" spans="16:16" ht="15" x14ac:dyDescent="0.25">
      <c r="P46"/>
    </row>
    <row r="47" spans="16:16" ht="15" x14ac:dyDescent="0.25">
      <c r="P47"/>
    </row>
    <row r="48" spans="16:16" ht="15" x14ac:dyDescent="0.25">
      <c r="P48"/>
    </row>
    <row r="49" spans="16:16" ht="15" x14ac:dyDescent="0.25">
      <c r="P49"/>
    </row>
    <row r="50" spans="16:16" ht="15" x14ac:dyDescent="0.25">
      <c r="P50"/>
    </row>
    <row r="51" spans="16:16" ht="15" x14ac:dyDescent="0.25">
      <c r="P51"/>
    </row>
    <row r="52" spans="16:16" ht="15" x14ac:dyDescent="0.25">
      <c r="P52"/>
    </row>
    <row r="53" spans="16:16" ht="15" x14ac:dyDescent="0.25">
      <c r="P53"/>
    </row>
    <row r="54" spans="16:16" ht="15" x14ac:dyDescent="0.25">
      <c r="P54"/>
    </row>
    <row r="55" spans="16:16" ht="15" x14ac:dyDescent="0.25">
      <c r="P55"/>
    </row>
    <row r="56" spans="16:16" ht="15" x14ac:dyDescent="0.25">
      <c r="P56"/>
    </row>
    <row r="57" spans="16:16" ht="15" x14ac:dyDescent="0.25">
      <c r="P57"/>
    </row>
    <row r="58" spans="16:16" ht="15" x14ac:dyDescent="0.25">
      <c r="P58"/>
    </row>
    <row r="59" spans="16:16" ht="15" x14ac:dyDescent="0.25">
      <c r="P59"/>
    </row>
    <row r="60" spans="16:16" ht="15" x14ac:dyDescent="0.25">
      <c r="P60"/>
    </row>
    <row r="61" spans="16:16" ht="15" x14ac:dyDescent="0.25">
      <c r="P61"/>
    </row>
    <row r="62" spans="16:16" ht="15" x14ac:dyDescent="0.25">
      <c r="P62"/>
    </row>
    <row r="63" spans="16:16" ht="15" x14ac:dyDescent="0.25">
      <c r="P63"/>
    </row>
    <row r="64" spans="16:16" ht="15" x14ac:dyDescent="0.25">
      <c r="P64"/>
    </row>
    <row r="65" spans="16:16" ht="15" x14ac:dyDescent="0.25">
      <c r="P65"/>
    </row>
    <row r="66" spans="16:16" ht="15" x14ac:dyDescent="0.25">
      <c r="P66"/>
    </row>
    <row r="67" spans="16:16" ht="15" x14ac:dyDescent="0.25">
      <c r="P67"/>
    </row>
    <row r="68" spans="16:16" ht="15" x14ac:dyDescent="0.25">
      <c r="P68"/>
    </row>
    <row r="69" spans="16:16" ht="15" x14ac:dyDescent="0.25">
      <c r="P69"/>
    </row>
    <row r="70" spans="16:16" ht="15" x14ac:dyDescent="0.25">
      <c r="P70"/>
    </row>
    <row r="71" spans="16:16" ht="15" x14ac:dyDescent="0.25">
      <c r="P71"/>
    </row>
    <row r="72" spans="16:16" ht="15" x14ac:dyDescent="0.25">
      <c r="P72"/>
    </row>
    <row r="73" spans="16:16" ht="15" x14ac:dyDescent="0.25">
      <c r="P73"/>
    </row>
    <row r="74" spans="16:16" ht="15" x14ac:dyDescent="0.25">
      <c r="P74"/>
    </row>
    <row r="75" spans="16:16" ht="15" x14ac:dyDescent="0.25">
      <c r="P75"/>
    </row>
    <row r="76" spans="16:16" ht="15" x14ac:dyDescent="0.25">
      <c r="P76"/>
    </row>
    <row r="77" spans="16:16" ht="15" x14ac:dyDescent="0.25">
      <c r="P77"/>
    </row>
    <row r="78" spans="16:16" ht="15" x14ac:dyDescent="0.25">
      <c r="P78"/>
    </row>
    <row r="79" spans="16:16" ht="15" x14ac:dyDescent="0.25">
      <c r="P79"/>
    </row>
    <row r="80" spans="16:16" ht="15" x14ac:dyDescent="0.25">
      <c r="P80"/>
    </row>
    <row r="81" spans="16:16" ht="15" x14ac:dyDescent="0.25">
      <c r="P81"/>
    </row>
    <row r="82" spans="16:16" ht="15" x14ac:dyDescent="0.25">
      <c r="P82"/>
    </row>
    <row r="83" spans="16:16" ht="15" x14ac:dyDescent="0.25">
      <c r="P83"/>
    </row>
    <row r="84" spans="16:16" ht="15" x14ac:dyDescent="0.25">
      <c r="P84"/>
    </row>
    <row r="85" spans="16:16" ht="15" x14ac:dyDescent="0.25">
      <c r="P85"/>
    </row>
    <row r="86" spans="16:16" ht="15" x14ac:dyDescent="0.25">
      <c r="P86"/>
    </row>
    <row r="87" spans="16:16" ht="15" x14ac:dyDescent="0.25">
      <c r="P87"/>
    </row>
    <row r="88" spans="16:16" ht="15" x14ac:dyDescent="0.25">
      <c r="P88"/>
    </row>
    <row r="89" spans="16:16" ht="15" x14ac:dyDescent="0.25">
      <c r="P89"/>
    </row>
    <row r="90" spans="16:16" ht="15" x14ac:dyDescent="0.25">
      <c r="P90"/>
    </row>
    <row r="91" spans="16:16" ht="15" x14ac:dyDescent="0.25">
      <c r="P91"/>
    </row>
    <row r="92" spans="16:16" ht="15" x14ac:dyDescent="0.25">
      <c r="P92"/>
    </row>
    <row r="93" spans="16:16" ht="15" x14ac:dyDescent="0.25">
      <c r="P93"/>
    </row>
    <row r="94" spans="16:16" ht="15" x14ac:dyDescent="0.25">
      <c r="P94"/>
    </row>
    <row r="95" spans="16:16" ht="15" x14ac:dyDescent="0.25">
      <c r="P95"/>
    </row>
    <row r="96" spans="16:16" ht="15" x14ac:dyDescent="0.25">
      <c r="P96"/>
    </row>
    <row r="97" spans="16:16" ht="15" x14ac:dyDescent="0.25">
      <c r="P97"/>
    </row>
    <row r="98" spans="16:16" ht="15" x14ac:dyDescent="0.25">
      <c r="P98"/>
    </row>
    <row r="99" spans="16:16" ht="15" x14ac:dyDescent="0.25">
      <c r="P99"/>
    </row>
    <row r="100" spans="16:16" ht="15" x14ac:dyDescent="0.25">
      <c r="P100"/>
    </row>
    <row r="101" spans="16:16" ht="15" x14ac:dyDescent="0.25">
      <c r="P101"/>
    </row>
    <row r="102" spans="16:16" ht="15" x14ac:dyDescent="0.25">
      <c r="P102"/>
    </row>
    <row r="103" spans="16:16" ht="15" x14ac:dyDescent="0.25">
      <c r="P103"/>
    </row>
    <row r="104" spans="16:16" ht="15" x14ac:dyDescent="0.25">
      <c r="P104"/>
    </row>
    <row r="105" spans="16:16" ht="15" x14ac:dyDescent="0.25">
      <c r="P105"/>
    </row>
    <row r="106" spans="16:16" ht="15" x14ac:dyDescent="0.25">
      <c r="P106"/>
    </row>
    <row r="107" spans="16:16" ht="15" x14ac:dyDescent="0.25">
      <c r="P107"/>
    </row>
    <row r="108" spans="16:16" ht="15" x14ac:dyDescent="0.25">
      <c r="P108"/>
    </row>
    <row r="109" spans="16:16" ht="15" x14ac:dyDescent="0.25">
      <c r="P109"/>
    </row>
    <row r="110" spans="16:16" ht="15" x14ac:dyDescent="0.25">
      <c r="P110"/>
    </row>
    <row r="111" spans="16:16" ht="15" x14ac:dyDescent="0.25">
      <c r="P111"/>
    </row>
    <row r="112" spans="16:16" ht="15" x14ac:dyDescent="0.25">
      <c r="P112"/>
    </row>
    <row r="113" spans="16:16" ht="15" x14ac:dyDescent="0.25">
      <c r="P113"/>
    </row>
    <row r="114" spans="16:16" ht="15" x14ac:dyDescent="0.25">
      <c r="P114"/>
    </row>
    <row r="115" spans="16:16" ht="15" x14ac:dyDescent="0.25">
      <c r="P115"/>
    </row>
    <row r="116" spans="16:16" ht="15" x14ac:dyDescent="0.25">
      <c r="P116"/>
    </row>
    <row r="117" spans="16:16" ht="15" x14ac:dyDescent="0.25">
      <c r="P117"/>
    </row>
    <row r="118" spans="16:16" ht="15" x14ac:dyDescent="0.25">
      <c r="P118"/>
    </row>
    <row r="119" spans="16:16" ht="15" x14ac:dyDescent="0.25">
      <c r="P119"/>
    </row>
    <row r="120" spans="16:16" ht="15" x14ac:dyDescent="0.25">
      <c r="P120"/>
    </row>
    <row r="121" spans="16:16" ht="15" x14ac:dyDescent="0.25">
      <c r="P121"/>
    </row>
    <row r="122" spans="16:16" ht="15" x14ac:dyDescent="0.25">
      <c r="P122"/>
    </row>
    <row r="123" spans="16:16" ht="15" x14ac:dyDescent="0.25">
      <c r="P123"/>
    </row>
    <row r="124" spans="16:16" ht="15" x14ac:dyDescent="0.25">
      <c r="P124"/>
    </row>
    <row r="125" spans="16:16" ht="15" x14ac:dyDescent="0.25">
      <c r="P125"/>
    </row>
    <row r="126" spans="16:16" ht="15" x14ac:dyDescent="0.25">
      <c r="P126"/>
    </row>
    <row r="127" spans="16:16" ht="15" x14ac:dyDescent="0.25">
      <c r="P127"/>
    </row>
    <row r="128" spans="16:16" ht="15" x14ac:dyDescent="0.25">
      <c r="P128"/>
    </row>
    <row r="129" spans="16:16" ht="15" x14ac:dyDescent="0.25">
      <c r="P129"/>
    </row>
    <row r="130" spans="16:16" ht="15" x14ac:dyDescent="0.25">
      <c r="P130"/>
    </row>
    <row r="131" spans="16:16" ht="15" x14ac:dyDescent="0.25">
      <c r="P131"/>
    </row>
    <row r="132" spans="16:16" ht="15" x14ac:dyDescent="0.25">
      <c r="P132"/>
    </row>
    <row r="133" spans="16:16" ht="15" x14ac:dyDescent="0.25">
      <c r="P133"/>
    </row>
    <row r="134" spans="16:16" ht="15" x14ac:dyDescent="0.25">
      <c r="P134"/>
    </row>
    <row r="135" spans="16:16" ht="15" x14ac:dyDescent="0.25">
      <c r="P135"/>
    </row>
    <row r="136" spans="16:16" ht="15" x14ac:dyDescent="0.25">
      <c r="P136"/>
    </row>
    <row r="137" spans="16:16" ht="15" x14ac:dyDescent="0.25">
      <c r="P137"/>
    </row>
    <row r="138" spans="16:16" ht="15" x14ac:dyDescent="0.25">
      <c r="P138"/>
    </row>
    <row r="139" spans="16:16" ht="15" x14ac:dyDescent="0.25">
      <c r="P139"/>
    </row>
    <row r="140" spans="16:16" ht="15" x14ac:dyDescent="0.25">
      <c r="P140"/>
    </row>
    <row r="141" spans="16:16" ht="15" x14ac:dyDescent="0.25">
      <c r="P141"/>
    </row>
    <row r="142" spans="16:16" ht="15" x14ac:dyDescent="0.25">
      <c r="P142"/>
    </row>
    <row r="143" spans="16:16" ht="15" x14ac:dyDescent="0.25">
      <c r="P143"/>
    </row>
    <row r="144" spans="16:16" ht="15" x14ac:dyDescent="0.25">
      <c r="P144"/>
    </row>
    <row r="145" spans="16:16" ht="15" x14ac:dyDescent="0.25">
      <c r="P145"/>
    </row>
    <row r="146" spans="16:16" ht="15" x14ac:dyDescent="0.25">
      <c r="P146"/>
    </row>
    <row r="147" spans="16:16" ht="15" x14ac:dyDescent="0.25">
      <c r="P147"/>
    </row>
    <row r="148" spans="16:16" ht="15" x14ac:dyDescent="0.25">
      <c r="P148"/>
    </row>
    <row r="149" spans="16:16" ht="15" x14ac:dyDescent="0.25">
      <c r="P149"/>
    </row>
    <row r="150" spans="16:16" ht="15" x14ac:dyDescent="0.25">
      <c r="P150"/>
    </row>
    <row r="151" spans="16:16" ht="15" x14ac:dyDescent="0.25">
      <c r="P151"/>
    </row>
    <row r="152" spans="16:16" ht="15" x14ac:dyDescent="0.25">
      <c r="P152"/>
    </row>
    <row r="153" spans="16:16" ht="15" x14ac:dyDescent="0.25">
      <c r="P153"/>
    </row>
    <row r="154" spans="16:16" ht="15" x14ac:dyDescent="0.25">
      <c r="P154"/>
    </row>
    <row r="155" spans="16:16" ht="15" x14ac:dyDescent="0.25">
      <c r="P155"/>
    </row>
    <row r="156" spans="16:16" ht="15" x14ac:dyDescent="0.25">
      <c r="P156"/>
    </row>
    <row r="157" spans="16:16" ht="15" x14ac:dyDescent="0.25">
      <c r="P157"/>
    </row>
    <row r="158" spans="16:16" ht="15" x14ac:dyDescent="0.25">
      <c r="P158"/>
    </row>
    <row r="159" spans="16:16" ht="15" x14ac:dyDescent="0.25">
      <c r="P159"/>
    </row>
    <row r="160" spans="16:16" ht="15" x14ac:dyDescent="0.25">
      <c r="P160"/>
    </row>
    <row r="161" spans="16:16" ht="15" x14ac:dyDescent="0.25">
      <c r="P161"/>
    </row>
    <row r="162" spans="16:16" ht="15" x14ac:dyDescent="0.25">
      <c r="P162"/>
    </row>
    <row r="163" spans="16:16" ht="15" x14ac:dyDescent="0.25">
      <c r="P163"/>
    </row>
    <row r="164" spans="16:16" ht="15" x14ac:dyDescent="0.25">
      <c r="P164"/>
    </row>
    <row r="165" spans="16:16" ht="15" x14ac:dyDescent="0.25">
      <c r="P165"/>
    </row>
    <row r="166" spans="16:16" ht="15" x14ac:dyDescent="0.25">
      <c r="P166"/>
    </row>
    <row r="167" spans="16:16" ht="15" x14ac:dyDescent="0.25">
      <c r="P167"/>
    </row>
    <row r="168" spans="16:16" ht="15" x14ac:dyDescent="0.25">
      <c r="P168"/>
    </row>
    <row r="169" spans="16:16" ht="15" x14ac:dyDescent="0.25">
      <c r="P169"/>
    </row>
    <row r="170" spans="16:16" ht="15" x14ac:dyDescent="0.25">
      <c r="P170"/>
    </row>
    <row r="171" spans="16:16" ht="15" x14ac:dyDescent="0.25">
      <c r="P171"/>
    </row>
    <row r="172" spans="16:16" ht="15" x14ac:dyDescent="0.25">
      <c r="P172"/>
    </row>
    <row r="173" spans="16:16" ht="15" x14ac:dyDescent="0.25">
      <c r="P173"/>
    </row>
    <row r="174" spans="16:16" ht="15" x14ac:dyDescent="0.25">
      <c r="P174"/>
    </row>
    <row r="175" spans="16:16" ht="15" x14ac:dyDescent="0.25">
      <c r="P175"/>
    </row>
    <row r="176" spans="16:16" ht="15" x14ac:dyDescent="0.25">
      <c r="P176"/>
    </row>
    <row r="177" spans="16:16" ht="15" x14ac:dyDescent="0.25">
      <c r="P177"/>
    </row>
    <row r="178" spans="16:16" ht="15" x14ac:dyDescent="0.25">
      <c r="P178"/>
    </row>
    <row r="179" spans="16:16" ht="15" x14ac:dyDescent="0.25">
      <c r="P179"/>
    </row>
    <row r="180" spans="16:16" ht="15" x14ac:dyDescent="0.25">
      <c r="P180"/>
    </row>
    <row r="181" spans="16:16" ht="15" x14ac:dyDescent="0.25">
      <c r="P181"/>
    </row>
    <row r="182" spans="16:16" ht="15" x14ac:dyDescent="0.25">
      <c r="P182"/>
    </row>
    <row r="183" spans="16:16" ht="15" x14ac:dyDescent="0.25">
      <c r="P183"/>
    </row>
    <row r="184" spans="16:16" ht="15" x14ac:dyDescent="0.25">
      <c r="P184"/>
    </row>
    <row r="185" spans="16:16" ht="15" x14ac:dyDescent="0.25">
      <c r="P185"/>
    </row>
    <row r="186" spans="16:16" ht="15" x14ac:dyDescent="0.25">
      <c r="P186"/>
    </row>
    <row r="187" spans="16:16" ht="15" x14ac:dyDescent="0.25">
      <c r="P187"/>
    </row>
    <row r="188" spans="16:16" ht="15" x14ac:dyDescent="0.25">
      <c r="P188"/>
    </row>
    <row r="189" spans="16:16" ht="15" x14ac:dyDescent="0.25">
      <c r="P189"/>
    </row>
    <row r="190" spans="16:16" ht="15" x14ac:dyDescent="0.25">
      <c r="P190"/>
    </row>
    <row r="191" spans="16:16" ht="15" x14ac:dyDescent="0.25">
      <c r="P191"/>
    </row>
    <row r="192" spans="16:16" ht="15" x14ac:dyDescent="0.25">
      <c r="P192"/>
    </row>
    <row r="193" spans="16:16" ht="15" x14ac:dyDescent="0.25">
      <c r="P193"/>
    </row>
    <row r="194" spans="16:16" ht="15" x14ac:dyDescent="0.25">
      <c r="P194"/>
    </row>
    <row r="195" spans="16:16" ht="15" x14ac:dyDescent="0.25">
      <c r="P195"/>
    </row>
    <row r="196" spans="16:16" ht="15" x14ac:dyDescent="0.25">
      <c r="P196"/>
    </row>
    <row r="197" spans="16:16" ht="15" x14ac:dyDescent="0.25">
      <c r="P197"/>
    </row>
    <row r="198" spans="16:16" ht="15" x14ac:dyDescent="0.25">
      <c r="P198"/>
    </row>
    <row r="199" spans="16:16" ht="15" x14ac:dyDescent="0.25">
      <c r="P199"/>
    </row>
    <row r="200" spans="16:16" ht="15" x14ac:dyDescent="0.25">
      <c r="P200"/>
    </row>
    <row r="201" spans="16:16" ht="15" x14ac:dyDescent="0.25">
      <c r="P201"/>
    </row>
    <row r="202" spans="16:16" ht="15" x14ac:dyDescent="0.25">
      <c r="P202"/>
    </row>
    <row r="203" spans="16:16" ht="15" x14ac:dyDescent="0.25">
      <c r="P203"/>
    </row>
    <row r="204" spans="16:16" ht="15" x14ac:dyDescent="0.25">
      <c r="P204"/>
    </row>
    <row r="205" spans="16:16" ht="15" x14ac:dyDescent="0.25">
      <c r="P205"/>
    </row>
    <row r="206" spans="16:16" ht="15" x14ac:dyDescent="0.25">
      <c r="P206"/>
    </row>
    <row r="207" spans="16:16" ht="15" x14ac:dyDescent="0.25">
      <c r="P207"/>
    </row>
    <row r="208" spans="16:16" ht="15" x14ac:dyDescent="0.25">
      <c r="P208"/>
    </row>
    <row r="209" spans="16:16" ht="15" x14ac:dyDescent="0.25">
      <c r="P209"/>
    </row>
    <row r="210" spans="16:16" ht="15" x14ac:dyDescent="0.25">
      <c r="P210"/>
    </row>
    <row r="211" spans="16:16" ht="15" x14ac:dyDescent="0.25">
      <c r="P211"/>
    </row>
    <row r="212" spans="16:16" ht="15" x14ac:dyDescent="0.25">
      <c r="P212"/>
    </row>
    <row r="213" spans="16:16" ht="15" x14ac:dyDescent="0.25">
      <c r="P213"/>
    </row>
    <row r="214" spans="16:16" ht="15" x14ac:dyDescent="0.25">
      <c r="P214"/>
    </row>
    <row r="215" spans="16:16" ht="15" x14ac:dyDescent="0.25">
      <c r="P215"/>
    </row>
    <row r="216" spans="16:16" ht="15" x14ac:dyDescent="0.25">
      <c r="P216"/>
    </row>
    <row r="217" spans="16:16" ht="15" x14ac:dyDescent="0.25">
      <c r="P217"/>
    </row>
    <row r="218" spans="16:16" ht="15" x14ac:dyDescent="0.25">
      <c r="P218"/>
    </row>
    <row r="219" spans="16:16" ht="15" x14ac:dyDescent="0.25">
      <c r="P219"/>
    </row>
    <row r="220" spans="16:16" ht="15" x14ac:dyDescent="0.25">
      <c r="P220"/>
    </row>
    <row r="221" spans="16:16" ht="15" x14ac:dyDescent="0.25">
      <c r="P221"/>
    </row>
    <row r="222" spans="16:16" ht="15" x14ac:dyDescent="0.25">
      <c r="P222"/>
    </row>
    <row r="223" spans="16:16" ht="15" x14ac:dyDescent="0.25">
      <c r="P223"/>
    </row>
    <row r="224" spans="16:16" ht="15" x14ac:dyDescent="0.25">
      <c r="P224"/>
    </row>
    <row r="225" spans="16:16" ht="15" x14ac:dyDescent="0.25">
      <c r="P225"/>
    </row>
    <row r="226" spans="16:16" ht="15" x14ac:dyDescent="0.25">
      <c r="P226"/>
    </row>
    <row r="227" spans="16:16" ht="15" x14ac:dyDescent="0.25">
      <c r="P227"/>
    </row>
    <row r="228" spans="16:16" ht="15" x14ac:dyDescent="0.25">
      <c r="P228"/>
    </row>
    <row r="229" spans="16:16" ht="15" x14ac:dyDescent="0.25">
      <c r="P229"/>
    </row>
    <row r="230" spans="16:16" ht="15" x14ac:dyDescent="0.25">
      <c r="P230"/>
    </row>
    <row r="231" spans="16:16" ht="15" x14ac:dyDescent="0.25">
      <c r="P231"/>
    </row>
    <row r="232" spans="16:16" ht="15" x14ac:dyDescent="0.25">
      <c r="P232"/>
    </row>
    <row r="233" spans="16:16" ht="15" x14ac:dyDescent="0.25">
      <c r="P233"/>
    </row>
    <row r="234" spans="16:16" ht="15" x14ac:dyDescent="0.25">
      <c r="P234"/>
    </row>
    <row r="235" spans="16:16" ht="15" x14ac:dyDescent="0.25">
      <c r="P235"/>
    </row>
    <row r="236" spans="16:16" ht="15" x14ac:dyDescent="0.25">
      <c r="P236"/>
    </row>
    <row r="237" spans="16:16" ht="15" x14ac:dyDescent="0.25">
      <c r="P237"/>
    </row>
    <row r="238" spans="16:16" ht="15" x14ac:dyDescent="0.25">
      <c r="P238"/>
    </row>
    <row r="239" spans="16:16" ht="15" x14ac:dyDescent="0.25">
      <c r="P239"/>
    </row>
    <row r="240" spans="16:16" ht="15" x14ac:dyDescent="0.25">
      <c r="P240"/>
    </row>
    <row r="241" spans="16:16" ht="15" x14ac:dyDescent="0.25">
      <c r="P241"/>
    </row>
    <row r="242" spans="16:16" ht="15" x14ac:dyDescent="0.25">
      <c r="P242"/>
    </row>
    <row r="243" spans="16:16" ht="15" x14ac:dyDescent="0.25">
      <c r="P243"/>
    </row>
    <row r="244" spans="16:16" ht="15" x14ac:dyDescent="0.25">
      <c r="P244"/>
    </row>
    <row r="245" spans="16:16" ht="15" x14ac:dyDescent="0.25">
      <c r="P245"/>
    </row>
    <row r="246" spans="16:16" ht="15" x14ac:dyDescent="0.25">
      <c r="P246"/>
    </row>
    <row r="247" spans="16:16" ht="15" x14ac:dyDescent="0.25">
      <c r="P247"/>
    </row>
    <row r="248" spans="16:16" ht="15" x14ac:dyDescent="0.25">
      <c r="P248"/>
    </row>
    <row r="249" spans="16:16" ht="15" x14ac:dyDescent="0.25">
      <c r="P249"/>
    </row>
    <row r="250" spans="16:16" ht="15" x14ac:dyDescent="0.25">
      <c r="P250"/>
    </row>
    <row r="251" spans="16:16" ht="15" x14ac:dyDescent="0.25">
      <c r="P251"/>
    </row>
    <row r="252" spans="16:16" ht="15" x14ac:dyDescent="0.25">
      <c r="P252"/>
    </row>
    <row r="253" spans="16:16" ht="15" x14ac:dyDescent="0.25">
      <c r="P253"/>
    </row>
    <row r="254" spans="16:16" ht="15" x14ac:dyDescent="0.25">
      <c r="P254"/>
    </row>
    <row r="255" spans="16:16" ht="15" x14ac:dyDescent="0.25">
      <c r="P255"/>
    </row>
    <row r="256" spans="16:16" ht="15" x14ac:dyDescent="0.25">
      <c r="P256"/>
    </row>
    <row r="257" spans="16:16" ht="15" x14ac:dyDescent="0.25">
      <c r="P257"/>
    </row>
    <row r="258" spans="16:16" ht="15" x14ac:dyDescent="0.25">
      <c r="P258"/>
    </row>
    <row r="259" spans="16:16" ht="15" x14ac:dyDescent="0.25">
      <c r="P259"/>
    </row>
    <row r="260" spans="16:16" ht="15" x14ac:dyDescent="0.25">
      <c r="P260"/>
    </row>
    <row r="261" spans="16:16" ht="15" x14ac:dyDescent="0.25">
      <c r="P261"/>
    </row>
    <row r="262" spans="16:16" ht="15" x14ac:dyDescent="0.25">
      <c r="P262"/>
    </row>
    <row r="263" spans="16:16" ht="15" x14ac:dyDescent="0.25">
      <c r="P263"/>
    </row>
    <row r="264" spans="16:16" ht="15" x14ac:dyDescent="0.25">
      <c r="P264"/>
    </row>
    <row r="265" spans="16:16" ht="15" x14ac:dyDescent="0.25">
      <c r="P265"/>
    </row>
    <row r="266" spans="16:16" ht="15" x14ac:dyDescent="0.25">
      <c r="P266"/>
    </row>
    <row r="267" spans="16:16" ht="15" x14ac:dyDescent="0.25">
      <c r="P267"/>
    </row>
    <row r="268" spans="16:16" ht="15" x14ac:dyDescent="0.25">
      <c r="P268"/>
    </row>
    <row r="269" spans="16:16" ht="15" x14ac:dyDescent="0.25">
      <c r="P269"/>
    </row>
    <row r="270" spans="16:16" ht="15" x14ac:dyDescent="0.25">
      <c r="P270"/>
    </row>
    <row r="271" spans="16:16" ht="15" x14ac:dyDescent="0.25">
      <c r="P271"/>
    </row>
    <row r="272" spans="16:16" ht="15" x14ac:dyDescent="0.25">
      <c r="P272"/>
    </row>
    <row r="273" spans="16:16" ht="15" x14ac:dyDescent="0.25">
      <c r="P273"/>
    </row>
    <row r="274" spans="16:16" ht="15" x14ac:dyDescent="0.25">
      <c r="P274"/>
    </row>
    <row r="275" spans="16:16" ht="15" x14ac:dyDescent="0.25">
      <c r="P275"/>
    </row>
    <row r="276" spans="16:16" ht="15" x14ac:dyDescent="0.25">
      <c r="P276"/>
    </row>
    <row r="277" spans="16:16" ht="15" x14ac:dyDescent="0.25">
      <c r="P277"/>
    </row>
    <row r="278" spans="16:16" ht="15" x14ac:dyDescent="0.25">
      <c r="P278"/>
    </row>
    <row r="279" spans="16:16" ht="15" x14ac:dyDescent="0.25">
      <c r="P279"/>
    </row>
    <row r="280" spans="16:16" ht="15" x14ac:dyDescent="0.25">
      <c r="P280"/>
    </row>
    <row r="281" spans="16:16" ht="15" x14ac:dyDescent="0.25">
      <c r="P281"/>
    </row>
    <row r="282" spans="16:16" ht="15" x14ac:dyDescent="0.25">
      <c r="P282"/>
    </row>
    <row r="283" spans="16:16" ht="15" x14ac:dyDescent="0.25">
      <c r="P283"/>
    </row>
    <row r="284" spans="16:16" ht="15" x14ac:dyDescent="0.25">
      <c r="P284"/>
    </row>
    <row r="285" spans="16:16" ht="15" x14ac:dyDescent="0.25">
      <c r="P285"/>
    </row>
    <row r="286" spans="16:16" ht="15" x14ac:dyDescent="0.25">
      <c r="P286"/>
    </row>
    <row r="287" spans="16:16" ht="15" x14ac:dyDescent="0.25">
      <c r="P287"/>
    </row>
    <row r="288" spans="16:16" ht="15" x14ac:dyDescent="0.25">
      <c r="P288"/>
    </row>
    <row r="289" spans="16:16" ht="15" x14ac:dyDescent="0.25">
      <c r="P289"/>
    </row>
    <row r="290" spans="16:16" ht="15" x14ac:dyDescent="0.25">
      <c r="P290"/>
    </row>
    <row r="291" spans="16:16" ht="15" x14ac:dyDescent="0.25">
      <c r="P291"/>
    </row>
    <row r="292" spans="16:16" ht="15" x14ac:dyDescent="0.25">
      <c r="P292"/>
    </row>
    <row r="293" spans="16:16" ht="15" x14ac:dyDescent="0.25">
      <c r="P293"/>
    </row>
    <row r="294" spans="16:16" ht="15" x14ac:dyDescent="0.25">
      <c r="P294"/>
    </row>
    <row r="295" spans="16:16" ht="15" x14ac:dyDescent="0.25">
      <c r="P295"/>
    </row>
    <row r="296" spans="16:16" ht="15" x14ac:dyDescent="0.25">
      <c r="P296"/>
    </row>
    <row r="297" spans="16:16" ht="15" x14ac:dyDescent="0.25">
      <c r="P297"/>
    </row>
    <row r="298" spans="16:16" ht="15" x14ac:dyDescent="0.25">
      <c r="P298"/>
    </row>
    <row r="299" spans="16:16" ht="15" x14ac:dyDescent="0.25">
      <c r="P299"/>
    </row>
    <row r="300" spans="16:16" ht="15" x14ac:dyDescent="0.25">
      <c r="P300"/>
    </row>
    <row r="301" spans="16:16" ht="15" x14ac:dyDescent="0.25">
      <c r="P301"/>
    </row>
    <row r="302" spans="16:16" ht="15" x14ac:dyDescent="0.25">
      <c r="P302"/>
    </row>
  </sheetData>
  <mergeCells count="4">
    <mergeCell ref="C8:E8"/>
    <mergeCell ref="C6:E6"/>
    <mergeCell ref="K7:L7"/>
    <mergeCell ref="I6:L6"/>
  </mergeCells>
  <conditionalFormatting sqref="J8:J17">
    <cfRule type="dataBar" priority="1">
      <dataBar>
        <cfvo type="min"/>
        <cfvo type="max"/>
        <color rgb="FFFFB628"/>
      </dataBar>
      <extLst>
        <ext xmlns:x14="http://schemas.microsoft.com/office/spreadsheetml/2009/9/main" uri="{B025F937-C7B1-47D3-B67F-A62EFF666E3E}">
          <x14:id>{E2552CFD-7B4C-48CA-9DBA-E12C0DBBAAAC}</x14:id>
        </ext>
      </extLst>
    </cfRule>
  </conditionalFormatting>
  <dataValidations count="1">
    <dataValidation type="list" allowBlank="1" showInputMessage="1" showErrorMessage="1" sqref="D3" xr:uid="{82376292-49F9-408F-AB96-64D0C1831970}">
      <formula1>"India,Canada,New Zealand,USA , UK,Australia"</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E2552CFD-7B4C-48CA-9DBA-E12C0DBBAAAC}">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2" id="{1FD7B46F-ECAB-4E30-802E-86FF9E10AE49}">
            <x14:iconSet iconSet="3Symbols" showValue="0" custom="1">
              <x14:cfvo type="percent">
                <xm:f>0</xm:f>
              </x14:cfvo>
              <x14:cfvo type="num">
                <xm:f>-1</xm:f>
              </x14:cfvo>
              <x14:cfvo type="num">
                <xm:f>1</xm:f>
              </x14:cfvo>
              <x14:cfIcon iconSet="NoIcons" iconId="0"/>
              <x14:cfIcon iconSet="3Symbol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8E82-7872-47DA-9BF6-C65A4F102BD3}">
  <dimension ref="A1:M26"/>
  <sheetViews>
    <sheetView showGridLines="0" tabSelected="1" workbookViewId="0">
      <selection activeCell="K5" sqref="K5"/>
    </sheetView>
  </sheetViews>
  <sheetFormatPr defaultRowHeight="14.25" x14ac:dyDescent="0.2"/>
  <cols>
    <col min="1" max="1" width="1.7109375" style="16" customWidth="1"/>
    <col min="2" max="2" width="27" style="16" bestFit="1" customWidth="1"/>
    <col min="3" max="3" width="19.85546875" style="16" bestFit="1" customWidth="1"/>
    <col min="4" max="4" width="16.42578125" style="16" bestFit="1" customWidth="1"/>
    <col min="5" max="5" width="14.42578125" style="16" bestFit="1" customWidth="1"/>
    <col min="6" max="6" width="14" style="16" bestFit="1" customWidth="1"/>
    <col min="7" max="9" width="9.140625" style="16"/>
    <col min="10" max="10" width="11.42578125" style="16" bestFit="1" customWidth="1"/>
    <col min="11" max="11" width="9.140625" style="16"/>
    <col min="12" max="12" width="29.28515625" style="16" customWidth="1"/>
    <col min="13" max="16384" width="9.140625" style="16"/>
  </cols>
  <sheetData>
    <row r="1" spans="1:13" s="15" customFormat="1" ht="52.5" customHeight="1" x14ac:dyDescent="0.2">
      <c r="A1" s="13"/>
      <c r="B1" s="14" t="s">
        <v>47</v>
      </c>
      <c r="C1" s="14"/>
    </row>
    <row r="2" spans="1:13" x14ac:dyDescent="0.2">
      <c r="L2" s="16" t="s">
        <v>100</v>
      </c>
      <c r="M2" s="16" t="s">
        <v>95</v>
      </c>
    </row>
    <row r="3" spans="1:13" x14ac:dyDescent="0.2">
      <c r="B3" s="79" t="s">
        <v>68</v>
      </c>
      <c r="C3" s="80" t="s">
        <v>70</v>
      </c>
      <c r="D3" s="80" t="s">
        <v>71</v>
      </c>
      <c r="E3" s="80" t="s">
        <v>80</v>
      </c>
      <c r="F3" s="80" t="s">
        <v>101</v>
      </c>
      <c r="L3" s="16" t="s">
        <v>96</v>
      </c>
    </row>
    <row r="4" spans="1:13" x14ac:dyDescent="0.2">
      <c r="B4" s="92" t="s">
        <v>4</v>
      </c>
      <c r="C4" s="83">
        <v>33551</v>
      </c>
      <c r="D4" s="83">
        <v>1566</v>
      </c>
      <c r="E4" s="84">
        <v>14946.919999999998</v>
      </c>
      <c r="F4" s="85">
        <v>0.44549849482876808</v>
      </c>
      <c r="L4" s="16" t="s">
        <v>97</v>
      </c>
    </row>
    <row r="5" spans="1:13" x14ac:dyDescent="0.2">
      <c r="B5" s="93" t="s">
        <v>24</v>
      </c>
      <c r="C5" s="86">
        <v>35378</v>
      </c>
      <c r="D5" s="86">
        <v>1044</v>
      </c>
      <c r="E5" s="87">
        <v>30189.32</v>
      </c>
      <c r="F5" s="88">
        <v>0.85333597150771667</v>
      </c>
      <c r="L5" s="16" t="s">
        <v>98</v>
      </c>
    </row>
    <row r="6" spans="1:13" x14ac:dyDescent="0.2">
      <c r="B6" s="93" t="s">
        <v>21</v>
      </c>
      <c r="C6" s="86">
        <v>37772</v>
      </c>
      <c r="D6" s="86">
        <v>1308</v>
      </c>
      <c r="E6" s="87">
        <v>26000</v>
      </c>
      <c r="F6" s="88">
        <v>0.68834056973419466</v>
      </c>
      <c r="L6" s="16" t="s">
        <v>99</v>
      </c>
    </row>
    <row r="7" spans="1:13" x14ac:dyDescent="0.2">
      <c r="B7" s="93" t="s">
        <v>31</v>
      </c>
      <c r="C7" s="86">
        <v>39263</v>
      </c>
      <c r="D7" s="86">
        <v>1683</v>
      </c>
      <c r="E7" s="87">
        <v>29518.43</v>
      </c>
      <c r="F7" s="88">
        <v>0.75181290273285284</v>
      </c>
    </row>
    <row r="8" spans="1:13" x14ac:dyDescent="0.2">
      <c r="B8" s="93" t="s">
        <v>14</v>
      </c>
      <c r="C8" s="86">
        <v>43183</v>
      </c>
      <c r="D8" s="86">
        <v>2022</v>
      </c>
      <c r="E8" s="87">
        <v>19525.600000000002</v>
      </c>
      <c r="F8" s="88">
        <v>0.45215941458444298</v>
      </c>
    </row>
    <row r="9" spans="1:13" x14ac:dyDescent="0.2">
      <c r="B9" s="93" t="s">
        <v>19</v>
      </c>
      <c r="C9" s="86">
        <v>44744</v>
      </c>
      <c r="D9" s="86">
        <v>1956</v>
      </c>
      <c r="E9" s="87">
        <v>29800.160000000003</v>
      </c>
      <c r="F9" s="88">
        <v>0.66601466118362251</v>
      </c>
    </row>
    <row r="10" spans="1:13" x14ac:dyDescent="0.2">
      <c r="B10" s="93" t="s">
        <v>13</v>
      </c>
      <c r="C10" s="86">
        <v>47271</v>
      </c>
      <c r="D10" s="86">
        <v>1881</v>
      </c>
      <c r="E10" s="87">
        <v>29721.27</v>
      </c>
      <c r="F10" s="88">
        <v>0.62874214634765502</v>
      </c>
      <c r="J10" s="33"/>
    </row>
    <row r="11" spans="1:13" x14ac:dyDescent="0.2">
      <c r="B11" s="93" t="s">
        <v>18</v>
      </c>
      <c r="C11" s="86">
        <v>52150</v>
      </c>
      <c r="D11" s="86">
        <v>1752</v>
      </c>
      <c r="E11" s="87">
        <v>40814.559999999998</v>
      </c>
      <c r="F11" s="88">
        <v>0.78263777564717163</v>
      </c>
      <c r="J11" s="32"/>
    </row>
    <row r="12" spans="1:13" x14ac:dyDescent="0.2">
      <c r="B12" s="93" t="s">
        <v>20</v>
      </c>
      <c r="C12" s="86">
        <v>54712</v>
      </c>
      <c r="D12" s="86">
        <v>2196</v>
      </c>
      <c r="E12" s="87">
        <v>31390.480000000003</v>
      </c>
      <c r="F12" s="88">
        <v>0.57374031291124439</v>
      </c>
    </row>
    <row r="13" spans="1:13" x14ac:dyDescent="0.2">
      <c r="B13" s="93" t="s">
        <v>23</v>
      </c>
      <c r="C13" s="86">
        <v>56644</v>
      </c>
      <c r="D13" s="86">
        <v>1812</v>
      </c>
      <c r="E13" s="87">
        <v>44884.12</v>
      </c>
      <c r="F13" s="88">
        <v>0.79238966174705183</v>
      </c>
    </row>
    <row r="14" spans="1:13" x14ac:dyDescent="0.2">
      <c r="B14" s="93" t="s">
        <v>25</v>
      </c>
      <c r="C14" s="86">
        <v>57372</v>
      </c>
      <c r="D14" s="86">
        <v>2106</v>
      </c>
      <c r="E14" s="87">
        <v>29678.099999999995</v>
      </c>
      <c r="F14" s="88">
        <v>0.51729240744614091</v>
      </c>
    </row>
    <row r="15" spans="1:13" x14ac:dyDescent="0.2">
      <c r="B15" s="93" t="s">
        <v>29</v>
      </c>
      <c r="C15" s="86">
        <v>58009</v>
      </c>
      <c r="D15" s="86">
        <v>2976</v>
      </c>
      <c r="E15" s="87">
        <v>36700.840000000004</v>
      </c>
      <c r="F15" s="88">
        <v>0.6326749297522799</v>
      </c>
    </row>
    <row r="16" spans="1:13" x14ac:dyDescent="0.2">
      <c r="B16" s="93" t="s">
        <v>16</v>
      </c>
      <c r="C16" s="86">
        <v>62111</v>
      </c>
      <c r="D16" s="86">
        <v>2154</v>
      </c>
      <c r="E16" s="87">
        <v>43177.340000000004</v>
      </c>
      <c r="F16" s="88">
        <v>0.6951641416174269</v>
      </c>
    </row>
    <row r="17" spans="2:6" x14ac:dyDescent="0.2">
      <c r="B17" s="93" t="s">
        <v>17</v>
      </c>
      <c r="C17" s="86">
        <v>63721</v>
      </c>
      <c r="D17" s="86">
        <v>2331</v>
      </c>
      <c r="E17" s="87">
        <v>56471.590000000004</v>
      </c>
      <c r="F17" s="88">
        <v>0.88623201142480512</v>
      </c>
    </row>
    <row r="18" spans="2:6" x14ac:dyDescent="0.2">
      <c r="B18" s="93" t="s">
        <v>22</v>
      </c>
      <c r="C18" s="86">
        <v>66283</v>
      </c>
      <c r="D18" s="86">
        <v>2052</v>
      </c>
      <c r="E18" s="87">
        <v>46234.960000000006</v>
      </c>
      <c r="F18" s="88">
        <v>0.69753873542235578</v>
      </c>
    </row>
    <row r="19" spans="2:6" x14ac:dyDescent="0.2">
      <c r="B19" s="93" t="s">
        <v>30</v>
      </c>
      <c r="C19" s="86">
        <v>66500</v>
      </c>
      <c r="D19" s="86">
        <v>2802</v>
      </c>
      <c r="E19" s="87">
        <v>25899.020000000011</v>
      </c>
      <c r="F19" s="88">
        <v>0.38945894736842124</v>
      </c>
    </row>
    <row r="20" spans="2:6" x14ac:dyDescent="0.2">
      <c r="B20" s="93" t="s">
        <v>15</v>
      </c>
      <c r="C20" s="86">
        <v>68971</v>
      </c>
      <c r="D20" s="86">
        <v>1533</v>
      </c>
      <c r="E20" s="87">
        <v>50988.91</v>
      </c>
      <c r="F20" s="88">
        <v>0.73928042220643464</v>
      </c>
    </row>
    <row r="21" spans="2:6" x14ac:dyDescent="0.2">
      <c r="B21" s="93" t="s">
        <v>33</v>
      </c>
      <c r="C21" s="86">
        <v>69160</v>
      </c>
      <c r="D21" s="86">
        <v>1854</v>
      </c>
      <c r="E21" s="87">
        <v>46226.020000000004</v>
      </c>
      <c r="F21" s="88">
        <v>0.6683924233661076</v>
      </c>
    </row>
    <row r="22" spans="2:6" x14ac:dyDescent="0.2">
      <c r="B22" s="93" t="s">
        <v>27</v>
      </c>
      <c r="C22" s="86">
        <v>69461</v>
      </c>
      <c r="D22" s="86">
        <v>2982</v>
      </c>
      <c r="E22" s="87">
        <v>19572.14</v>
      </c>
      <c r="F22" s="88">
        <v>0.28177164164063284</v>
      </c>
    </row>
    <row r="23" spans="2:6" x14ac:dyDescent="0.2">
      <c r="B23" s="93" t="s">
        <v>26</v>
      </c>
      <c r="C23" s="86">
        <v>70273</v>
      </c>
      <c r="D23" s="86">
        <v>2142</v>
      </c>
      <c r="E23" s="87">
        <v>58277.8</v>
      </c>
      <c r="F23" s="88">
        <v>0.82930570773981471</v>
      </c>
    </row>
    <row r="24" spans="2:6" x14ac:dyDescent="0.2">
      <c r="B24" s="93" t="s">
        <v>32</v>
      </c>
      <c r="C24" s="86">
        <v>71967</v>
      </c>
      <c r="D24" s="86">
        <v>2301</v>
      </c>
      <c r="E24" s="87">
        <v>52063.35</v>
      </c>
      <c r="F24" s="88">
        <v>0.72343365709283425</v>
      </c>
    </row>
    <row r="25" spans="2:6" x14ac:dyDescent="0.2">
      <c r="B25" s="94" t="s">
        <v>28</v>
      </c>
      <c r="C25" s="86">
        <v>72373</v>
      </c>
      <c r="D25" s="86">
        <v>3207</v>
      </c>
      <c r="E25" s="87">
        <v>39084.340000000004</v>
      </c>
      <c r="F25" s="88">
        <v>0.54004034653807365</v>
      </c>
    </row>
    <row r="26" spans="2:6" x14ac:dyDescent="0.2">
      <c r="B26" s="95" t="s">
        <v>69</v>
      </c>
      <c r="C26" s="89">
        <v>1240869</v>
      </c>
      <c r="D26" s="89">
        <v>45660</v>
      </c>
      <c r="E26" s="90">
        <v>801165.2699999999</v>
      </c>
      <c r="F26" s="91">
        <v>0.64564854952456696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2162-C743-4FC1-ABDE-7152789F8A50}">
  <dimension ref="A1:E11"/>
  <sheetViews>
    <sheetView showGridLines="0" workbookViewId="0">
      <selection activeCell="E11" sqref="E11"/>
    </sheetView>
  </sheetViews>
  <sheetFormatPr defaultRowHeight="15" x14ac:dyDescent="0.25"/>
  <cols>
    <col min="1" max="1" width="1.7109375" customWidth="1"/>
    <col min="3" max="3" width="14.42578125" bestFit="1" customWidth="1"/>
    <col min="4" max="4" width="11.85546875" bestFit="1" customWidth="1"/>
    <col min="5" max="5" width="9.140625" bestFit="1" customWidth="1"/>
    <col min="7" max="7" width="9.140625" customWidth="1"/>
  </cols>
  <sheetData>
    <row r="1" spans="1:5" s="2" customFormat="1" ht="52.5" customHeight="1" x14ac:dyDescent="0.25">
      <c r="A1" s="1"/>
      <c r="B1" s="4" t="s">
        <v>64</v>
      </c>
      <c r="C1" s="4"/>
      <c r="D1" s="3"/>
    </row>
    <row r="3" spans="1:5" ht="19.5" x14ac:dyDescent="0.25">
      <c r="C3" s="5"/>
      <c r="D3" s="6" t="s">
        <v>56</v>
      </c>
      <c r="E3" s="7" t="s">
        <v>49</v>
      </c>
    </row>
    <row r="4" spans="1:5" ht="4.5" customHeight="1" x14ac:dyDescent="0.25">
      <c r="C4" s="5"/>
      <c r="D4" s="5"/>
      <c r="E4" s="8"/>
    </row>
    <row r="5" spans="1:5" ht="15.75" thickBot="1" x14ac:dyDescent="0.3">
      <c r="C5" s="9" t="s">
        <v>57</v>
      </c>
      <c r="D5" s="9">
        <f>AVERAGE(Data[Amount])</f>
        <v>4136.2299999999996</v>
      </c>
      <c r="E5" s="10">
        <f>AVERAGE(Data[Units])</f>
        <v>152.19999999999999</v>
      </c>
    </row>
    <row r="6" spans="1:5" ht="15.75" thickBot="1" x14ac:dyDescent="0.3">
      <c r="C6" s="11" t="s">
        <v>58</v>
      </c>
      <c r="D6" s="11">
        <f>MEDIAN(Data[Amount])</f>
        <v>3437</v>
      </c>
      <c r="E6" s="12">
        <f>MEDIAN(Data[Units])</f>
        <v>124.5</v>
      </c>
    </row>
    <row r="7" spans="1:5" ht="15.75" thickBot="1" x14ac:dyDescent="0.3">
      <c r="C7" s="9" t="s">
        <v>59</v>
      </c>
      <c r="D7" s="9">
        <f>_xlfn.MODE.SNGL(Data[Amount])</f>
        <v>3339</v>
      </c>
      <c r="E7" s="10">
        <f>_xlfn.MODE.SNGL(Data[Units])</f>
        <v>75</v>
      </c>
    </row>
    <row r="8" spans="1:5" ht="15.75" thickBot="1" x14ac:dyDescent="0.3">
      <c r="C8" s="11" t="s">
        <v>60</v>
      </c>
      <c r="D8" s="11">
        <f>MIN(Data[Amount])</f>
        <v>0</v>
      </c>
      <c r="E8" s="12">
        <f>MIN(Data[Units])</f>
        <v>0</v>
      </c>
    </row>
    <row r="9" spans="1:5" ht="15.75" thickBot="1" x14ac:dyDescent="0.3">
      <c r="C9" s="9" t="s">
        <v>61</v>
      </c>
      <c r="D9" s="9">
        <f>MAX(Data[Amount])</f>
        <v>16184</v>
      </c>
      <c r="E9" s="10">
        <f>MAX(Data[Units])</f>
        <v>525</v>
      </c>
    </row>
    <row r="10" spans="1:5" ht="15.75" thickBot="1" x14ac:dyDescent="0.3">
      <c r="C10" s="9" t="s">
        <v>62</v>
      </c>
      <c r="D10" s="9">
        <f>_xlfn.PERCENTILE.EXC(Data[Amount],0.25)</f>
        <v>1652</v>
      </c>
      <c r="E10" s="10">
        <f>_xlfn.PERCENTILE.EXC(Data[Units],0.25)</f>
        <v>54</v>
      </c>
    </row>
    <row r="11" spans="1:5" ht="15.75" thickBot="1" x14ac:dyDescent="0.3">
      <c r="C11" s="9" t="s">
        <v>63</v>
      </c>
      <c r="D11" s="9">
        <f>_xlfn.PERCENTILE.EXC(Data[Amount],0.75)</f>
        <v>6245.75</v>
      </c>
      <c r="E11" s="10">
        <f>_xlfn.PERCENTILE.EXC(Data[Units],0.75)</f>
        <v>223.5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F8264-1451-46D1-A6EE-5A48CC0CEADE}">
  <dimension ref="A1:G304"/>
  <sheetViews>
    <sheetView showGridLines="0" zoomScaleNormal="100" workbookViewId="0">
      <selection activeCell="D17" sqref="D17"/>
    </sheetView>
  </sheetViews>
  <sheetFormatPr defaultRowHeight="14.25" x14ac:dyDescent="0.2"/>
  <cols>
    <col min="1" max="1" width="1.7109375" style="16" customWidth="1"/>
    <col min="2" max="2" width="9.140625" style="16"/>
    <col min="3" max="3" width="20.28515625" style="16" bestFit="1" customWidth="1"/>
    <col min="4" max="4" width="13" style="16" bestFit="1" customWidth="1"/>
    <col min="5" max="5" width="21.85546875" style="16" bestFit="1" customWidth="1"/>
    <col min="6" max="6" width="11.42578125" style="16" customWidth="1"/>
    <col min="7" max="7" width="11.140625" style="16" customWidth="1"/>
    <col min="8" max="16384" width="9.140625" style="16"/>
  </cols>
  <sheetData>
    <row r="1" spans="1:7" s="15" customFormat="1" ht="52.5" customHeight="1" x14ac:dyDescent="0.2">
      <c r="A1" s="13"/>
      <c r="B1" s="14" t="s">
        <v>52</v>
      </c>
      <c r="C1" s="14"/>
    </row>
    <row r="4" spans="1:7" x14ac:dyDescent="0.2">
      <c r="C4" s="41" t="s">
        <v>11</v>
      </c>
      <c r="D4" s="41" t="s">
        <v>12</v>
      </c>
      <c r="E4" s="41" t="s">
        <v>0</v>
      </c>
      <c r="F4" s="42" t="s">
        <v>1</v>
      </c>
      <c r="G4" s="42" t="s">
        <v>49</v>
      </c>
    </row>
    <row r="5" spans="1:7" x14ac:dyDescent="0.2">
      <c r="C5" s="16" t="s">
        <v>10</v>
      </c>
      <c r="D5" s="16" t="s">
        <v>38</v>
      </c>
      <c r="E5" s="16" t="s">
        <v>14</v>
      </c>
      <c r="F5" s="43">
        <v>5586</v>
      </c>
      <c r="G5" s="44">
        <v>525</v>
      </c>
    </row>
    <row r="6" spans="1:7" x14ac:dyDescent="0.2">
      <c r="C6" s="16" t="s">
        <v>2</v>
      </c>
      <c r="D6" s="16" t="s">
        <v>36</v>
      </c>
      <c r="E6" s="16" t="s">
        <v>27</v>
      </c>
      <c r="F6" s="43">
        <v>798</v>
      </c>
      <c r="G6" s="44">
        <v>519</v>
      </c>
    </row>
    <row r="7" spans="1:7" x14ac:dyDescent="0.2">
      <c r="C7" s="16" t="s">
        <v>8</v>
      </c>
      <c r="D7" s="16" t="s">
        <v>38</v>
      </c>
      <c r="E7" s="16" t="s">
        <v>13</v>
      </c>
      <c r="F7" s="43">
        <v>819</v>
      </c>
      <c r="G7" s="44">
        <v>510</v>
      </c>
    </row>
    <row r="8" spans="1:7" x14ac:dyDescent="0.2">
      <c r="C8" s="16" t="s">
        <v>3</v>
      </c>
      <c r="D8" s="16" t="s">
        <v>34</v>
      </c>
      <c r="E8" s="16" t="s">
        <v>32</v>
      </c>
      <c r="F8" s="43">
        <v>7777</v>
      </c>
      <c r="G8" s="44">
        <v>504</v>
      </c>
    </row>
    <row r="9" spans="1:7" x14ac:dyDescent="0.2">
      <c r="C9" s="16" t="s">
        <v>9</v>
      </c>
      <c r="D9" s="16" t="s">
        <v>34</v>
      </c>
      <c r="E9" s="16" t="s">
        <v>20</v>
      </c>
      <c r="F9" s="43">
        <v>8463</v>
      </c>
      <c r="G9" s="44">
        <v>492</v>
      </c>
    </row>
    <row r="10" spans="1:7" x14ac:dyDescent="0.2">
      <c r="C10" s="16" t="s">
        <v>2</v>
      </c>
      <c r="D10" s="16" t="s">
        <v>39</v>
      </c>
      <c r="E10" s="16" t="s">
        <v>25</v>
      </c>
      <c r="F10" s="43">
        <v>1785</v>
      </c>
      <c r="G10" s="44">
        <v>462</v>
      </c>
    </row>
    <row r="11" spans="1:7" x14ac:dyDescent="0.2">
      <c r="C11" s="16" t="s">
        <v>8</v>
      </c>
      <c r="D11" s="16" t="s">
        <v>35</v>
      </c>
      <c r="E11" s="16" t="s">
        <v>32</v>
      </c>
      <c r="F11" s="43">
        <v>6706</v>
      </c>
      <c r="G11" s="44">
        <v>459</v>
      </c>
    </row>
    <row r="12" spans="1:7" x14ac:dyDescent="0.2">
      <c r="C12" s="16" t="s">
        <v>6</v>
      </c>
      <c r="D12" s="16" t="s">
        <v>37</v>
      </c>
      <c r="E12" s="16" t="s">
        <v>28</v>
      </c>
      <c r="F12" s="43">
        <v>3556</v>
      </c>
      <c r="G12" s="44">
        <v>459</v>
      </c>
    </row>
    <row r="13" spans="1:7" x14ac:dyDescent="0.2">
      <c r="C13" s="16" t="s">
        <v>6</v>
      </c>
      <c r="D13" s="16" t="s">
        <v>34</v>
      </c>
      <c r="E13" s="16" t="s">
        <v>26</v>
      </c>
      <c r="F13" s="43">
        <v>8008</v>
      </c>
      <c r="G13" s="44">
        <v>456</v>
      </c>
    </row>
    <row r="14" spans="1:7" x14ac:dyDescent="0.2">
      <c r="C14" s="16" t="s">
        <v>40</v>
      </c>
      <c r="D14" s="16" t="s">
        <v>35</v>
      </c>
      <c r="E14" s="16" t="s">
        <v>30</v>
      </c>
      <c r="F14" s="43">
        <v>2275</v>
      </c>
      <c r="G14" s="44">
        <v>447</v>
      </c>
    </row>
    <row r="15" spans="1:7" x14ac:dyDescent="0.2">
      <c r="C15" s="16" t="s">
        <v>40</v>
      </c>
      <c r="D15" s="16" t="s">
        <v>35</v>
      </c>
      <c r="E15" s="16" t="s">
        <v>33</v>
      </c>
      <c r="F15" s="43">
        <v>8869</v>
      </c>
      <c r="G15" s="44">
        <v>432</v>
      </c>
    </row>
    <row r="16" spans="1:7" x14ac:dyDescent="0.2">
      <c r="C16" s="16" t="s">
        <v>6</v>
      </c>
      <c r="D16" s="16" t="s">
        <v>39</v>
      </c>
      <c r="E16" s="16" t="s">
        <v>25</v>
      </c>
      <c r="F16" s="43">
        <v>2100</v>
      </c>
      <c r="G16" s="44">
        <v>414</v>
      </c>
    </row>
    <row r="17" spans="3:7" x14ac:dyDescent="0.2">
      <c r="C17" s="16" t="s">
        <v>6</v>
      </c>
      <c r="D17" s="16" t="s">
        <v>37</v>
      </c>
      <c r="E17" s="16" t="s">
        <v>16</v>
      </c>
      <c r="F17" s="43">
        <v>1904</v>
      </c>
      <c r="G17" s="44">
        <v>405</v>
      </c>
    </row>
    <row r="18" spans="3:7" x14ac:dyDescent="0.2">
      <c r="C18" s="16" t="s">
        <v>6</v>
      </c>
      <c r="D18" s="16" t="s">
        <v>35</v>
      </c>
      <c r="E18" s="16" t="s">
        <v>4</v>
      </c>
      <c r="F18" s="43">
        <v>1302</v>
      </c>
      <c r="G18" s="44">
        <v>402</v>
      </c>
    </row>
    <row r="19" spans="3:7" x14ac:dyDescent="0.2">
      <c r="C19" s="16" t="s">
        <v>6</v>
      </c>
      <c r="D19" s="16" t="s">
        <v>39</v>
      </c>
      <c r="E19" s="16" t="s">
        <v>29</v>
      </c>
      <c r="F19" s="43">
        <v>3052</v>
      </c>
      <c r="G19" s="44">
        <v>378</v>
      </c>
    </row>
    <row r="20" spans="3:7" x14ac:dyDescent="0.2">
      <c r="C20" s="16" t="s">
        <v>40</v>
      </c>
      <c r="D20" s="16" t="s">
        <v>35</v>
      </c>
      <c r="E20" s="16" t="s">
        <v>22</v>
      </c>
      <c r="F20" s="43">
        <v>6853</v>
      </c>
      <c r="G20" s="44">
        <v>372</v>
      </c>
    </row>
    <row r="21" spans="3:7" x14ac:dyDescent="0.2">
      <c r="C21" s="16" t="s">
        <v>7</v>
      </c>
      <c r="D21" s="16" t="s">
        <v>34</v>
      </c>
      <c r="E21" s="16" t="s">
        <v>14</v>
      </c>
      <c r="F21" s="43">
        <v>1932</v>
      </c>
      <c r="G21" s="44">
        <v>369</v>
      </c>
    </row>
    <row r="22" spans="3:7" x14ac:dyDescent="0.2">
      <c r="C22" s="16" t="s">
        <v>6</v>
      </c>
      <c r="D22" s="16" t="s">
        <v>34</v>
      </c>
      <c r="E22" s="16" t="s">
        <v>30</v>
      </c>
      <c r="F22" s="43">
        <v>3402</v>
      </c>
      <c r="G22" s="44">
        <v>366</v>
      </c>
    </row>
    <row r="23" spans="3:7" x14ac:dyDescent="0.2">
      <c r="C23" s="16" t="s">
        <v>3</v>
      </c>
      <c r="D23" s="16" t="s">
        <v>37</v>
      </c>
      <c r="E23" s="16" t="s">
        <v>4</v>
      </c>
      <c r="F23" s="43">
        <v>938</v>
      </c>
      <c r="G23" s="44">
        <v>366</v>
      </c>
    </row>
    <row r="24" spans="3:7" x14ac:dyDescent="0.2">
      <c r="C24" s="16" t="s">
        <v>8</v>
      </c>
      <c r="D24" s="16" t="s">
        <v>35</v>
      </c>
      <c r="E24" s="16" t="s">
        <v>20</v>
      </c>
      <c r="F24" s="43">
        <v>2702</v>
      </c>
      <c r="G24" s="44">
        <v>363</v>
      </c>
    </row>
    <row r="25" spans="3:7" x14ac:dyDescent="0.2">
      <c r="C25" s="16" t="s">
        <v>5</v>
      </c>
      <c r="D25" s="16" t="s">
        <v>35</v>
      </c>
      <c r="E25" s="16" t="s">
        <v>29</v>
      </c>
      <c r="F25" s="43">
        <v>4480</v>
      </c>
      <c r="G25" s="44">
        <v>357</v>
      </c>
    </row>
    <row r="26" spans="3:7" x14ac:dyDescent="0.2">
      <c r="C26" s="16" t="s">
        <v>2</v>
      </c>
      <c r="D26" s="16" t="s">
        <v>38</v>
      </c>
      <c r="E26" s="16" t="s">
        <v>31</v>
      </c>
      <c r="F26" s="43">
        <v>4326</v>
      </c>
      <c r="G26" s="44">
        <v>348</v>
      </c>
    </row>
    <row r="27" spans="3:7" x14ac:dyDescent="0.2">
      <c r="C27" s="16" t="s">
        <v>5</v>
      </c>
      <c r="D27" s="16" t="s">
        <v>36</v>
      </c>
      <c r="E27" s="16" t="s">
        <v>17</v>
      </c>
      <c r="F27" s="43">
        <v>3339</v>
      </c>
      <c r="G27" s="44">
        <v>348</v>
      </c>
    </row>
    <row r="28" spans="3:7" x14ac:dyDescent="0.2">
      <c r="C28" s="16" t="s">
        <v>10</v>
      </c>
      <c r="D28" s="16" t="s">
        <v>36</v>
      </c>
      <c r="E28" s="16" t="s">
        <v>29</v>
      </c>
      <c r="F28" s="43">
        <v>2471</v>
      </c>
      <c r="G28" s="44">
        <v>342</v>
      </c>
    </row>
    <row r="29" spans="3:7" x14ac:dyDescent="0.2">
      <c r="C29" s="16" t="s">
        <v>5</v>
      </c>
      <c r="D29" s="16" t="s">
        <v>34</v>
      </c>
      <c r="E29" s="16" t="s">
        <v>20</v>
      </c>
      <c r="F29" s="43">
        <v>15610</v>
      </c>
      <c r="G29" s="44">
        <v>339</v>
      </c>
    </row>
    <row r="30" spans="3:7" x14ac:dyDescent="0.2">
      <c r="C30" s="16" t="s">
        <v>7</v>
      </c>
      <c r="D30" s="16" t="s">
        <v>37</v>
      </c>
      <c r="E30" s="16" t="s">
        <v>16</v>
      </c>
      <c r="F30" s="43">
        <v>4487</v>
      </c>
      <c r="G30" s="44">
        <v>333</v>
      </c>
    </row>
    <row r="31" spans="3:7" x14ac:dyDescent="0.2">
      <c r="C31" s="16" t="s">
        <v>3</v>
      </c>
      <c r="D31" s="16" t="s">
        <v>37</v>
      </c>
      <c r="E31" s="16" t="s">
        <v>28</v>
      </c>
      <c r="F31" s="43">
        <v>7308</v>
      </c>
      <c r="G31" s="44">
        <v>327</v>
      </c>
    </row>
    <row r="32" spans="3:7" x14ac:dyDescent="0.2">
      <c r="C32" s="16" t="s">
        <v>3</v>
      </c>
      <c r="D32" s="16" t="s">
        <v>37</v>
      </c>
      <c r="E32" s="16" t="s">
        <v>29</v>
      </c>
      <c r="F32" s="43">
        <v>4592</v>
      </c>
      <c r="G32" s="44">
        <v>324</v>
      </c>
    </row>
    <row r="33" spans="3:7" x14ac:dyDescent="0.2">
      <c r="C33" s="16" t="s">
        <v>7</v>
      </c>
      <c r="D33" s="16" t="s">
        <v>38</v>
      </c>
      <c r="E33" s="16" t="s">
        <v>30</v>
      </c>
      <c r="F33" s="43">
        <v>10129</v>
      </c>
      <c r="G33" s="44">
        <v>312</v>
      </c>
    </row>
    <row r="34" spans="3:7" x14ac:dyDescent="0.2">
      <c r="C34" s="16" t="s">
        <v>3</v>
      </c>
      <c r="D34" s="16" t="s">
        <v>34</v>
      </c>
      <c r="E34" s="16" t="s">
        <v>28</v>
      </c>
      <c r="F34" s="43">
        <v>3689</v>
      </c>
      <c r="G34" s="44">
        <v>312</v>
      </c>
    </row>
    <row r="35" spans="3:7" x14ac:dyDescent="0.2">
      <c r="C35" s="16" t="s">
        <v>41</v>
      </c>
      <c r="D35" s="16" t="s">
        <v>36</v>
      </c>
      <c r="E35" s="16" t="s">
        <v>28</v>
      </c>
      <c r="F35" s="43">
        <v>854</v>
      </c>
      <c r="G35" s="44">
        <v>309</v>
      </c>
    </row>
    <row r="36" spans="3:7" x14ac:dyDescent="0.2">
      <c r="C36" s="16" t="s">
        <v>9</v>
      </c>
      <c r="D36" s="16" t="s">
        <v>39</v>
      </c>
      <c r="E36" s="16" t="s">
        <v>24</v>
      </c>
      <c r="F36" s="43">
        <v>3920</v>
      </c>
      <c r="G36" s="44">
        <v>306</v>
      </c>
    </row>
    <row r="37" spans="3:7" x14ac:dyDescent="0.2">
      <c r="C37" s="16" t="s">
        <v>40</v>
      </c>
      <c r="D37" s="16" t="s">
        <v>36</v>
      </c>
      <c r="E37" s="16" t="s">
        <v>27</v>
      </c>
      <c r="F37" s="43">
        <v>3164</v>
      </c>
      <c r="G37" s="44">
        <v>306</v>
      </c>
    </row>
    <row r="38" spans="3:7" x14ac:dyDescent="0.2">
      <c r="C38" s="16" t="s">
        <v>3</v>
      </c>
      <c r="D38" s="16" t="s">
        <v>35</v>
      </c>
      <c r="E38" s="16" t="s">
        <v>33</v>
      </c>
      <c r="F38" s="43">
        <v>819</v>
      </c>
      <c r="G38" s="44">
        <v>306</v>
      </c>
    </row>
    <row r="39" spans="3:7" x14ac:dyDescent="0.2">
      <c r="C39" s="16" t="s">
        <v>3</v>
      </c>
      <c r="D39" s="16" t="s">
        <v>38</v>
      </c>
      <c r="E39" s="16" t="s">
        <v>26</v>
      </c>
      <c r="F39" s="43">
        <v>8841</v>
      </c>
      <c r="G39" s="44">
        <v>303</v>
      </c>
    </row>
    <row r="40" spans="3:7" x14ac:dyDescent="0.2">
      <c r="C40" s="16" t="s">
        <v>10</v>
      </c>
      <c r="D40" s="16" t="s">
        <v>36</v>
      </c>
      <c r="E40" s="16" t="s">
        <v>32</v>
      </c>
      <c r="F40" s="43">
        <v>6657</v>
      </c>
      <c r="G40" s="44">
        <v>303</v>
      </c>
    </row>
    <row r="41" spans="3:7" x14ac:dyDescent="0.2">
      <c r="C41" s="16" t="s">
        <v>2</v>
      </c>
      <c r="D41" s="16" t="s">
        <v>35</v>
      </c>
      <c r="E41" s="16" t="s">
        <v>17</v>
      </c>
      <c r="F41" s="43">
        <v>1589</v>
      </c>
      <c r="G41" s="44">
        <v>303</v>
      </c>
    </row>
    <row r="42" spans="3:7" x14ac:dyDescent="0.2">
      <c r="C42" s="16" t="s">
        <v>8</v>
      </c>
      <c r="D42" s="16" t="s">
        <v>35</v>
      </c>
      <c r="E42" s="16" t="s">
        <v>27</v>
      </c>
      <c r="F42" s="43">
        <v>4753</v>
      </c>
      <c r="G42" s="44">
        <v>300</v>
      </c>
    </row>
    <row r="43" spans="3:7" x14ac:dyDescent="0.2">
      <c r="C43" s="16" t="s">
        <v>7</v>
      </c>
      <c r="D43" s="16" t="s">
        <v>36</v>
      </c>
      <c r="E43" s="16" t="s">
        <v>19</v>
      </c>
      <c r="F43" s="43">
        <v>2870</v>
      </c>
      <c r="G43" s="44">
        <v>300</v>
      </c>
    </row>
    <row r="44" spans="3:7" x14ac:dyDescent="0.2">
      <c r="C44" s="16" t="s">
        <v>40</v>
      </c>
      <c r="D44" s="16" t="s">
        <v>38</v>
      </c>
      <c r="E44" s="16" t="s">
        <v>13</v>
      </c>
      <c r="F44" s="43">
        <v>5670</v>
      </c>
      <c r="G44" s="44">
        <v>297</v>
      </c>
    </row>
    <row r="45" spans="3:7" x14ac:dyDescent="0.2">
      <c r="C45" s="16" t="s">
        <v>41</v>
      </c>
      <c r="D45" s="16" t="s">
        <v>36</v>
      </c>
      <c r="E45" s="16" t="s">
        <v>18</v>
      </c>
      <c r="F45" s="43">
        <v>9632</v>
      </c>
      <c r="G45" s="44">
        <v>288</v>
      </c>
    </row>
    <row r="46" spans="3:7" x14ac:dyDescent="0.2">
      <c r="C46" s="16" t="s">
        <v>7</v>
      </c>
      <c r="D46" s="16" t="s">
        <v>35</v>
      </c>
      <c r="E46" s="16" t="s">
        <v>28</v>
      </c>
      <c r="F46" s="43">
        <v>5194</v>
      </c>
      <c r="G46" s="44">
        <v>288</v>
      </c>
    </row>
    <row r="47" spans="3:7" x14ac:dyDescent="0.2">
      <c r="C47" s="16" t="s">
        <v>8</v>
      </c>
      <c r="D47" s="16" t="s">
        <v>34</v>
      </c>
      <c r="E47" s="16" t="s">
        <v>31</v>
      </c>
      <c r="F47" s="43">
        <v>3507</v>
      </c>
      <c r="G47" s="44">
        <v>288</v>
      </c>
    </row>
    <row r="48" spans="3:7" x14ac:dyDescent="0.2">
      <c r="C48" s="16" t="s">
        <v>10</v>
      </c>
      <c r="D48" s="16" t="s">
        <v>37</v>
      </c>
      <c r="E48" s="16" t="s">
        <v>21</v>
      </c>
      <c r="F48" s="43">
        <v>245</v>
      </c>
      <c r="G48" s="44">
        <v>288</v>
      </c>
    </row>
    <row r="49" spans="3:7" x14ac:dyDescent="0.2">
      <c r="C49" s="16" t="s">
        <v>6</v>
      </c>
      <c r="D49" s="16" t="s">
        <v>38</v>
      </c>
      <c r="E49" s="16" t="s">
        <v>27</v>
      </c>
      <c r="F49" s="43">
        <v>1134</v>
      </c>
      <c r="G49" s="44">
        <v>282</v>
      </c>
    </row>
    <row r="50" spans="3:7" x14ac:dyDescent="0.2">
      <c r="C50" s="16" t="s">
        <v>10</v>
      </c>
      <c r="D50" s="16" t="s">
        <v>39</v>
      </c>
      <c r="E50" s="16" t="s">
        <v>21</v>
      </c>
      <c r="F50" s="43">
        <v>4858</v>
      </c>
      <c r="G50" s="44">
        <v>279</v>
      </c>
    </row>
    <row r="51" spans="3:7" x14ac:dyDescent="0.2">
      <c r="C51" s="16" t="s">
        <v>10</v>
      </c>
      <c r="D51" s="16" t="s">
        <v>35</v>
      </c>
      <c r="E51" s="16" t="s">
        <v>18</v>
      </c>
      <c r="F51" s="43">
        <v>3808</v>
      </c>
      <c r="G51" s="44">
        <v>279</v>
      </c>
    </row>
    <row r="52" spans="3:7" x14ac:dyDescent="0.2">
      <c r="C52" s="16" t="s">
        <v>3</v>
      </c>
      <c r="D52" s="16" t="s">
        <v>34</v>
      </c>
      <c r="E52" s="16" t="s">
        <v>14</v>
      </c>
      <c r="F52" s="43">
        <v>7259</v>
      </c>
      <c r="G52" s="44">
        <v>276</v>
      </c>
    </row>
    <row r="53" spans="3:7" x14ac:dyDescent="0.2">
      <c r="C53" s="16" t="s">
        <v>3</v>
      </c>
      <c r="D53" s="16" t="s">
        <v>35</v>
      </c>
      <c r="E53" s="16" t="s">
        <v>15</v>
      </c>
      <c r="F53" s="43">
        <v>6657</v>
      </c>
      <c r="G53" s="44">
        <v>276</v>
      </c>
    </row>
    <row r="54" spans="3:7" x14ac:dyDescent="0.2">
      <c r="C54" s="16" t="s">
        <v>9</v>
      </c>
      <c r="D54" s="16" t="s">
        <v>37</v>
      </c>
      <c r="E54" s="16" t="s">
        <v>29</v>
      </c>
      <c r="F54" s="43">
        <v>1085</v>
      </c>
      <c r="G54" s="44">
        <v>273</v>
      </c>
    </row>
    <row r="55" spans="3:7" x14ac:dyDescent="0.2">
      <c r="C55" s="16" t="s">
        <v>7</v>
      </c>
      <c r="D55" s="16" t="s">
        <v>38</v>
      </c>
      <c r="E55" s="16" t="s">
        <v>18</v>
      </c>
      <c r="F55" s="43">
        <v>1778</v>
      </c>
      <c r="G55" s="44">
        <v>270</v>
      </c>
    </row>
    <row r="56" spans="3:7" x14ac:dyDescent="0.2">
      <c r="C56" s="16" t="s">
        <v>6</v>
      </c>
      <c r="D56" s="16" t="s">
        <v>35</v>
      </c>
      <c r="E56" s="16" t="s">
        <v>20</v>
      </c>
      <c r="F56" s="43">
        <v>1071</v>
      </c>
      <c r="G56" s="44">
        <v>270</v>
      </c>
    </row>
    <row r="57" spans="3:7" x14ac:dyDescent="0.2">
      <c r="C57" s="16" t="s">
        <v>10</v>
      </c>
      <c r="D57" s="16" t="s">
        <v>36</v>
      </c>
      <c r="E57" s="16" t="s">
        <v>23</v>
      </c>
      <c r="F57" s="43">
        <v>2317</v>
      </c>
      <c r="G57" s="44">
        <v>261</v>
      </c>
    </row>
    <row r="58" spans="3:7" x14ac:dyDescent="0.2">
      <c r="C58" s="16" t="s">
        <v>7</v>
      </c>
      <c r="D58" s="16" t="s">
        <v>38</v>
      </c>
      <c r="E58" s="16" t="s">
        <v>28</v>
      </c>
      <c r="F58" s="43">
        <v>5677</v>
      </c>
      <c r="G58" s="44">
        <v>258</v>
      </c>
    </row>
    <row r="59" spans="3:7" x14ac:dyDescent="0.2">
      <c r="C59" s="16" t="s">
        <v>3</v>
      </c>
      <c r="D59" s="16" t="s">
        <v>35</v>
      </c>
      <c r="E59" s="16" t="s">
        <v>14</v>
      </c>
      <c r="F59" s="43">
        <v>2415</v>
      </c>
      <c r="G59" s="44">
        <v>255</v>
      </c>
    </row>
    <row r="60" spans="3:7" x14ac:dyDescent="0.2">
      <c r="C60" s="16" t="s">
        <v>7</v>
      </c>
      <c r="D60" s="16" t="s">
        <v>35</v>
      </c>
      <c r="E60" s="16" t="s">
        <v>30</v>
      </c>
      <c r="F60" s="43">
        <v>6755</v>
      </c>
      <c r="G60" s="44">
        <v>252</v>
      </c>
    </row>
    <row r="61" spans="3:7" x14ac:dyDescent="0.2">
      <c r="C61" s="16" t="s">
        <v>7</v>
      </c>
      <c r="D61" s="16" t="s">
        <v>36</v>
      </c>
      <c r="E61" s="16" t="s">
        <v>29</v>
      </c>
      <c r="F61" s="43">
        <v>5551</v>
      </c>
      <c r="G61" s="44">
        <v>252</v>
      </c>
    </row>
    <row r="62" spans="3:7" x14ac:dyDescent="0.2">
      <c r="C62" s="16" t="s">
        <v>5</v>
      </c>
      <c r="D62" s="16" t="s">
        <v>39</v>
      </c>
      <c r="E62" s="16" t="s">
        <v>18</v>
      </c>
      <c r="F62" s="43">
        <v>385</v>
      </c>
      <c r="G62" s="44">
        <v>249</v>
      </c>
    </row>
    <row r="63" spans="3:7" x14ac:dyDescent="0.2">
      <c r="C63" s="16" t="s">
        <v>5</v>
      </c>
      <c r="D63" s="16" t="s">
        <v>35</v>
      </c>
      <c r="E63" s="16" t="s">
        <v>31</v>
      </c>
      <c r="F63" s="43">
        <v>4753</v>
      </c>
      <c r="G63" s="44">
        <v>246</v>
      </c>
    </row>
    <row r="64" spans="3:7" x14ac:dyDescent="0.2">
      <c r="C64" s="16" t="s">
        <v>7</v>
      </c>
      <c r="D64" s="16" t="s">
        <v>39</v>
      </c>
      <c r="E64" s="16" t="s">
        <v>17</v>
      </c>
      <c r="F64" s="43">
        <v>4438</v>
      </c>
      <c r="G64" s="44">
        <v>246</v>
      </c>
    </row>
    <row r="65" spans="3:7" x14ac:dyDescent="0.2">
      <c r="C65" s="16" t="s">
        <v>2</v>
      </c>
      <c r="D65" s="16" t="s">
        <v>36</v>
      </c>
      <c r="E65" s="16" t="s">
        <v>31</v>
      </c>
      <c r="F65" s="43">
        <v>3094</v>
      </c>
      <c r="G65" s="44">
        <v>246</v>
      </c>
    </row>
    <row r="66" spans="3:7" x14ac:dyDescent="0.2">
      <c r="C66" s="16" t="s">
        <v>9</v>
      </c>
      <c r="D66" s="16" t="s">
        <v>37</v>
      </c>
      <c r="E66" s="16" t="s">
        <v>26</v>
      </c>
      <c r="F66" s="43">
        <v>2856</v>
      </c>
      <c r="G66" s="44">
        <v>246</v>
      </c>
    </row>
    <row r="67" spans="3:7" x14ac:dyDescent="0.2">
      <c r="C67" s="16" t="s">
        <v>9</v>
      </c>
      <c r="D67" s="16" t="s">
        <v>35</v>
      </c>
      <c r="E67" s="16" t="s">
        <v>15</v>
      </c>
      <c r="F67" s="43">
        <v>7833</v>
      </c>
      <c r="G67" s="44">
        <v>243</v>
      </c>
    </row>
    <row r="68" spans="3:7" x14ac:dyDescent="0.2">
      <c r="C68" s="16" t="s">
        <v>7</v>
      </c>
      <c r="D68" s="16" t="s">
        <v>35</v>
      </c>
      <c r="E68" s="16" t="s">
        <v>19</v>
      </c>
      <c r="F68" s="43">
        <v>4585</v>
      </c>
      <c r="G68" s="44">
        <v>240</v>
      </c>
    </row>
    <row r="69" spans="3:7" x14ac:dyDescent="0.2">
      <c r="C69" s="16" t="s">
        <v>41</v>
      </c>
      <c r="D69" s="16" t="s">
        <v>37</v>
      </c>
      <c r="E69" s="16" t="s">
        <v>30</v>
      </c>
      <c r="F69" s="43">
        <v>1526</v>
      </c>
      <c r="G69" s="44">
        <v>240</v>
      </c>
    </row>
    <row r="70" spans="3:7" x14ac:dyDescent="0.2">
      <c r="C70" s="16" t="s">
        <v>5</v>
      </c>
      <c r="D70" s="16" t="s">
        <v>34</v>
      </c>
      <c r="E70" s="16" t="s">
        <v>22</v>
      </c>
      <c r="F70" s="43">
        <v>6279</v>
      </c>
      <c r="G70" s="44">
        <v>237</v>
      </c>
    </row>
    <row r="71" spans="3:7" x14ac:dyDescent="0.2">
      <c r="C71" s="16" t="s">
        <v>40</v>
      </c>
      <c r="D71" s="16" t="s">
        <v>35</v>
      </c>
      <c r="E71" s="16" t="s">
        <v>32</v>
      </c>
      <c r="F71" s="43">
        <v>12348</v>
      </c>
      <c r="G71" s="44">
        <v>234</v>
      </c>
    </row>
    <row r="72" spans="3:7" x14ac:dyDescent="0.2">
      <c r="C72" s="16" t="s">
        <v>3</v>
      </c>
      <c r="D72" s="16" t="s">
        <v>35</v>
      </c>
      <c r="E72" s="16" t="s">
        <v>25</v>
      </c>
      <c r="F72" s="43">
        <v>2464</v>
      </c>
      <c r="G72" s="44">
        <v>234</v>
      </c>
    </row>
    <row r="73" spans="3:7" x14ac:dyDescent="0.2">
      <c r="C73" s="16" t="s">
        <v>8</v>
      </c>
      <c r="D73" s="16" t="s">
        <v>38</v>
      </c>
      <c r="E73" s="16" t="s">
        <v>23</v>
      </c>
      <c r="F73" s="43">
        <v>1701</v>
      </c>
      <c r="G73" s="44">
        <v>234</v>
      </c>
    </row>
    <row r="74" spans="3:7" x14ac:dyDescent="0.2">
      <c r="C74" s="16" t="s">
        <v>41</v>
      </c>
      <c r="D74" s="16" t="s">
        <v>36</v>
      </c>
      <c r="E74" s="16" t="s">
        <v>13</v>
      </c>
      <c r="F74" s="43">
        <v>10311</v>
      </c>
      <c r="G74" s="44">
        <v>231</v>
      </c>
    </row>
    <row r="75" spans="3:7" x14ac:dyDescent="0.2">
      <c r="C75" s="16" t="s">
        <v>41</v>
      </c>
      <c r="D75" s="16" t="s">
        <v>37</v>
      </c>
      <c r="E75" s="16" t="s">
        <v>15</v>
      </c>
      <c r="F75" s="43">
        <v>714</v>
      </c>
      <c r="G75" s="44">
        <v>231</v>
      </c>
    </row>
    <row r="76" spans="3:7" x14ac:dyDescent="0.2">
      <c r="C76" s="16" t="s">
        <v>10</v>
      </c>
      <c r="D76" s="16" t="s">
        <v>35</v>
      </c>
      <c r="E76" s="16" t="s">
        <v>21</v>
      </c>
      <c r="F76" s="43">
        <v>567</v>
      </c>
      <c r="G76" s="44">
        <v>228</v>
      </c>
    </row>
    <row r="77" spans="3:7" x14ac:dyDescent="0.2">
      <c r="C77" s="16" t="s">
        <v>7</v>
      </c>
      <c r="D77" s="16" t="s">
        <v>37</v>
      </c>
      <c r="E77" s="16" t="s">
        <v>14</v>
      </c>
      <c r="F77" s="43">
        <v>6608</v>
      </c>
      <c r="G77" s="44">
        <v>225</v>
      </c>
    </row>
    <row r="78" spans="3:7" x14ac:dyDescent="0.2">
      <c r="C78" s="16" t="s">
        <v>40</v>
      </c>
      <c r="D78" s="16" t="s">
        <v>39</v>
      </c>
      <c r="E78" s="16" t="s">
        <v>28</v>
      </c>
      <c r="F78" s="43">
        <v>3101</v>
      </c>
      <c r="G78" s="44">
        <v>225</v>
      </c>
    </row>
    <row r="79" spans="3:7" x14ac:dyDescent="0.2">
      <c r="C79" s="16" t="s">
        <v>41</v>
      </c>
      <c r="D79" s="16" t="s">
        <v>34</v>
      </c>
      <c r="E79" s="16" t="s">
        <v>16</v>
      </c>
      <c r="F79" s="43">
        <v>1274</v>
      </c>
      <c r="G79" s="44">
        <v>225</v>
      </c>
    </row>
    <row r="80" spans="3:7" x14ac:dyDescent="0.2">
      <c r="C80" s="16" t="s">
        <v>8</v>
      </c>
      <c r="D80" s="16" t="s">
        <v>34</v>
      </c>
      <c r="E80" s="16" t="s">
        <v>16</v>
      </c>
      <c r="F80" s="43">
        <v>2009</v>
      </c>
      <c r="G80" s="44">
        <v>219</v>
      </c>
    </row>
    <row r="81" spans="3:7" x14ac:dyDescent="0.2">
      <c r="C81" s="16" t="s">
        <v>41</v>
      </c>
      <c r="D81" s="16" t="s">
        <v>35</v>
      </c>
      <c r="E81" s="16" t="s">
        <v>28</v>
      </c>
      <c r="F81" s="43">
        <v>7455</v>
      </c>
      <c r="G81" s="44">
        <v>216</v>
      </c>
    </row>
    <row r="82" spans="3:7" x14ac:dyDescent="0.2">
      <c r="C82" s="16" t="s">
        <v>2</v>
      </c>
      <c r="D82" s="16" t="s">
        <v>39</v>
      </c>
      <c r="E82" s="16" t="s">
        <v>21</v>
      </c>
      <c r="F82" s="43">
        <v>7651</v>
      </c>
      <c r="G82" s="44">
        <v>213</v>
      </c>
    </row>
    <row r="83" spans="3:7" x14ac:dyDescent="0.2">
      <c r="C83" s="16" t="s">
        <v>8</v>
      </c>
      <c r="D83" s="16" t="s">
        <v>38</v>
      </c>
      <c r="E83" s="16" t="s">
        <v>32</v>
      </c>
      <c r="F83" s="43">
        <v>3752</v>
      </c>
      <c r="G83" s="44">
        <v>213</v>
      </c>
    </row>
    <row r="84" spans="3:7" x14ac:dyDescent="0.2">
      <c r="C84" s="16" t="s">
        <v>8</v>
      </c>
      <c r="D84" s="16" t="s">
        <v>39</v>
      </c>
      <c r="E84" s="16" t="s">
        <v>31</v>
      </c>
      <c r="F84" s="43">
        <v>8890</v>
      </c>
      <c r="G84" s="44">
        <v>210</v>
      </c>
    </row>
    <row r="85" spans="3:7" x14ac:dyDescent="0.2">
      <c r="C85" s="16" t="s">
        <v>8</v>
      </c>
      <c r="D85" s="16" t="s">
        <v>35</v>
      </c>
      <c r="E85" s="16" t="s">
        <v>22</v>
      </c>
      <c r="F85" s="43">
        <v>5012</v>
      </c>
      <c r="G85" s="44">
        <v>210</v>
      </c>
    </row>
    <row r="86" spans="3:7" x14ac:dyDescent="0.2">
      <c r="C86" s="16" t="s">
        <v>7</v>
      </c>
      <c r="D86" s="16" t="s">
        <v>37</v>
      </c>
      <c r="E86" s="16" t="s">
        <v>22</v>
      </c>
      <c r="F86" s="43">
        <v>9835</v>
      </c>
      <c r="G86" s="44">
        <v>207</v>
      </c>
    </row>
    <row r="87" spans="3:7" x14ac:dyDescent="0.2">
      <c r="C87" s="16" t="s">
        <v>6</v>
      </c>
      <c r="D87" s="16" t="s">
        <v>34</v>
      </c>
      <c r="E87" s="16" t="s">
        <v>27</v>
      </c>
      <c r="F87" s="43">
        <v>4242</v>
      </c>
      <c r="G87" s="44">
        <v>207</v>
      </c>
    </row>
    <row r="88" spans="3:7" x14ac:dyDescent="0.2">
      <c r="C88" s="16" t="s">
        <v>9</v>
      </c>
      <c r="D88" s="16" t="s">
        <v>37</v>
      </c>
      <c r="E88" s="16" t="s">
        <v>4</v>
      </c>
      <c r="F88" s="43">
        <v>259</v>
      </c>
      <c r="G88" s="44">
        <v>207</v>
      </c>
    </row>
    <row r="89" spans="3:7" x14ac:dyDescent="0.2">
      <c r="C89" s="16" t="s">
        <v>9</v>
      </c>
      <c r="D89" s="16" t="s">
        <v>36</v>
      </c>
      <c r="E89" s="16" t="s">
        <v>27</v>
      </c>
      <c r="F89" s="43">
        <v>11522</v>
      </c>
      <c r="G89" s="44">
        <v>204</v>
      </c>
    </row>
    <row r="90" spans="3:7" x14ac:dyDescent="0.2">
      <c r="C90" s="16" t="s">
        <v>10</v>
      </c>
      <c r="D90" s="16" t="s">
        <v>34</v>
      </c>
      <c r="E90" s="16" t="s">
        <v>19</v>
      </c>
      <c r="F90" s="43">
        <v>5355</v>
      </c>
      <c r="G90" s="44">
        <v>204</v>
      </c>
    </row>
    <row r="91" spans="3:7" x14ac:dyDescent="0.2">
      <c r="C91" s="16" t="s">
        <v>9</v>
      </c>
      <c r="D91" s="16" t="s">
        <v>39</v>
      </c>
      <c r="E91" s="16" t="s">
        <v>18</v>
      </c>
      <c r="F91" s="43">
        <v>2639</v>
      </c>
      <c r="G91" s="44">
        <v>204</v>
      </c>
    </row>
    <row r="92" spans="3:7" x14ac:dyDescent="0.2">
      <c r="C92" s="16" t="s">
        <v>8</v>
      </c>
      <c r="D92" s="16" t="s">
        <v>37</v>
      </c>
      <c r="E92" s="16" t="s">
        <v>19</v>
      </c>
      <c r="F92" s="43">
        <v>1771</v>
      </c>
      <c r="G92" s="44">
        <v>204</v>
      </c>
    </row>
    <row r="93" spans="3:7" x14ac:dyDescent="0.2">
      <c r="C93" s="16" t="s">
        <v>41</v>
      </c>
      <c r="D93" s="16" t="s">
        <v>36</v>
      </c>
      <c r="E93" s="16" t="s">
        <v>26</v>
      </c>
      <c r="F93" s="43">
        <v>98</v>
      </c>
      <c r="G93" s="44">
        <v>204</v>
      </c>
    </row>
    <row r="94" spans="3:7" x14ac:dyDescent="0.2">
      <c r="C94" s="16" t="s">
        <v>5</v>
      </c>
      <c r="D94" s="16" t="s">
        <v>35</v>
      </c>
      <c r="E94" s="16" t="s">
        <v>15</v>
      </c>
      <c r="F94" s="43">
        <v>13391</v>
      </c>
      <c r="G94" s="44">
        <v>201</v>
      </c>
    </row>
    <row r="95" spans="3:7" x14ac:dyDescent="0.2">
      <c r="C95" s="16" t="s">
        <v>2</v>
      </c>
      <c r="D95" s="16" t="s">
        <v>37</v>
      </c>
      <c r="E95" s="16" t="s">
        <v>17</v>
      </c>
      <c r="F95" s="43">
        <v>9926</v>
      </c>
      <c r="G95" s="44">
        <v>201</v>
      </c>
    </row>
    <row r="96" spans="3:7" x14ac:dyDescent="0.2">
      <c r="C96" s="16" t="s">
        <v>5</v>
      </c>
      <c r="D96" s="16" t="s">
        <v>34</v>
      </c>
      <c r="E96" s="16" t="s">
        <v>15</v>
      </c>
      <c r="F96" s="43">
        <v>7280</v>
      </c>
      <c r="G96" s="44">
        <v>201</v>
      </c>
    </row>
    <row r="97" spans="3:7" x14ac:dyDescent="0.2">
      <c r="C97" s="16" t="s">
        <v>40</v>
      </c>
      <c r="D97" s="16" t="s">
        <v>36</v>
      </c>
      <c r="E97" s="16" t="s">
        <v>13</v>
      </c>
      <c r="F97" s="43">
        <v>4424</v>
      </c>
      <c r="G97" s="44">
        <v>201</v>
      </c>
    </row>
    <row r="98" spans="3:7" x14ac:dyDescent="0.2">
      <c r="C98" s="16" t="s">
        <v>7</v>
      </c>
      <c r="D98" s="16" t="s">
        <v>39</v>
      </c>
      <c r="E98" s="16" t="s">
        <v>27</v>
      </c>
      <c r="F98" s="43">
        <v>966</v>
      </c>
      <c r="G98" s="44">
        <v>198</v>
      </c>
    </row>
    <row r="99" spans="3:7" x14ac:dyDescent="0.2">
      <c r="C99" s="16" t="s">
        <v>10</v>
      </c>
      <c r="D99" s="16" t="s">
        <v>35</v>
      </c>
      <c r="E99" s="16" t="s">
        <v>20</v>
      </c>
      <c r="F99" s="43">
        <v>1974</v>
      </c>
      <c r="G99" s="44">
        <v>195</v>
      </c>
    </row>
    <row r="100" spans="3:7" x14ac:dyDescent="0.2">
      <c r="C100" s="16" t="s">
        <v>8</v>
      </c>
      <c r="D100" s="16" t="s">
        <v>37</v>
      </c>
      <c r="E100" s="16" t="s">
        <v>22</v>
      </c>
      <c r="F100" s="43">
        <v>1890</v>
      </c>
      <c r="G100" s="44">
        <v>195</v>
      </c>
    </row>
    <row r="101" spans="3:7" x14ac:dyDescent="0.2">
      <c r="C101" s="16" t="s">
        <v>5</v>
      </c>
      <c r="D101" s="16" t="s">
        <v>34</v>
      </c>
      <c r="E101" s="16" t="s">
        <v>19</v>
      </c>
      <c r="F101" s="43">
        <v>861</v>
      </c>
      <c r="G101" s="44">
        <v>195</v>
      </c>
    </row>
    <row r="102" spans="3:7" x14ac:dyDescent="0.2">
      <c r="C102" s="16" t="s">
        <v>41</v>
      </c>
      <c r="D102" s="16" t="s">
        <v>36</v>
      </c>
      <c r="E102" s="16" t="s">
        <v>19</v>
      </c>
      <c r="F102" s="43">
        <v>1925</v>
      </c>
      <c r="G102" s="44">
        <v>192</v>
      </c>
    </row>
    <row r="103" spans="3:7" x14ac:dyDescent="0.2">
      <c r="C103" s="16" t="s">
        <v>7</v>
      </c>
      <c r="D103" s="16" t="s">
        <v>34</v>
      </c>
      <c r="E103" s="16" t="s">
        <v>24</v>
      </c>
      <c r="F103" s="43">
        <v>8862</v>
      </c>
      <c r="G103" s="44">
        <v>189</v>
      </c>
    </row>
    <row r="104" spans="3:7" x14ac:dyDescent="0.2">
      <c r="C104" s="16" t="s">
        <v>6</v>
      </c>
      <c r="D104" s="16" t="s">
        <v>37</v>
      </c>
      <c r="E104" s="16" t="s">
        <v>23</v>
      </c>
      <c r="F104" s="43">
        <v>4949</v>
      </c>
      <c r="G104" s="44">
        <v>189</v>
      </c>
    </row>
    <row r="105" spans="3:7" x14ac:dyDescent="0.2">
      <c r="C105" s="16" t="s">
        <v>9</v>
      </c>
      <c r="D105" s="16" t="s">
        <v>36</v>
      </c>
      <c r="E105" s="16" t="s">
        <v>32</v>
      </c>
      <c r="F105" s="43">
        <v>2954</v>
      </c>
      <c r="G105" s="44">
        <v>189</v>
      </c>
    </row>
    <row r="106" spans="3:7" x14ac:dyDescent="0.2">
      <c r="C106" s="16" t="s">
        <v>9</v>
      </c>
      <c r="D106" s="16" t="s">
        <v>34</v>
      </c>
      <c r="E106" s="16" t="s">
        <v>16</v>
      </c>
      <c r="F106" s="43">
        <v>938</v>
      </c>
      <c r="G106" s="44">
        <v>189</v>
      </c>
    </row>
    <row r="107" spans="3:7" x14ac:dyDescent="0.2">
      <c r="C107" s="16" t="s">
        <v>41</v>
      </c>
      <c r="D107" s="16" t="s">
        <v>35</v>
      </c>
      <c r="E107" s="16" t="s">
        <v>15</v>
      </c>
      <c r="F107" s="43">
        <v>2114</v>
      </c>
      <c r="G107" s="44">
        <v>186</v>
      </c>
    </row>
    <row r="108" spans="3:7" x14ac:dyDescent="0.2">
      <c r="C108" s="16" t="s">
        <v>8</v>
      </c>
      <c r="D108" s="16" t="s">
        <v>39</v>
      </c>
      <c r="E108" s="16" t="s">
        <v>30</v>
      </c>
      <c r="F108" s="43">
        <v>7021</v>
      </c>
      <c r="G108" s="44">
        <v>183</v>
      </c>
    </row>
    <row r="109" spans="3:7" x14ac:dyDescent="0.2">
      <c r="C109" s="16" t="s">
        <v>2</v>
      </c>
      <c r="D109" s="16" t="s">
        <v>38</v>
      </c>
      <c r="E109" s="16" t="s">
        <v>28</v>
      </c>
      <c r="F109" s="43">
        <v>6580</v>
      </c>
      <c r="G109" s="44">
        <v>183</v>
      </c>
    </row>
    <row r="110" spans="3:7" x14ac:dyDescent="0.2">
      <c r="C110" s="16" t="s">
        <v>6</v>
      </c>
      <c r="D110" s="16" t="s">
        <v>35</v>
      </c>
      <c r="E110" s="16" t="s">
        <v>27</v>
      </c>
      <c r="F110" s="43">
        <v>3864</v>
      </c>
      <c r="G110" s="44">
        <v>177</v>
      </c>
    </row>
    <row r="111" spans="3:7" x14ac:dyDescent="0.2">
      <c r="C111" s="16" t="s">
        <v>7</v>
      </c>
      <c r="D111" s="16" t="s">
        <v>36</v>
      </c>
      <c r="E111" s="16" t="s">
        <v>18</v>
      </c>
      <c r="F111" s="43">
        <v>2646</v>
      </c>
      <c r="G111" s="44">
        <v>177</v>
      </c>
    </row>
    <row r="112" spans="3:7" x14ac:dyDescent="0.2">
      <c r="C112" s="16" t="s">
        <v>41</v>
      </c>
      <c r="D112" s="16" t="s">
        <v>37</v>
      </c>
      <c r="E112" s="16" t="s">
        <v>26</v>
      </c>
      <c r="F112" s="43">
        <v>2324</v>
      </c>
      <c r="G112" s="44">
        <v>177</v>
      </c>
    </row>
    <row r="113" spans="3:7" x14ac:dyDescent="0.2">
      <c r="C113" s="16" t="s">
        <v>41</v>
      </c>
      <c r="D113" s="16" t="s">
        <v>34</v>
      </c>
      <c r="E113" s="16" t="s">
        <v>33</v>
      </c>
      <c r="F113" s="43">
        <v>7847</v>
      </c>
      <c r="G113" s="44">
        <v>174</v>
      </c>
    </row>
    <row r="114" spans="3:7" x14ac:dyDescent="0.2">
      <c r="C114" s="16" t="s">
        <v>41</v>
      </c>
      <c r="D114" s="16" t="s">
        <v>36</v>
      </c>
      <c r="E114" s="16" t="s">
        <v>30</v>
      </c>
      <c r="F114" s="43">
        <v>6118</v>
      </c>
      <c r="G114" s="44">
        <v>174</v>
      </c>
    </row>
    <row r="115" spans="3:7" x14ac:dyDescent="0.2">
      <c r="C115" s="16" t="s">
        <v>40</v>
      </c>
      <c r="D115" s="16" t="s">
        <v>35</v>
      </c>
      <c r="E115" s="16" t="s">
        <v>16</v>
      </c>
      <c r="F115" s="43">
        <v>4725</v>
      </c>
      <c r="G115" s="44">
        <v>174</v>
      </c>
    </row>
    <row r="116" spans="3:7" x14ac:dyDescent="0.2">
      <c r="C116" s="16" t="s">
        <v>9</v>
      </c>
      <c r="D116" s="16" t="s">
        <v>34</v>
      </c>
      <c r="E116" s="16" t="s">
        <v>17</v>
      </c>
      <c r="F116" s="43">
        <v>707</v>
      </c>
      <c r="G116" s="44">
        <v>174</v>
      </c>
    </row>
    <row r="117" spans="3:7" x14ac:dyDescent="0.2">
      <c r="C117" s="16" t="s">
        <v>3</v>
      </c>
      <c r="D117" s="16" t="s">
        <v>39</v>
      </c>
      <c r="E117" s="16" t="s">
        <v>26</v>
      </c>
      <c r="F117" s="43">
        <v>4956</v>
      </c>
      <c r="G117" s="44">
        <v>171</v>
      </c>
    </row>
    <row r="118" spans="3:7" x14ac:dyDescent="0.2">
      <c r="C118" s="16" t="s">
        <v>5</v>
      </c>
      <c r="D118" s="16" t="s">
        <v>39</v>
      </c>
      <c r="E118" s="16" t="s">
        <v>24</v>
      </c>
      <c r="F118" s="43">
        <v>4018</v>
      </c>
      <c r="G118" s="44">
        <v>171</v>
      </c>
    </row>
    <row r="119" spans="3:7" x14ac:dyDescent="0.2">
      <c r="C119" s="16" t="s">
        <v>5</v>
      </c>
      <c r="D119" s="16" t="s">
        <v>38</v>
      </c>
      <c r="E119" s="16" t="s">
        <v>19</v>
      </c>
      <c r="F119" s="43">
        <v>5474</v>
      </c>
      <c r="G119" s="44">
        <v>168</v>
      </c>
    </row>
    <row r="120" spans="3:7" x14ac:dyDescent="0.2">
      <c r="C120" s="16" t="s">
        <v>8</v>
      </c>
      <c r="D120" s="16" t="s">
        <v>35</v>
      </c>
      <c r="E120" s="16" t="s">
        <v>29</v>
      </c>
      <c r="F120" s="43">
        <v>2023</v>
      </c>
      <c r="G120" s="44">
        <v>168</v>
      </c>
    </row>
    <row r="121" spans="3:7" x14ac:dyDescent="0.2">
      <c r="C121" s="16" t="s">
        <v>3</v>
      </c>
      <c r="D121" s="16" t="s">
        <v>39</v>
      </c>
      <c r="E121" s="16" t="s">
        <v>16</v>
      </c>
      <c r="F121" s="43">
        <v>21</v>
      </c>
      <c r="G121" s="44">
        <v>168</v>
      </c>
    </row>
    <row r="122" spans="3:7" x14ac:dyDescent="0.2">
      <c r="C122" s="16" t="s">
        <v>3</v>
      </c>
      <c r="D122" s="16" t="s">
        <v>36</v>
      </c>
      <c r="E122" s="16" t="s">
        <v>23</v>
      </c>
      <c r="F122" s="43">
        <v>3773</v>
      </c>
      <c r="G122" s="44">
        <v>165</v>
      </c>
    </row>
    <row r="123" spans="3:7" x14ac:dyDescent="0.2">
      <c r="C123" s="16" t="s">
        <v>2</v>
      </c>
      <c r="D123" s="16" t="s">
        <v>39</v>
      </c>
      <c r="E123" s="16" t="s">
        <v>20</v>
      </c>
      <c r="F123" s="43">
        <v>9443</v>
      </c>
      <c r="G123" s="44">
        <v>162</v>
      </c>
    </row>
    <row r="124" spans="3:7" x14ac:dyDescent="0.2">
      <c r="C124" s="16" t="s">
        <v>40</v>
      </c>
      <c r="D124" s="16" t="s">
        <v>34</v>
      </c>
      <c r="E124" s="16" t="s">
        <v>19</v>
      </c>
      <c r="F124" s="43">
        <v>4018</v>
      </c>
      <c r="G124" s="44">
        <v>162</v>
      </c>
    </row>
    <row r="125" spans="3:7" x14ac:dyDescent="0.2">
      <c r="C125" s="16" t="s">
        <v>3</v>
      </c>
      <c r="D125" s="16" t="s">
        <v>36</v>
      </c>
      <c r="E125" s="16" t="s">
        <v>28</v>
      </c>
      <c r="F125" s="43">
        <v>973</v>
      </c>
      <c r="G125" s="44">
        <v>162</v>
      </c>
    </row>
    <row r="126" spans="3:7" x14ac:dyDescent="0.2">
      <c r="C126" s="16" t="s">
        <v>40</v>
      </c>
      <c r="D126" s="16" t="s">
        <v>34</v>
      </c>
      <c r="E126" s="16" t="s">
        <v>33</v>
      </c>
      <c r="F126" s="43">
        <v>3794</v>
      </c>
      <c r="G126" s="44">
        <v>159</v>
      </c>
    </row>
    <row r="127" spans="3:7" x14ac:dyDescent="0.2">
      <c r="C127" s="16" t="s">
        <v>9</v>
      </c>
      <c r="D127" s="16" t="s">
        <v>35</v>
      </c>
      <c r="E127" s="16" t="s">
        <v>26</v>
      </c>
      <c r="F127" s="43">
        <v>98</v>
      </c>
      <c r="G127" s="44">
        <v>159</v>
      </c>
    </row>
    <row r="128" spans="3:7" x14ac:dyDescent="0.2">
      <c r="C128" s="16" t="s">
        <v>40</v>
      </c>
      <c r="D128" s="16" t="s">
        <v>34</v>
      </c>
      <c r="E128" s="16" t="s">
        <v>17</v>
      </c>
      <c r="F128" s="43">
        <v>5019</v>
      </c>
      <c r="G128" s="44">
        <v>156</v>
      </c>
    </row>
    <row r="129" spans="3:7" x14ac:dyDescent="0.2">
      <c r="C129" s="16" t="s">
        <v>6</v>
      </c>
      <c r="D129" s="16" t="s">
        <v>36</v>
      </c>
      <c r="E129" s="16" t="s">
        <v>17</v>
      </c>
      <c r="F129" s="43">
        <v>4970</v>
      </c>
      <c r="G129" s="44">
        <v>156</v>
      </c>
    </row>
    <row r="130" spans="3:7" x14ac:dyDescent="0.2">
      <c r="C130" s="16" t="s">
        <v>9</v>
      </c>
      <c r="D130" s="16" t="s">
        <v>37</v>
      </c>
      <c r="E130" s="16" t="s">
        <v>25</v>
      </c>
      <c r="F130" s="43">
        <v>4305</v>
      </c>
      <c r="G130" s="44">
        <v>156</v>
      </c>
    </row>
    <row r="131" spans="3:7" x14ac:dyDescent="0.2">
      <c r="C131" s="16" t="s">
        <v>2</v>
      </c>
      <c r="D131" s="16" t="s">
        <v>38</v>
      </c>
      <c r="E131" s="16" t="s">
        <v>23</v>
      </c>
      <c r="F131" s="43">
        <v>4417</v>
      </c>
      <c r="G131" s="44">
        <v>153</v>
      </c>
    </row>
    <row r="132" spans="3:7" x14ac:dyDescent="0.2">
      <c r="C132" s="16" t="s">
        <v>9</v>
      </c>
      <c r="D132" s="16" t="s">
        <v>34</v>
      </c>
      <c r="E132" s="16" t="s">
        <v>28</v>
      </c>
      <c r="F132" s="43">
        <v>14329</v>
      </c>
      <c r="G132" s="44">
        <v>150</v>
      </c>
    </row>
    <row r="133" spans="3:7" x14ac:dyDescent="0.2">
      <c r="C133" s="16" t="s">
        <v>8</v>
      </c>
      <c r="D133" s="16" t="s">
        <v>36</v>
      </c>
      <c r="E133" s="16" t="s">
        <v>23</v>
      </c>
      <c r="F133" s="43">
        <v>5019</v>
      </c>
      <c r="G133" s="44">
        <v>150</v>
      </c>
    </row>
    <row r="134" spans="3:7" x14ac:dyDescent="0.2">
      <c r="C134" s="16" t="s">
        <v>6</v>
      </c>
      <c r="D134" s="16" t="s">
        <v>34</v>
      </c>
      <c r="E134" s="16" t="s">
        <v>17</v>
      </c>
      <c r="F134" s="43">
        <v>3759</v>
      </c>
      <c r="G134" s="44">
        <v>150</v>
      </c>
    </row>
    <row r="135" spans="3:7" x14ac:dyDescent="0.2">
      <c r="C135" s="16" t="s">
        <v>8</v>
      </c>
      <c r="D135" s="16" t="s">
        <v>37</v>
      </c>
      <c r="E135" s="16" t="s">
        <v>30</v>
      </c>
      <c r="F135" s="43">
        <v>42</v>
      </c>
      <c r="G135" s="44">
        <v>150</v>
      </c>
    </row>
    <row r="136" spans="3:7" x14ac:dyDescent="0.2">
      <c r="C136" s="16" t="s">
        <v>9</v>
      </c>
      <c r="D136" s="16" t="s">
        <v>35</v>
      </c>
      <c r="E136" s="16" t="s">
        <v>4</v>
      </c>
      <c r="F136" s="43">
        <v>959</v>
      </c>
      <c r="G136" s="44">
        <v>147</v>
      </c>
    </row>
    <row r="137" spans="3:7" x14ac:dyDescent="0.2">
      <c r="C137" s="16" t="s">
        <v>2</v>
      </c>
      <c r="D137" s="16" t="s">
        <v>39</v>
      </c>
      <c r="E137" s="16" t="s">
        <v>28</v>
      </c>
      <c r="F137" s="43">
        <v>6027</v>
      </c>
      <c r="G137" s="44">
        <v>144</v>
      </c>
    </row>
    <row r="138" spans="3:7" x14ac:dyDescent="0.2">
      <c r="C138" s="16" t="s">
        <v>3</v>
      </c>
      <c r="D138" s="16" t="s">
        <v>37</v>
      </c>
      <c r="E138" s="16" t="s">
        <v>17</v>
      </c>
      <c r="F138" s="43">
        <v>3983</v>
      </c>
      <c r="G138" s="44">
        <v>144</v>
      </c>
    </row>
    <row r="139" spans="3:7" x14ac:dyDescent="0.2">
      <c r="C139" s="16" t="s">
        <v>9</v>
      </c>
      <c r="D139" s="16" t="s">
        <v>35</v>
      </c>
      <c r="E139" s="16" t="s">
        <v>27</v>
      </c>
      <c r="F139" s="43">
        <v>2429</v>
      </c>
      <c r="G139" s="44">
        <v>144</v>
      </c>
    </row>
    <row r="140" spans="3:7" x14ac:dyDescent="0.2">
      <c r="C140" s="16" t="s">
        <v>41</v>
      </c>
      <c r="D140" s="16" t="s">
        <v>34</v>
      </c>
      <c r="E140" s="16" t="s">
        <v>22</v>
      </c>
      <c r="F140" s="43">
        <v>336</v>
      </c>
      <c r="G140" s="44">
        <v>144</v>
      </c>
    </row>
    <row r="141" spans="3:7" x14ac:dyDescent="0.2">
      <c r="C141" s="16" t="s">
        <v>10</v>
      </c>
      <c r="D141" s="16" t="s">
        <v>38</v>
      </c>
      <c r="E141" s="16" t="s">
        <v>22</v>
      </c>
      <c r="F141" s="43">
        <v>2205</v>
      </c>
      <c r="G141" s="44">
        <v>141</v>
      </c>
    </row>
    <row r="142" spans="3:7" x14ac:dyDescent="0.2">
      <c r="C142" s="16" t="s">
        <v>2</v>
      </c>
      <c r="D142" s="16" t="s">
        <v>39</v>
      </c>
      <c r="E142" s="16" t="s">
        <v>22</v>
      </c>
      <c r="F142" s="43">
        <v>1568</v>
      </c>
      <c r="G142" s="44">
        <v>141</v>
      </c>
    </row>
    <row r="143" spans="3:7" x14ac:dyDescent="0.2">
      <c r="C143" s="16" t="s">
        <v>2</v>
      </c>
      <c r="D143" s="16" t="s">
        <v>37</v>
      </c>
      <c r="E143" s="16" t="s">
        <v>18</v>
      </c>
      <c r="F143" s="43">
        <v>11571</v>
      </c>
      <c r="G143" s="44">
        <v>138</v>
      </c>
    </row>
    <row r="144" spans="3:7" x14ac:dyDescent="0.2">
      <c r="C144" s="16" t="s">
        <v>7</v>
      </c>
      <c r="D144" s="16" t="s">
        <v>34</v>
      </c>
      <c r="E144" s="16" t="s">
        <v>20</v>
      </c>
      <c r="F144" s="43">
        <v>2205</v>
      </c>
      <c r="G144" s="44">
        <v>138</v>
      </c>
    </row>
    <row r="145" spans="3:7" x14ac:dyDescent="0.2">
      <c r="C145" s="16" t="s">
        <v>40</v>
      </c>
      <c r="D145" s="16" t="s">
        <v>34</v>
      </c>
      <c r="E145" s="16" t="s">
        <v>27</v>
      </c>
      <c r="F145" s="43">
        <v>2289</v>
      </c>
      <c r="G145" s="44">
        <v>135</v>
      </c>
    </row>
    <row r="146" spans="3:7" x14ac:dyDescent="0.2">
      <c r="C146" s="16" t="s">
        <v>6</v>
      </c>
      <c r="D146" s="16" t="s">
        <v>36</v>
      </c>
      <c r="E146" s="16" t="s">
        <v>29</v>
      </c>
      <c r="F146" s="43">
        <v>1400</v>
      </c>
      <c r="G146" s="44">
        <v>135</v>
      </c>
    </row>
    <row r="147" spans="3:7" x14ac:dyDescent="0.2">
      <c r="C147" s="16" t="s">
        <v>6</v>
      </c>
      <c r="D147" s="16" t="s">
        <v>38</v>
      </c>
      <c r="E147" s="16" t="s">
        <v>33</v>
      </c>
      <c r="F147" s="43">
        <v>959</v>
      </c>
      <c r="G147" s="44">
        <v>135</v>
      </c>
    </row>
    <row r="148" spans="3:7" x14ac:dyDescent="0.2">
      <c r="C148" s="16" t="s">
        <v>40</v>
      </c>
      <c r="D148" s="16" t="s">
        <v>39</v>
      </c>
      <c r="E148" s="16" t="s">
        <v>29</v>
      </c>
      <c r="F148" s="43">
        <v>0</v>
      </c>
      <c r="G148" s="44">
        <v>135</v>
      </c>
    </row>
    <row r="149" spans="3:7" x14ac:dyDescent="0.2">
      <c r="C149" s="16" t="s">
        <v>41</v>
      </c>
      <c r="D149" s="16" t="s">
        <v>35</v>
      </c>
      <c r="E149" s="16" t="s">
        <v>27</v>
      </c>
      <c r="F149" s="43">
        <v>847</v>
      </c>
      <c r="G149" s="44">
        <v>129</v>
      </c>
    </row>
    <row r="150" spans="3:7" x14ac:dyDescent="0.2">
      <c r="C150" s="16" t="s">
        <v>10</v>
      </c>
      <c r="D150" s="16" t="s">
        <v>38</v>
      </c>
      <c r="E150" s="16" t="s">
        <v>4</v>
      </c>
      <c r="F150" s="43">
        <v>6860</v>
      </c>
      <c r="G150" s="44">
        <v>126</v>
      </c>
    </row>
    <row r="151" spans="3:7" x14ac:dyDescent="0.2">
      <c r="C151" s="16" t="s">
        <v>41</v>
      </c>
      <c r="D151" s="16" t="s">
        <v>34</v>
      </c>
      <c r="E151" s="16" t="s">
        <v>23</v>
      </c>
      <c r="F151" s="43">
        <v>4935</v>
      </c>
      <c r="G151" s="44">
        <v>126</v>
      </c>
    </row>
    <row r="152" spans="3:7" x14ac:dyDescent="0.2">
      <c r="C152" s="16" t="s">
        <v>2</v>
      </c>
      <c r="D152" s="16" t="s">
        <v>39</v>
      </c>
      <c r="E152" s="16" t="s">
        <v>33</v>
      </c>
      <c r="F152" s="43">
        <v>4018</v>
      </c>
      <c r="G152" s="44">
        <v>126</v>
      </c>
    </row>
    <row r="153" spans="3:7" x14ac:dyDescent="0.2">
      <c r="C153" s="16" t="s">
        <v>40</v>
      </c>
      <c r="D153" s="16" t="s">
        <v>35</v>
      </c>
      <c r="E153" s="16" t="s">
        <v>29</v>
      </c>
      <c r="F153" s="43">
        <v>1617</v>
      </c>
      <c r="G153" s="44">
        <v>126</v>
      </c>
    </row>
    <row r="154" spans="3:7" x14ac:dyDescent="0.2">
      <c r="C154" s="16" t="s">
        <v>8</v>
      </c>
      <c r="D154" s="16" t="s">
        <v>35</v>
      </c>
      <c r="E154" s="16" t="s">
        <v>33</v>
      </c>
      <c r="F154" s="43">
        <v>357</v>
      </c>
      <c r="G154" s="44">
        <v>126</v>
      </c>
    </row>
    <row r="155" spans="3:7" x14ac:dyDescent="0.2">
      <c r="C155" s="16" t="s">
        <v>6</v>
      </c>
      <c r="D155" s="16" t="s">
        <v>34</v>
      </c>
      <c r="E155" s="16" t="s">
        <v>32</v>
      </c>
      <c r="F155" s="43">
        <v>6734</v>
      </c>
      <c r="G155" s="44">
        <v>123</v>
      </c>
    </row>
    <row r="156" spans="3:7" x14ac:dyDescent="0.2">
      <c r="C156" s="16" t="s">
        <v>6</v>
      </c>
      <c r="D156" s="16" t="s">
        <v>35</v>
      </c>
      <c r="E156" s="16" t="s">
        <v>30</v>
      </c>
      <c r="F156" s="43">
        <v>4781</v>
      </c>
      <c r="G156" s="44">
        <v>123</v>
      </c>
    </row>
    <row r="157" spans="3:7" x14ac:dyDescent="0.2">
      <c r="C157" s="16" t="s">
        <v>41</v>
      </c>
      <c r="D157" s="16" t="s">
        <v>37</v>
      </c>
      <c r="E157" s="16" t="s">
        <v>20</v>
      </c>
      <c r="F157" s="43">
        <v>3388</v>
      </c>
      <c r="G157" s="44">
        <v>123</v>
      </c>
    </row>
    <row r="158" spans="3:7" x14ac:dyDescent="0.2">
      <c r="C158" s="16" t="s">
        <v>6</v>
      </c>
      <c r="D158" s="16" t="s">
        <v>38</v>
      </c>
      <c r="E158" s="16" t="s">
        <v>13</v>
      </c>
      <c r="F158" s="43">
        <v>2317</v>
      </c>
      <c r="G158" s="44">
        <v>123</v>
      </c>
    </row>
    <row r="159" spans="3:7" x14ac:dyDescent="0.2">
      <c r="C159" s="16" t="s">
        <v>10</v>
      </c>
      <c r="D159" s="16" t="s">
        <v>38</v>
      </c>
      <c r="E159" s="16" t="s">
        <v>13</v>
      </c>
      <c r="F159" s="43">
        <v>63</v>
      </c>
      <c r="G159" s="44">
        <v>123</v>
      </c>
    </row>
    <row r="160" spans="3:7" x14ac:dyDescent="0.2">
      <c r="C160" s="16" t="s">
        <v>6</v>
      </c>
      <c r="D160" s="16" t="s">
        <v>36</v>
      </c>
      <c r="E160" s="16" t="s">
        <v>4</v>
      </c>
      <c r="F160" s="43">
        <v>10073</v>
      </c>
      <c r="G160" s="44">
        <v>120</v>
      </c>
    </row>
    <row r="161" spans="3:7" x14ac:dyDescent="0.2">
      <c r="C161" s="16" t="s">
        <v>2</v>
      </c>
      <c r="D161" s="16" t="s">
        <v>34</v>
      </c>
      <c r="E161" s="16" t="s">
        <v>19</v>
      </c>
      <c r="F161" s="43">
        <v>7511</v>
      </c>
      <c r="G161" s="44">
        <v>120</v>
      </c>
    </row>
    <row r="162" spans="3:7" x14ac:dyDescent="0.2">
      <c r="C162" s="16" t="s">
        <v>9</v>
      </c>
      <c r="D162" s="16" t="s">
        <v>38</v>
      </c>
      <c r="E162" s="16" t="s">
        <v>16</v>
      </c>
      <c r="F162" s="43">
        <v>2646</v>
      </c>
      <c r="G162" s="44">
        <v>120</v>
      </c>
    </row>
    <row r="163" spans="3:7" x14ac:dyDescent="0.2">
      <c r="C163" s="16" t="s">
        <v>3</v>
      </c>
      <c r="D163" s="16" t="s">
        <v>34</v>
      </c>
      <c r="E163" s="16" t="s">
        <v>23</v>
      </c>
      <c r="F163" s="43">
        <v>2212</v>
      </c>
      <c r="G163" s="44">
        <v>117</v>
      </c>
    </row>
    <row r="164" spans="3:7" x14ac:dyDescent="0.2">
      <c r="C164" s="16" t="s">
        <v>7</v>
      </c>
      <c r="D164" s="16" t="s">
        <v>36</v>
      </c>
      <c r="E164" s="16" t="s">
        <v>31</v>
      </c>
      <c r="F164" s="43">
        <v>2149</v>
      </c>
      <c r="G164" s="44">
        <v>117</v>
      </c>
    </row>
    <row r="165" spans="3:7" x14ac:dyDescent="0.2">
      <c r="C165" s="16" t="s">
        <v>2</v>
      </c>
      <c r="D165" s="16" t="s">
        <v>39</v>
      </c>
      <c r="E165" s="16" t="s">
        <v>16</v>
      </c>
      <c r="F165" s="43">
        <v>2016</v>
      </c>
      <c r="G165" s="44">
        <v>117</v>
      </c>
    </row>
    <row r="166" spans="3:7" x14ac:dyDescent="0.2">
      <c r="C166" s="16" t="s">
        <v>7</v>
      </c>
      <c r="D166" s="16" t="s">
        <v>35</v>
      </c>
      <c r="E166" s="16" t="s">
        <v>24</v>
      </c>
      <c r="F166" s="43">
        <v>2793</v>
      </c>
      <c r="G166" s="44">
        <v>114</v>
      </c>
    </row>
    <row r="167" spans="3:7" x14ac:dyDescent="0.2">
      <c r="C167" s="16" t="s">
        <v>9</v>
      </c>
      <c r="D167" s="16" t="s">
        <v>36</v>
      </c>
      <c r="E167" s="16" t="s">
        <v>25</v>
      </c>
      <c r="F167" s="43">
        <v>2142</v>
      </c>
      <c r="G167" s="44">
        <v>114</v>
      </c>
    </row>
    <row r="168" spans="3:7" x14ac:dyDescent="0.2">
      <c r="C168" s="16" t="s">
        <v>40</v>
      </c>
      <c r="D168" s="16" t="s">
        <v>37</v>
      </c>
      <c r="E168" s="16" t="s">
        <v>30</v>
      </c>
      <c r="F168" s="43">
        <v>1624</v>
      </c>
      <c r="G168" s="44">
        <v>114</v>
      </c>
    </row>
    <row r="169" spans="3:7" x14ac:dyDescent="0.2">
      <c r="C169" s="16" t="s">
        <v>7</v>
      </c>
      <c r="D169" s="16" t="s">
        <v>37</v>
      </c>
      <c r="E169" s="16" t="s">
        <v>17</v>
      </c>
      <c r="F169" s="43">
        <v>4487</v>
      </c>
      <c r="G169" s="44">
        <v>111</v>
      </c>
    </row>
    <row r="170" spans="3:7" x14ac:dyDescent="0.2">
      <c r="C170" s="16" t="s">
        <v>5</v>
      </c>
      <c r="D170" s="16" t="s">
        <v>36</v>
      </c>
      <c r="E170" s="16" t="s">
        <v>30</v>
      </c>
      <c r="F170" s="43">
        <v>1526</v>
      </c>
      <c r="G170" s="44">
        <v>105</v>
      </c>
    </row>
    <row r="171" spans="3:7" x14ac:dyDescent="0.2">
      <c r="C171" s="16" t="s">
        <v>41</v>
      </c>
      <c r="D171" s="16" t="s">
        <v>37</v>
      </c>
      <c r="E171" s="16" t="s">
        <v>24</v>
      </c>
      <c r="F171" s="43">
        <v>6398</v>
      </c>
      <c r="G171" s="44">
        <v>102</v>
      </c>
    </row>
    <row r="172" spans="3:7" x14ac:dyDescent="0.2">
      <c r="C172" s="16" t="s">
        <v>40</v>
      </c>
      <c r="D172" s="16" t="s">
        <v>38</v>
      </c>
      <c r="E172" s="16" t="s">
        <v>4</v>
      </c>
      <c r="F172" s="43">
        <v>6125</v>
      </c>
      <c r="G172" s="44">
        <v>102</v>
      </c>
    </row>
    <row r="173" spans="3:7" x14ac:dyDescent="0.2">
      <c r="C173" s="16" t="s">
        <v>9</v>
      </c>
      <c r="D173" s="16" t="s">
        <v>38</v>
      </c>
      <c r="E173" s="16" t="s">
        <v>25</v>
      </c>
      <c r="F173" s="43">
        <v>3850</v>
      </c>
      <c r="G173" s="44">
        <v>102</v>
      </c>
    </row>
    <row r="174" spans="3:7" x14ac:dyDescent="0.2">
      <c r="C174" s="16" t="s">
        <v>5</v>
      </c>
      <c r="D174" s="16" t="s">
        <v>34</v>
      </c>
      <c r="E174" s="16" t="s">
        <v>29</v>
      </c>
      <c r="F174" s="43">
        <v>2891</v>
      </c>
      <c r="G174" s="44">
        <v>102</v>
      </c>
    </row>
    <row r="175" spans="3:7" x14ac:dyDescent="0.2">
      <c r="C175" s="16" t="s">
        <v>3</v>
      </c>
      <c r="D175" s="16" t="s">
        <v>39</v>
      </c>
      <c r="E175" s="16" t="s">
        <v>28</v>
      </c>
      <c r="F175" s="43">
        <v>1652</v>
      </c>
      <c r="G175" s="44">
        <v>102</v>
      </c>
    </row>
    <row r="176" spans="3:7" x14ac:dyDescent="0.2">
      <c r="C176" s="16" t="s">
        <v>6</v>
      </c>
      <c r="D176" s="16" t="s">
        <v>37</v>
      </c>
      <c r="E176" s="16" t="s">
        <v>18</v>
      </c>
      <c r="F176" s="43">
        <v>1505</v>
      </c>
      <c r="G176" s="44">
        <v>102</v>
      </c>
    </row>
    <row r="177" spans="3:7" x14ac:dyDescent="0.2">
      <c r="C177" s="16" t="s">
        <v>9</v>
      </c>
      <c r="D177" s="16" t="s">
        <v>38</v>
      </c>
      <c r="E177" s="16" t="s">
        <v>26</v>
      </c>
      <c r="F177" s="43">
        <v>2436</v>
      </c>
      <c r="G177" s="44">
        <v>99</v>
      </c>
    </row>
    <row r="178" spans="3:7" x14ac:dyDescent="0.2">
      <c r="C178" s="16" t="s">
        <v>41</v>
      </c>
      <c r="D178" s="16" t="s">
        <v>35</v>
      </c>
      <c r="E178" s="16" t="s">
        <v>19</v>
      </c>
      <c r="F178" s="43">
        <v>609</v>
      </c>
      <c r="G178" s="44">
        <v>99</v>
      </c>
    </row>
    <row r="179" spans="3:7" x14ac:dyDescent="0.2">
      <c r="C179" s="16" t="s">
        <v>9</v>
      </c>
      <c r="D179" s="16" t="s">
        <v>37</v>
      </c>
      <c r="E179" s="16" t="s">
        <v>20</v>
      </c>
      <c r="F179" s="43">
        <v>7273</v>
      </c>
      <c r="G179" s="44">
        <v>96</v>
      </c>
    </row>
    <row r="180" spans="3:7" x14ac:dyDescent="0.2">
      <c r="C180" s="16" t="s">
        <v>10</v>
      </c>
      <c r="D180" s="16" t="s">
        <v>35</v>
      </c>
      <c r="E180" s="16" t="s">
        <v>14</v>
      </c>
      <c r="F180" s="43">
        <v>3472</v>
      </c>
      <c r="G180" s="44">
        <v>96</v>
      </c>
    </row>
    <row r="181" spans="3:7" x14ac:dyDescent="0.2">
      <c r="C181" s="16" t="s">
        <v>7</v>
      </c>
      <c r="D181" s="16" t="s">
        <v>34</v>
      </c>
      <c r="E181" s="16" t="s">
        <v>25</v>
      </c>
      <c r="F181" s="43">
        <v>1568</v>
      </c>
      <c r="G181" s="44">
        <v>96</v>
      </c>
    </row>
    <row r="182" spans="3:7" x14ac:dyDescent="0.2">
      <c r="C182" s="16" t="s">
        <v>40</v>
      </c>
      <c r="D182" s="16" t="s">
        <v>37</v>
      </c>
      <c r="E182" s="16" t="s">
        <v>27</v>
      </c>
      <c r="F182" s="43">
        <v>6132</v>
      </c>
      <c r="G182" s="44">
        <v>93</v>
      </c>
    </row>
    <row r="183" spans="3:7" x14ac:dyDescent="0.2">
      <c r="C183" s="16" t="s">
        <v>3</v>
      </c>
      <c r="D183" s="16" t="s">
        <v>34</v>
      </c>
      <c r="E183" s="16" t="s">
        <v>17</v>
      </c>
      <c r="F183" s="43">
        <v>2919</v>
      </c>
      <c r="G183" s="44">
        <v>93</v>
      </c>
    </row>
    <row r="184" spans="3:7" x14ac:dyDescent="0.2">
      <c r="C184" s="16" t="s">
        <v>9</v>
      </c>
      <c r="D184" s="16" t="s">
        <v>37</v>
      </c>
      <c r="E184" s="16" t="s">
        <v>23</v>
      </c>
      <c r="F184" s="43">
        <v>2737</v>
      </c>
      <c r="G184" s="44">
        <v>93</v>
      </c>
    </row>
    <row r="185" spans="3:7" x14ac:dyDescent="0.2">
      <c r="C185" s="16" t="s">
        <v>5</v>
      </c>
      <c r="D185" s="16" t="s">
        <v>34</v>
      </c>
      <c r="E185" s="16" t="s">
        <v>33</v>
      </c>
      <c r="F185" s="43">
        <v>1652</v>
      </c>
      <c r="G185" s="44">
        <v>93</v>
      </c>
    </row>
    <row r="186" spans="3:7" x14ac:dyDescent="0.2">
      <c r="C186" s="16" t="s">
        <v>10</v>
      </c>
      <c r="D186" s="16" t="s">
        <v>34</v>
      </c>
      <c r="E186" s="16" t="s">
        <v>25</v>
      </c>
      <c r="F186" s="43">
        <v>1428</v>
      </c>
      <c r="G186" s="44">
        <v>93</v>
      </c>
    </row>
    <row r="187" spans="3:7" x14ac:dyDescent="0.2">
      <c r="C187" s="16" t="s">
        <v>40</v>
      </c>
      <c r="D187" s="16" t="s">
        <v>36</v>
      </c>
      <c r="E187" s="16" t="s">
        <v>33</v>
      </c>
      <c r="F187" s="43">
        <v>9772</v>
      </c>
      <c r="G187" s="44">
        <v>90</v>
      </c>
    </row>
    <row r="188" spans="3:7" x14ac:dyDescent="0.2">
      <c r="C188" s="16" t="s">
        <v>9</v>
      </c>
      <c r="D188" s="16" t="s">
        <v>34</v>
      </c>
      <c r="E188" s="16" t="s">
        <v>23</v>
      </c>
      <c r="F188" s="43">
        <v>8155</v>
      </c>
      <c r="G188" s="44">
        <v>90</v>
      </c>
    </row>
    <row r="189" spans="3:7" x14ac:dyDescent="0.2">
      <c r="C189" s="16" t="s">
        <v>40</v>
      </c>
      <c r="D189" s="16" t="s">
        <v>38</v>
      </c>
      <c r="E189" s="16" t="s">
        <v>25</v>
      </c>
      <c r="F189" s="43">
        <v>2541</v>
      </c>
      <c r="G189" s="44">
        <v>90</v>
      </c>
    </row>
    <row r="190" spans="3:7" x14ac:dyDescent="0.2">
      <c r="C190" s="16" t="s">
        <v>9</v>
      </c>
      <c r="D190" s="16" t="s">
        <v>38</v>
      </c>
      <c r="E190" s="16" t="s">
        <v>33</v>
      </c>
      <c r="F190" s="43">
        <v>9506</v>
      </c>
      <c r="G190" s="44">
        <v>87</v>
      </c>
    </row>
    <row r="191" spans="3:7" x14ac:dyDescent="0.2">
      <c r="C191" s="16" t="s">
        <v>6</v>
      </c>
      <c r="D191" s="16" t="s">
        <v>37</v>
      </c>
      <c r="E191" s="16" t="s">
        <v>31</v>
      </c>
      <c r="F191" s="43">
        <v>7693</v>
      </c>
      <c r="G191" s="44">
        <v>87</v>
      </c>
    </row>
    <row r="192" spans="3:7" x14ac:dyDescent="0.2">
      <c r="C192" s="16" t="s">
        <v>10</v>
      </c>
      <c r="D192" s="16" t="s">
        <v>34</v>
      </c>
      <c r="E192" s="16" t="s">
        <v>17</v>
      </c>
      <c r="F192" s="43">
        <v>700</v>
      </c>
      <c r="G192" s="44">
        <v>87</v>
      </c>
    </row>
    <row r="193" spans="3:7" x14ac:dyDescent="0.2">
      <c r="C193" s="16" t="s">
        <v>40</v>
      </c>
      <c r="D193" s="16" t="s">
        <v>38</v>
      </c>
      <c r="E193" s="16" t="s">
        <v>26</v>
      </c>
      <c r="F193" s="43">
        <v>609</v>
      </c>
      <c r="G193" s="44">
        <v>87</v>
      </c>
    </row>
    <row r="194" spans="3:7" x14ac:dyDescent="0.2">
      <c r="C194" s="16" t="s">
        <v>8</v>
      </c>
      <c r="D194" s="16" t="s">
        <v>37</v>
      </c>
      <c r="E194" s="16" t="s">
        <v>21</v>
      </c>
      <c r="F194" s="43">
        <v>434</v>
      </c>
      <c r="G194" s="44">
        <v>87</v>
      </c>
    </row>
    <row r="195" spans="3:7" x14ac:dyDescent="0.2">
      <c r="C195" s="16" t="s">
        <v>7</v>
      </c>
      <c r="D195" s="16" t="s">
        <v>36</v>
      </c>
      <c r="E195" s="16" t="s">
        <v>32</v>
      </c>
      <c r="F195" s="43">
        <v>280</v>
      </c>
      <c r="G195" s="44">
        <v>87</v>
      </c>
    </row>
    <row r="196" spans="3:7" x14ac:dyDescent="0.2">
      <c r="C196" s="16" t="s">
        <v>41</v>
      </c>
      <c r="D196" s="16" t="s">
        <v>36</v>
      </c>
      <c r="E196" s="16" t="s">
        <v>32</v>
      </c>
      <c r="F196" s="43">
        <v>10304</v>
      </c>
      <c r="G196" s="44">
        <v>84</v>
      </c>
    </row>
    <row r="197" spans="3:7" x14ac:dyDescent="0.2">
      <c r="C197" s="16" t="s">
        <v>5</v>
      </c>
      <c r="D197" s="16" t="s">
        <v>35</v>
      </c>
      <c r="E197" s="16" t="s">
        <v>22</v>
      </c>
      <c r="F197" s="43">
        <v>490</v>
      </c>
      <c r="G197" s="44">
        <v>84</v>
      </c>
    </row>
    <row r="198" spans="3:7" x14ac:dyDescent="0.2">
      <c r="C198" s="16" t="s">
        <v>8</v>
      </c>
      <c r="D198" s="16" t="s">
        <v>38</v>
      </c>
      <c r="E198" s="16" t="s">
        <v>22</v>
      </c>
      <c r="F198" s="43">
        <v>168</v>
      </c>
      <c r="G198" s="44">
        <v>84</v>
      </c>
    </row>
    <row r="199" spans="3:7" x14ac:dyDescent="0.2">
      <c r="C199" s="16" t="s">
        <v>2</v>
      </c>
      <c r="D199" s="16" t="s">
        <v>39</v>
      </c>
      <c r="E199" s="16" t="s">
        <v>27</v>
      </c>
      <c r="F199" s="43">
        <v>7812</v>
      </c>
      <c r="G199" s="44">
        <v>81</v>
      </c>
    </row>
    <row r="200" spans="3:7" x14ac:dyDescent="0.2">
      <c r="C200" s="16" t="s">
        <v>5</v>
      </c>
      <c r="D200" s="16" t="s">
        <v>39</v>
      </c>
      <c r="E200" s="16" t="s">
        <v>22</v>
      </c>
      <c r="F200" s="43">
        <v>6909</v>
      </c>
      <c r="G200" s="44">
        <v>81</v>
      </c>
    </row>
    <row r="201" spans="3:7" x14ac:dyDescent="0.2">
      <c r="C201" s="16" t="s">
        <v>8</v>
      </c>
      <c r="D201" s="16" t="s">
        <v>35</v>
      </c>
      <c r="E201" s="16" t="s">
        <v>30</v>
      </c>
      <c r="F201" s="43">
        <v>3598</v>
      </c>
      <c r="G201" s="44">
        <v>81</v>
      </c>
    </row>
    <row r="202" spans="3:7" x14ac:dyDescent="0.2">
      <c r="C202" s="16" t="s">
        <v>6</v>
      </c>
      <c r="D202" s="16" t="s">
        <v>37</v>
      </c>
      <c r="E202" s="16" t="s">
        <v>30</v>
      </c>
      <c r="F202" s="43">
        <v>560</v>
      </c>
      <c r="G202" s="44">
        <v>81</v>
      </c>
    </row>
    <row r="203" spans="3:7" x14ac:dyDescent="0.2">
      <c r="C203" s="16" t="s">
        <v>8</v>
      </c>
      <c r="D203" s="16" t="s">
        <v>38</v>
      </c>
      <c r="E203" s="16" t="s">
        <v>21</v>
      </c>
      <c r="F203" s="43">
        <v>6433</v>
      </c>
      <c r="G203" s="44">
        <v>78</v>
      </c>
    </row>
    <row r="204" spans="3:7" x14ac:dyDescent="0.2">
      <c r="C204" s="16" t="s">
        <v>3</v>
      </c>
      <c r="D204" s="16" t="s">
        <v>35</v>
      </c>
      <c r="E204" s="16" t="s">
        <v>23</v>
      </c>
      <c r="F204" s="43">
        <v>2023</v>
      </c>
      <c r="G204" s="44">
        <v>78</v>
      </c>
    </row>
    <row r="205" spans="3:7" x14ac:dyDescent="0.2">
      <c r="C205" s="16" t="s">
        <v>2</v>
      </c>
      <c r="D205" s="16" t="s">
        <v>36</v>
      </c>
      <c r="E205" s="16" t="s">
        <v>29</v>
      </c>
      <c r="F205" s="43">
        <v>8211</v>
      </c>
      <c r="G205" s="44">
        <v>75</v>
      </c>
    </row>
    <row r="206" spans="3:7" x14ac:dyDescent="0.2">
      <c r="C206" s="16" t="s">
        <v>6</v>
      </c>
      <c r="D206" s="16" t="s">
        <v>34</v>
      </c>
      <c r="E206" s="16" t="s">
        <v>29</v>
      </c>
      <c r="F206" s="43">
        <v>3339</v>
      </c>
      <c r="G206" s="44">
        <v>75</v>
      </c>
    </row>
    <row r="207" spans="3:7" x14ac:dyDescent="0.2">
      <c r="C207" s="16" t="s">
        <v>7</v>
      </c>
      <c r="D207" s="16" t="s">
        <v>34</v>
      </c>
      <c r="E207" s="16" t="s">
        <v>32</v>
      </c>
      <c r="F207" s="43">
        <v>3262</v>
      </c>
      <c r="G207" s="44">
        <v>75</v>
      </c>
    </row>
    <row r="208" spans="3:7" x14ac:dyDescent="0.2">
      <c r="C208" s="16" t="s">
        <v>40</v>
      </c>
      <c r="D208" s="16" t="s">
        <v>34</v>
      </c>
      <c r="E208" s="16" t="s">
        <v>23</v>
      </c>
      <c r="F208" s="43">
        <v>2779</v>
      </c>
      <c r="G208" s="44">
        <v>75</v>
      </c>
    </row>
    <row r="209" spans="3:7" x14ac:dyDescent="0.2">
      <c r="C209" s="16" t="s">
        <v>6</v>
      </c>
      <c r="D209" s="16" t="s">
        <v>34</v>
      </c>
      <c r="E209" s="16" t="s">
        <v>16</v>
      </c>
      <c r="F209" s="43">
        <v>2219</v>
      </c>
      <c r="G209" s="44">
        <v>75</v>
      </c>
    </row>
    <row r="210" spans="3:7" x14ac:dyDescent="0.2">
      <c r="C210" s="16" t="s">
        <v>7</v>
      </c>
      <c r="D210" s="16" t="s">
        <v>38</v>
      </c>
      <c r="E210" s="16" t="s">
        <v>14</v>
      </c>
      <c r="F210" s="43">
        <v>1281</v>
      </c>
      <c r="G210" s="44">
        <v>75</v>
      </c>
    </row>
    <row r="211" spans="3:7" x14ac:dyDescent="0.2">
      <c r="C211" s="16" t="s">
        <v>10</v>
      </c>
      <c r="D211" s="16" t="s">
        <v>36</v>
      </c>
      <c r="E211" s="16" t="s">
        <v>13</v>
      </c>
      <c r="F211" s="43">
        <v>945</v>
      </c>
      <c r="G211" s="44">
        <v>75</v>
      </c>
    </row>
    <row r="212" spans="3:7" x14ac:dyDescent="0.2">
      <c r="C212" s="16" t="s">
        <v>5</v>
      </c>
      <c r="D212" s="16" t="s">
        <v>37</v>
      </c>
      <c r="E212" s="16" t="s">
        <v>22</v>
      </c>
      <c r="F212" s="43">
        <v>518</v>
      </c>
      <c r="G212" s="44">
        <v>75</v>
      </c>
    </row>
    <row r="213" spans="3:7" x14ac:dyDescent="0.2">
      <c r="C213" s="16" t="s">
        <v>6</v>
      </c>
      <c r="D213" s="16" t="s">
        <v>38</v>
      </c>
      <c r="E213" s="16" t="s">
        <v>25</v>
      </c>
      <c r="F213" s="43">
        <v>469</v>
      </c>
      <c r="G213" s="44">
        <v>75</v>
      </c>
    </row>
    <row r="214" spans="3:7" x14ac:dyDescent="0.2">
      <c r="C214" s="16" t="s">
        <v>40</v>
      </c>
      <c r="D214" s="16" t="s">
        <v>37</v>
      </c>
      <c r="E214" s="16" t="s">
        <v>29</v>
      </c>
      <c r="F214" s="43">
        <v>9002</v>
      </c>
      <c r="G214" s="44">
        <v>72</v>
      </c>
    </row>
    <row r="215" spans="3:7" x14ac:dyDescent="0.2">
      <c r="C215" s="16" t="s">
        <v>41</v>
      </c>
      <c r="D215" s="16" t="s">
        <v>39</v>
      </c>
      <c r="E215" s="16" t="s">
        <v>14</v>
      </c>
      <c r="F215" s="43">
        <v>3976</v>
      </c>
      <c r="G215" s="44">
        <v>72</v>
      </c>
    </row>
    <row r="216" spans="3:7" x14ac:dyDescent="0.2">
      <c r="C216" s="16" t="s">
        <v>9</v>
      </c>
      <c r="D216" s="16" t="s">
        <v>39</v>
      </c>
      <c r="E216" s="16" t="s">
        <v>25</v>
      </c>
      <c r="F216" s="43">
        <v>3192</v>
      </c>
      <c r="G216" s="44">
        <v>72</v>
      </c>
    </row>
    <row r="217" spans="3:7" x14ac:dyDescent="0.2">
      <c r="C217" s="16" t="s">
        <v>10</v>
      </c>
      <c r="D217" s="16" t="s">
        <v>36</v>
      </c>
      <c r="E217" s="16" t="s">
        <v>27</v>
      </c>
      <c r="F217" s="43">
        <v>1407</v>
      </c>
      <c r="G217" s="44">
        <v>72</v>
      </c>
    </row>
    <row r="218" spans="3:7" x14ac:dyDescent="0.2">
      <c r="C218" s="16" t="s">
        <v>41</v>
      </c>
      <c r="D218" s="16" t="s">
        <v>35</v>
      </c>
      <c r="E218" s="16" t="s">
        <v>13</v>
      </c>
      <c r="F218" s="43">
        <v>4760</v>
      </c>
      <c r="G218" s="44">
        <v>69</v>
      </c>
    </row>
    <row r="219" spans="3:7" x14ac:dyDescent="0.2">
      <c r="C219" s="16" t="s">
        <v>3</v>
      </c>
      <c r="D219" s="16" t="s">
        <v>35</v>
      </c>
      <c r="E219" s="16" t="s">
        <v>29</v>
      </c>
      <c r="F219" s="43">
        <v>2114</v>
      </c>
      <c r="G219" s="44">
        <v>66</v>
      </c>
    </row>
    <row r="220" spans="3:7" x14ac:dyDescent="0.2">
      <c r="C220" s="16" t="s">
        <v>5</v>
      </c>
      <c r="D220" s="16" t="s">
        <v>36</v>
      </c>
      <c r="E220" s="16" t="s">
        <v>13</v>
      </c>
      <c r="F220" s="43">
        <v>6146</v>
      </c>
      <c r="G220" s="44">
        <v>63</v>
      </c>
    </row>
    <row r="221" spans="3:7" x14ac:dyDescent="0.2">
      <c r="C221" s="16" t="s">
        <v>7</v>
      </c>
      <c r="D221" s="16" t="s">
        <v>35</v>
      </c>
      <c r="E221" s="16" t="s">
        <v>14</v>
      </c>
      <c r="F221" s="43">
        <v>4606</v>
      </c>
      <c r="G221" s="44">
        <v>63</v>
      </c>
    </row>
    <row r="222" spans="3:7" x14ac:dyDescent="0.2">
      <c r="C222" s="16" t="s">
        <v>8</v>
      </c>
      <c r="D222" s="16" t="s">
        <v>38</v>
      </c>
      <c r="E222" s="16" t="s">
        <v>27</v>
      </c>
      <c r="F222" s="43">
        <v>2268</v>
      </c>
      <c r="G222" s="44">
        <v>63</v>
      </c>
    </row>
    <row r="223" spans="3:7" x14ac:dyDescent="0.2">
      <c r="C223" s="16" t="s">
        <v>6</v>
      </c>
      <c r="D223" s="16" t="s">
        <v>39</v>
      </c>
      <c r="E223" s="16" t="s">
        <v>30</v>
      </c>
      <c r="F223" s="43">
        <v>1638</v>
      </c>
      <c r="G223" s="44">
        <v>63</v>
      </c>
    </row>
    <row r="224" spans="3:7" x14ac:dyDescent="0.2">
      <c r="C224" s="16" t="s">
        <v>6</v>
      </c>
      <c r="D224" s="16" t="s">
        <v>36</v>
      </c>
      <c r="E224" s="16" t="s">
        <v>21</v>
      </c>
      <c r="F224" s="43">
        <v>497</v>
      </c>
      <c r="G224" s="44">
        <v>63</v>
      </c>
    </row>
    <row r="225" spans="3:7" x14ac:dyDescent="0.2">
      <c r="C225" s="16" t="s">
        <v>9</v>
      </c>
      <c r="D225" s="16" t="s">
        <v>38</v>
      </c>
      <c r="E225" s="16" t="s">
        <v>24</v>
      </c>
      <c r="F225" s="43">
        <v>4137</v>
      </c>
      <c r="G225" s="44">
        <v>60</v>
      </c>
    </row>
    <row r="226" spans="3:7" x14ac:dyDescent="0.2">
      <c r="C226" s="16" t="s">
        <v>9</v>
      </c>
      <c r="D226" s="16" t="s">
        <v>36</v>
      </c>
      <c r="E226" s="16" t="s">
        <v>30</v>
      </c>
      <c r="F226" s="43">
        <v>9051</v>
      </c>
      <c r="G226" s="44">
        <v>57</v>
      </c>
    </row>
    <row r="227" spans="3:7" x14ac:dyDescent="0.2">
      <c r="C227" s="16" t="s">
        <v>5</v>
      </c>
      <c r="D227" s="16" t="s">
        <v>38</v>
      </c>
      <c r="E227" s="16" t="s">
        <v>13</v>
      </c>
      <c r="F227" s="43">
        <v>7189</v>
      </c>
      <c r="G227" s="44">
        <v>54</v>
      </c>
    </row>
    <row r="228" spans="3:7" x14ac:dyDescent="0.2">
      <c r="C228" s="16" t="s">
        <v>7</v>
      </c>
      <c r="D228" s="16" t="s">
        <v>37</v>
      </c>
      <c r="E228" s="16" t="s">
        <v>30</v>
      </c>
      <c r="F228" s="43">
        <v>6454</v>
      </c>
      <c r="G228" s="44">
        <v>54</v>
      </c>
    </row>
    <row r="229" spans="3:7" x14ac:dyDescent="0.2">
      <c r="C229" s="16" t="s">
        <v>3</v>
      </c>
      <c r="D229" s="16" t="s">
        <v>34</v>
      </c>
      <c r="E229" s="16" t="s">
        <v>26</v>
      </c>
      <c r="F229" s="43">
        <v>3108</v>
      </c>
      <c r="G229" s="44">
        <v>54</v>
      </c>
    </row>
    <row r="230" spans="3:7" x14ac:dyDescent="0.2">
      <c r="C230" s="16" t="s">
        <v>6</v>
      </c>
      <c r="D230" s="16" t="s">
        <v>38</v>
      </c>
      <c r="E230" s="16" t="s">
        <v>31</v>
      </c>
      <c r="F230" s="43">
        <v>2681</v>
      </c>
      <c r="G230" s="44">
        <v>54</v>
      </c>
    </row>
    <row r="231" spans="3:7" x14ac:dyDescent="0.2">
      <c r="C231" s="16" t="s">
        <v>2</v>
      </c>
      <c r="D231" s="16" t="s">
        <v>37</v>
      </c>
      <c r="E231" s="16" t="s">
        <v>14</v>
      </c>
      <c r="F231" s="43">
        <v>1057</v>
      </c>
      <c r="G231" s="44">
        <v>54</v>
      </c>
    </row>
    <row r="232" spans="3:7" x14ac:dyDescent="0.2">
      <c r="C232" s="16" t="s">
        <v>2</v>
      </c>
      <c r="D232" s="16" t="s">
        <v>34</v>
      </c>
      <c r="E232" s="16" t="s">
        <v>13</v>
      </c>
      <c r="F232" s="43">
        <v>252</v>
      </c>
      <c r="G232" s="44">
        <v>54</v>
      </c>
    </row>
    <row r="233" spans="3:7" x14ac:dyDescent="0.2">
      <c r="C233" s="16" t="s">
        <v>5</v>
      </c>
      <c r="D233" s="16" t="s">
        <v>39</v>
      </c>
      <c r="E233" s="16" t="s">
        <v>26</v>
      </c>
      <c r="F233" s="43">
        <v>5236</v>
      </c>
      <c r="G233" s="44">
        <v>51</v>
      </c>
    </row>
    <row r="234" spans="3:7" x14ac:dyDescent="0.2">
      <c r="C234" s="16" t="s">
        <v>3</v>
      </c>
      <c r="D234" s="16" t="s">
        <v>39</v>
      </c>
      <c r="E234" s="16" t="s">
        <v>29</v>
      </c>
      <c r="F234" s="43">
        <v>3640</v>
      </c>
      <c r="G234" s="44">
        <v>51</v>
      </c>
    </row>
    <row r="235" spans="3:7" x14ac:dyDescent="0.2">
      <c r="C235" s="16" t="s">
        <v>40</v>
      </c>
      <c r="D235" s="16" t="s">
        <v>38</v>
      </c>
      <c r="E235" s="16" t="s">
        <v>24</v>
      </c>
      <c r="F235" s="43">
        <v>623</v>
      </c>
      <c r="G235" s="44">
        <v>51</v>
      </c>
    </row>
    <row r="236" spans="3:7" x14ac:dyDescent="0.2">
      <c r="C236" s="16" t="s">
        <v>2</v>
      </c>
      <c r="D236" s="16" t="s">
        <v>38</v>
      </c>
      <c r="E236" s="16" t="s">
        <v>13</v>
      </c>
      <c r="F236" s="43">
        <v>56</v>
      </c>
      <c r="G236" s="44">
        <v>51</v>
      </c>
    </row>
    <row r="237" spans="3:7" x14ac:dyDescent="0.2">
      <c r="C237" s="16" t="s">
        <v>40</v>
      </c>
      <c r="D237" s="16" t="s">
        <v>34</v>
      </c>
      <c r="E237" s="16" t="s">
        <v>26</v>
      </c>
      <c r="F237" s="43">
        <v>6748</v>
      </c>
      <c r="G237" s="44">
        <v>48</v>
      </c>
    </row>
    <row r="238" spans="3:7" x14ac:dyDescent="0.2">
      <c r="C238" s="16" t="s">
        <v>7</v>
      </c>
      <c r="D238" s="16" t="s">
        <v>37</v>
      </c>
      <c r="E238" s="16" t="s">
        <v>33</v>
      </c>
      <c r="F238" s="43">
        <v>6391</v>
      </c>
      <c r="G238" s="44">
        <v>48</v>
      </c>
    </row>
    <row r="239" spans="3:7" x14ac:dyDescent="0.2">
      <c r="C239" s="16" t="s">
        <v>7</v>
      </c>
      <c r="D239" s="16" t="s">
        <v>34</v>
      </c>
      <c r="E239" s="16" t="s">
        <v>33</v>
      </c>
      <c r="F239" s="43">
        <v>2226</v>
      </c>
      <c r="G239" s="44">
        <v>48</v>
      </c>
    </row>
    <row r="240" spans="3:7" x14ac:dyDescent="0.2">
      <c r="C240" s="16" t="s">
        <v>40</v>
      </c>
      <c r="D240" s="16" t="s">
        <v>35</v>
      </c>
      <c r="E240" s="16" t="s">
        <v>24</v>
      </c>
      <c r="F240" s="43">
        <v>1638</v>
      </c>
      <c r="G240" s="44">
        <v>48</v>
      </c>
    </row>
    <row r="241" spans="3:7" x14ac:dyDescent="0.2">
      <c r="C241" s="16" t="s">
        <v>6</v>
      </c>
      <c r="D241" s="16" t="s">
        <v>34</v>
      </c>
      <c r="E241" s="16" t="s">
        <v>4</v>
      </c>
      <c r="F241" s="43">
        <v>525</v>
      </c>
      <c r="G241" s="44">
        <v>48</v>
      </c>
    </row>
    <row r="242" spans="3:7" x14ac:dyDescent="0.2">
      <c r="C242" s="16" t="s">
        <v>2</v>
      </c>
      <c r="D242" s="16" t="s">
        <v>36</v>
      </c>
      <c r="E242" s="16" t="s">
        <v>17</v>
      </c>
      <c r="F242" s="43">
        <v>189</v>
      </c>
      <c r="G242" s="44">
        <v>48</v>
      </c>
    </row>
    <row r="243" spans="3:7" x14ac:dyDescent="0.2">
      <c r="C243" s="16" t="s">
        <v>5</v>
      </c>
      <c r="D243" s="16" t="s">
        <v>37</v>
      </c>
      <c r="E243" s="16" t="s">
        <v>31</v>
      </c>
      <c r="F243" s="43">
        <v>182</v>
      </c>
      <c r="G243" s="44">
        <v>48</v>
      </c>
    </row>
    <row r="244" spans="3:7" x14ac:dyDescent="0.2">
      <c r="C244" s="16" t="s">
        <v>5</v>
      </c>
      <c r="D244" s="16" t="s">
        <v>38</v>
      </c>
      <c r="E244" s="16" t="s">
        <v>25</v>
      </c>
      <c r="F244" s="43">
        <v>7483</v>
      </c>
      <c r="G244" s="44">
        <v>45</v>
      </c>
    </row>
    <row r="245" spans="3:7" x14ac:dyDescent="0.2">
      <c r="C245" s="16" t="s">
        <v>8</v>
      </c>
      <c r="D245" s="16" t="s">
        <v>37</v>
      </c>
      <c r="E245" s="16" t="s">
        <v>26</v>
      </c>
      <c r="F245" s="43">
        <v>6279</v>
      </c>
      <c r="G245" s="44">
        <v>45</v>
      </c>
    </row>
    <row r="246" spans="3:7" x14ac:dyDescent="0.2">
      <c r="C246" s="16" t="s">
        <v>9</v>
      </c>
      <c r="D246" s="16" t="s">
        <v>37</v>
      </c>
      <c r="E246" s="16" t="s">
        <v>28</v>
      </c>
      <c r="F246" s="43">
        <v>2919</v>
      </c>
      <c r="G246" s="44">
        <v>45</v>
      </c>
    </row>
    <row r="247" spans="3:7" x14ac:dyDescent="0.2">
      <c r="C247" s="16" t="s">
        <v>40</v>
      </c>
      <c r="D247" s="16" t="s">
        <v>38</v>
      </c>
      <c r="E247" s="16" t="s">
        <v>29</v>
      </c>
      <c r="F247" s="43">
        <v>2541</v>
      </c>
      <c r="G247" s="44">
        <v>45</v>
      </c>
    </row>
    <row r="248" spans="3:7" x14ac:dyDescent="0.2">
      <c r="C248" s="16" t="s">
        <v>7</v>
      </c>
      <c r="D248" s="16" t="s">
        <v>36</v>
      </c>
      <c r="E248" s="16" t="s">
        <v>22</v>
      </c>
      <c r="F248" s="43">
        <v>8435</v>
      </c>
      <c r="G248" s="44">
        <v>42</v>
      </c>
    </row>
    <row r="249" spans="3:7" x14ac:dyDescent="0.2">
      <c r="C249" s="16" t="s">
        <v>3</v>
      </c>
      <c r="D249" s="16" t="s">
        <v>34</v>
      </c>
      <c r="E249" s="16" t="s">
        <v>25</v>
      </c>
      <c r="F249" s="43">
        <v>6300</v>
      </c>
      <c r="G249" s="44">
        <v>42</v>
      </c>
    </row>
    <row r="250" spans="3:7" x14ac:dyDescent="0.2">
      <c r="C250" s="16" t="s">
        <v>40</v>
      </c>
      <c r="D250" s="16" t="s">
        <v>39</v>
      </c>
      <c r="E250" s="16" t="s">
        <v>15</v>
      </c>
      <c r="F250" s="43">
        <v>5775</v>
      </c>
      <c r="G250" s="44">
        <v>42</v>
      </c>
    </row>
    <row r="251" spans="3:7" x14ac:dyDescent="0.2">
      <c r="C251" s="16" t="s">
        <v>2</v>
      </c>
      <c r="D251" s="16" t="s">
        <v>37</v>
      </c>
      <c r="E251" s="16" t="s">
        <v>15</v>
      </c>
      <c r="F251" s="43">
        <v>2863</v>
      </c>
      <c r="G251" s="44">
        <v>42</v>
      </c>
    </row>
    <row r="252" spans="3:7" x14ac:dyDescent="0.2">
      <c r="C252" s="16" t="s">
        <v>5</v>
      </c>
      <c r="D252" s="16" t="s">
        <v>36</v>
      </c>
      <c r="E252" s="16" t="s">
        <v>16</v>
      </c>
      <c r="F252" s="43">
        <v>16184</v>
      </c>
      <c r="G252" s="44">
        <v>39</v>
      </c>
    </row>
    <row r="253" spans="3:7" x14ac:dyDescent="0.2">
      <c r="C253" s="16" t="s">
        <v>7</v>
      </c>
      <c r="D253" s="16" t="s">
        <v>34</v>
      </c>
      <c r="E253" s="16" t="s">
        <v>17</v>
      </c>
      <c r="F253" s="43">
        <v>7777</v>
      </c>
      <c r="G253" s="44">
        <v>39</v>
      </c>
    </row>
    <row r="254" spans="3:7" x14ac:dyDescent="0.2">
      <c r="C254" s="16" t="s">
        <v>3</v>
      </c>
      <c r="D254" s="16" t="s">
        <v>36</v>
      </c>
      <c r="E254" s="16" t="s">
        <v>25</v>
      </c>
      <c r="F254" s="43">
        <v>3339</v>
      </c>
      <c r="G254" s="44">
        <v>39</v>
      </c>
    </row>
    <row r="255" spans="3:7" x14ac:dyDescent="0.2">
      <c r="C255" s="16" t="s">
        <v>40</v>
      </c>
      <c r="D255" s="16" t="s">
        <v>38</v>
      </c>
      <c r="E255" s="16" t="s">
        <v>31</v>
      </c>
      <c r="F255" s="43">
        <v>1988</v>
      </c>
      <c r="G255" s="44">
        <v>39</v>
      </c>
    </row>
    <row r="256" spans="3:7" x14ac:dyDescent="0.2">
      <c r="C256" s="16" t="s">
        <v>41</v>
      </c>
      <c r="D256" s="16" t="s">
        <v>34</v>
      </c>
      <c r="E256" s="16" t="s">
        <v>17</v>
      </c>
      <c r="F256" s="43">
        <v>1463</v>
      </c>
      <c r="G256" s="44">
        <v>39</v>
      </c>
    </row>
    <row r="257" spans="3:7" x14ac:dyDescent="0.2">
      <c r="C257" s="16" t="s">
        <v>3</v>
      </c>
      <c r="D257" s="16" t="s">
        <v>36</v>
      </c>
      <c r="E257" s="16" t="s">
        <v>16</v>
      </c>
      <c r="F257" s="43">
        <v>9198</v>
      </c>
      <c r="G257" s="44">
        <v>36</v>
      </c>
    </row>
    <row r="258" spans="3:7" x14ac:dyDescent="0.2">
      <c r="C258" s="16" t="s">
        <v>6</v>
      </c>
      <c r="D258" s="16" t="s">
        <v>38</v>
      </c>
      <c r="E258" s="16" t="s">
        <v>21</v>
      </c>
      <c r="F258" s="43">
        <v>7322</v>
      </c>
      <c r="G258" s="44">
        <v>36</v>
      </c>
    </row>
    <row r="259" spans="3:7" x14ac:dyDescent="0.2">
      <c r="C259" s="16" t="s">
        <v>2</v>
      </c>
      <c r="D259" s="16" t="s">
        <v>39</v>
      </c>
      <c r="E259" s="16" t="s">
        <v>15</v>
      </c>
      <c r="F259" s="43">
        <v>4802</v>
      </c>
      <c r="G259" s="44">
        <v>36</v>
      </c>
    </row>
    <row r="260" spans="3:7" x14ac:dyDescent="0.2">
      <c r="C260" s="16" t="s">
        <v>2</v>
      </c>
      <c r="D260" s="16" t="s">
        <v>39</v>
      </c>
      <c r="E260" s="16" t="s">
        <v>23</v>
      </c>
      <c r="F260" s="43">
        <v>630</v>
      </c>
      <c r="G260" s="44">
        <v>36</v>
      </c>
    </row>
    <row r="261" spans="3:7" x14ac:dyDescent="0.2">
      <c r="C261" s="16" t="s">
        <v>40</v>
      </c>
      <c r="D261" s="16" t="s">
        <v>36</v>
      </c>
      <c r="E261" s="16" t="s">
        <v>4</v>
      </c>
      <c r="F261" s="43">
        <v>217</v>
      </c>
      <c r="G261" s="44">
        <v>36</v>
      </c>
    </row>
    <row r="262" spans="3:7" x14ac:dyDescent="0.2">
      <c r="C262" s="16" t="s">
        <v>10</v>
      </c>
      <c r="D262" s="16" t="s">
        <v>39</v>
      </c>
      <c r="E262" s="16" t="s">
        <v>33</v>
      </c>
      <c r="F262" s="43">
        <v>12950</v>
      </c>
      <c r="G262" s="44">
        <v>30</v>
      </c>
    </row>
    <row r="263" spans="3:7" x14ac:dyDescent="0.2">
      <c r="C263" s="16" t="s">
        <v>8</v>
      </c>
      <c r="D263" s="16" t="s">
        <v>37</v>
      </c>
      <c r="E263" s="16" t="s">
        <v>15</v>
      </c>
      <c r="F263" s="43">
        <v>9709</v>
      </c>
      <c r="G263" s="44">
        <v>30</v>
      </c>
    </row>
    <row r="264" spans="3:7" x14ac:dyDescent="0.2">
      <c r="C264" s="16" t="s">
        <v>40</v>
      </c>
      <c r="D264" s="16" t="s">
        <v>39</v>
      </c>
      <c r="E264" s="16" t="s">
        <v>27</v>
      </c>
      <c r="F264" s="43">
        <v>6370</v>
      </c>
      <c r="G264" s="44">
        <v>30</v>
      </c>
    </row>
    <row r="265" spans="3:7" x14ac:dyDescent="0.2">
      <c r="C265" s="16" t="s">
        <v>40</v>
      </c>
      <c r="D265" s="16" t="s">
        <v>36</v>
      </c>
      <c r="E265" s="16" t="s">
        <v>25</v>
      </c>
      <c r="F265" s="43">
        <v>5439</v>
      </c>
      <c r="G265" s="44">
        <v>30</v>
      </c>
    </row>
    <row r="266" spans="3:7" x14ac:dyDescent="0.2">
      <c r="C266" s="16" t="s">
        <v>10</v>
      </c>
      <c r="D266" s="16" t="s">
        <v>37</v>
      </c>
      <c r="E266" s="16" t="s">
        <v>23</v>
      </c>
      <c r="F266" s="43">
        <v>4683</v>
      </c>
      <c r="G266" s="44">
        <v>30</v>
      </c>
    </row>
    <row r="267" spans="3:7" x14ac:dyDescent="0.2">
      <c r="C267" s="16" t="s">
        <v>6</v>
      </c>
      <c r="D267" s="16" t="s">
        <v>36</v>
      </c>
      <c r="E267" s="16" t="s">
        <v>13</v>
      </c>
      <c r="F267" s="43">
        <v>4319</v>
      </c>
      <c r="G267" s="44">
        <v>30</v>
      </c>
    </row>
    <row r="268" spans="3:7" x14ac:dyDescent="0.2">
      <c r="C268" s="16" t="s">
        <v>8</v>
      </c>
      <c r="D268" s="16" t="s">
        <v>39</v>
      </c>
      <c r="E268" s="16" t="s">
        <v>18</v>
      </c>
      <c r="F268" s="43">
        <v>9660</v>
      </c>
      <c r="G268" s="44">
        <v>27</v>
      </c>
    </row>
    <row r="269" spans="3:7" x14ac:dyDescent="0.2">
      <c r="C269" s="16" t="s">
        <v>9</v>
      </c>
      <c r="D269" s="16" t="s">
        <v>34</v>
      </c>
      <c r="E269" s="16" t="s">
        <v>21</v>
      </c>
      <c r="F269" s="43">
        <v>6832</v>
      </c>
      <c r="G269" s="44">
        <v>27</v>
      </c>
    </row>
    <row r="270" spans="3:7" x14ac:dyDescent="0.2">
      <c r="C270" s="16" t="s">
        <v>6</v>
      </c>
      <c r="D270" s="16" t="s">
        <v>39</v>
      </c>
      <c r="E270" s="16" t="s">
        <v>17</v>
      </c>
      <c r="F270" s="43">
        <v>6048</v>
      </c>
      <c r="G270" s="44">
        <v>27</v>
      </c>
    </row>
    <row r="271" spans="3:7" x14ac:dyDescent="0.2">
      <c r="C271" s="16" t="s">
        <v>10</v>
      </c>
      <c r="D271" s="16" t="s">
        <v>37</v>
      </c>
      <c r="E271" s="16" t="s">
        <v>28</v>
      </c>
      <c r="F271" s="43">
        <v>3059</v>
      </c>
      <c r="G271" s="44">
        <v>27</v>
      </c>
    </row>
    <row r="272" spans="3:7" x14ac:dyDescent="0.2">
      <c r="C272" s="16" t="s">
        <v>7</v>
      </c>
      <c r="D272" s="16" t="s">
        <v>35</v>
      </c>
      <c r="E272" s="16" t="s">
        <v>16</v>
      </c>
      <c r="F272" s="43">
        <v>2135</v>
      </c>
      <c r="G272" s="44">
        <v>27</v>
      </c>
    </row>
    <row r="273" spans="3:7" x14ac:dyDescent="0.2">
      <c r="C273" s="16" t="s">
        <v>8</v>
      </c>
      <c r="D273" s="16" t="s">
        <v>39</v>
      </c>
      <c r="E273" s="16" t="s">
        <v>26</v>
      </c>
      <c r="F273" s="43">
        <v>1561</v>
      </c>
      <c r="G273" s="44">
        <v>27</v>
      </c>
    </row>
    <row r="274" spans="3:7" x14ac:dyDescent="0.2">
      <c r="C274" s="16" t="s">
        <v>10</v>
      </c>
      <c r="D274" s="16" t="s">
        <v>34</v>
      </c>
      <c r="E274" s="16" t="s">
        <v>22</v>
      </c>
      <c r="F274" s="43">
        <v>4053</v>
      </c>
      <c r="G274" s="44">
        <v>24</v>
      </c>
    </row>
    <row r="275" spans="3:7" x14ac:dyDescent="0.2">
      <c r="C275" s="16" t="s">
        <v>7</v>
      </c>
      <c r="D275" s="16" t="s">
        <v>34</v>
      </c>
      <c r="E275" s="16" t="s">
        <v>15</v>
      </c>
      <c r="F275" s="43">
        <v>3829</v>
      </c>
      <c r="G275" s="44">
        <v>24</v>
      </c>
    </row>
    <row r="276" spans="3:7" x14ac:dyDescent="0.2">
      <c r="C276" s="16" t="s">
        <v>2</v>
      </c>
      <c r="D276" s="16" t="s">
        <v>36</v>
      </c>
      <c r="E276" s="16" t="s">
        <v>16</v>
      </c>
      <c r="F276" s="43">
        <v>11417</v>
      </c>
      <c r="G276" s="44">
        <v>21</v>
      </c>
    </row>
    <row r="277" spans="3:7" x14ac:dyDescent="0.2">
      <c r="C277" s="16" t="s">
        <v>5</v>
      </c>
      <c r="D277" s="16" t="s">
        <v>37</v>
      </c>
      <c r="E277" s="16" t="s">
        <v>25</v>
      </c>
      <c r="F277" s="43">
        <v>8813</v>
      </c>
      <c r="G277" s="44">
        <v>21</v>
      </c>
    </row>
    <row r="278" spans="3:7" x14ac:dyDescent="0.2">
      <c r="C278" s="16" t="s">
        <v>40</v>
      </c>
      <c r="D278" s="16" t="s">
        <v>37</v>
      </c>
      <c r="E278" s="16" t="s">
        <v>19</v>
      </c>
      <c r="F278" s="43">
        <v>7693</v>
      </c>
      <c r="G278" s="44">
        <v>21</v>
      </c>
    </row>
    <row r="279" spans="3:7" x14ac:dyDescent="0.2">
      <c r="C279" s="16" t="s">
        <v>5</v>
      </c>
      <c r="D279" s="16" t="s">
        <v>34</v>
      </c>
      <c r="E279" s="16" t="s">
        <v>27</v>
      </c>
      <c r="F279" s="43">
        <v>6986</v>
      </c>
      <c r="G279" s="44">
        <v>21</v>
      </c>
    </row>
    <row r="280" spans="3:7" x14ac:dyDescent="0.2">
      <c r="C280" s="16" t="s">
        <v>5</v>
      </c>
      <c r="D280" s="16" t="s">
        <v>38</v>
      </c>
      <c r="E280" s="16" t="s">
        <v>32</v>
      </c>
      <c r="F280" s="43">
        <v>5075</v>
      </c>
      <c r="G280" s="44">
        <v>21</v>
      </c>
    </row>
    <row r="281" spans="3:7" x14ac:dyDescent="0.2">
      <c r="C281" s="16" t="s">
        <v>7</v>
      </c>
      <c r="D281" s="16" t="s">
        <v>35</v>
      </c>
      <c r="E281" s="16" t="s">
        <v>27</v>
      </c>
      <c r="F281" s="43">
        <v>2478</v>
      </c>
      <c r="G281" s="44">
        <v>21</v>
      </c>
    </row>
    <row r="282" spans="3:7" x14ac:dyDescent="0.2">
      <c r="C282" s="16" t="s">
        <v>41</v>
      </c>
      <c r="D282" s="16" t="s">
        <v>38</v>
      </c>
      <c r="E282" s="16" t="s">
        <v>25</v>
      </c>
      <c r="F282" s="43">
        <v>154</v>
      </c>
      <c r="G282" s="44">
        <v>21</v>
      </c>
    </row>
    <row r="283" spans="3:7" x14ac:dyDescent="0.2">
      <c r="C283" s="16" t="s">
        <v>3</v>
      </c>
      <c r="D283" s="16" t="s">
        <v>34</v>
      </c>
      <c r="E283" s="16" t="s">
        <v>20</v>
      </c>
      <c r="F283" s="43">
        <v>2583</v>
      </c>
      <c r="G283" s="44">
        <v>18</v>
      </c>
    </row>
    <row r="284" spans="3:7" x14ac:dyDescent="0.2">
      <c r="C284" s="16" t="s">
        <v>3</v>
      </c>
      <c r="D284" s="16" t="s">
        <v>36</v>
      </c>
      <c r="E284" s="16" t="s">
        <v>19</v>
      </c>
      <c r="F284" s="43">
        <v>1281</v>
      </c>
      <c r="G284" s="44">
        <v>18</v>
      </c>
    </row>
    <row r="285" spans="3:7" x14ac:dyDescent="0.2">
      <c r="C285" s="16" t="s">
        <v>2</v>
      </c>
      <c r="D285" s="16" t="s">
        <v>37</v>
      </c>
      <c r="E285" s="16" t="s">
        <v>19</v>
      </c>
      <c r="F285" s="43">
        <v>238</v>
      </c>
      <c r="G285" s="44">
        <v>18</v>
      </c>
    </row>
    <row r="286" spans="3:7" x14ac:dyDescent="0.2">
      <c r="C286" s="16" t="s">
        <v>5</v>
      </c>
      <c r="D286" s="16" t="s">
        <v>36</v>
      </c>
      <c r="E286" s="16" t="s">
        <v>23</v>
      </c>
      <c r="F286" s="43">
        <v>6314</v>
      </c>
      <c r="G286" s="44">
        <v>15</v>
      </c>
    </row>
    <row r="287" spans="3:7" x14ac:dyDescent="0.2">
      <c r="C287" s="16" t="s">
        <v>5</v>
      </c>
      <c r="D287" s="16" t="s">
        <v>35</v>
      </c>
      <c r="E287" s="16" t="s">
        <v>18</v>
      </c>
      <c r="F287" s="43">
        <v>2415</v>
      </c>
      <c r="G287" s="44">
        <v>15</v>
      </c>
    </row>
    <row r="288" spans="3:7" x14ac:dyDescent="0.2">
      <c r="C288" s="16" t="s">
        <v>6</v>
      </c>
      <c r="D288" s="16" t="s">
        <v>34</v>
      </c>
      <c r="E288" s="16" t="s">
        <v>15</v>
      </c>
      <c r="F288" s="43">
        <v>1442</v>
      </c>
      <c r="G288" s="44">
        <v>15</v>
      </c>
    </row>
    <row r="289" spans="3:7" x14ac:dyDescent="0.2">
      <c r="C289" s="16" t="s">
        <v>2</v>
      </c>
      <c r="D289" s="16" t="s">
        <v>35</v>
      </c>
      <c r="E289" s="16" t="s">
        <v>19</v>
      </c>
      <c r="F289" s="43">
        <v>553</v>
      </c>
      <c r="G289" s="44">
        <v>15</v>
      </c>
    </row>
    <row r="290" spans="3:7" x14ac:dyDescent="0.2">
      <c r="C290" s="16" t="s">
        <v>40</v>
      </c>
      <c r="D290" s="16" t="s">
        <v>39</v>
      </c>
      <c r="E290" s="16" t="s">
        <v>22</v>
      </c>
      <c r="F290" s="43">
        <v>5817</v>
      </c>
      <c r="G290" s="44">
        <v>12</v>
      </c>
    </row>
    <row r="291" spans="3:7" x14ac:dyDescent="0.2">
      <c r="C291" s="16" t="s">
        <v>5</v>
      </c>
      <c r="D291" s="16" t="s">
        <v>37</v>
      </c>
      <c r="E291" s="16" t="s">
        <v>14</v>
      </c>
      <c r="F291" s="43">
        <v>4991</v>
      </c>
      <c r="G291" s="44">
        <v>12</v>
      </c>
    </row>
    <row r="292" spans="3:7" x14ac:dyDescent="0.2">
      <c r="C292" s="16" t="s">
        <v>6</v>
      </c>
      <c r="D292" s="16" t="s">
        <v>36</v>
      </c>
      <c r="E292" s="16" t="s">
        <v>32</v>
      </c>
      <c r="F292" s="43">
        <v>6118</v>
      </c>
      <c r="G292" s="44">
        <v>9</v>
      </c>
    </row>
    <row r="293" spans="3:7" x14ac:dyDescent="0.2">
      <c r="C293" s="16" t="s">
        <v>10</v>
      </c>
      <c r="D293" s="16" t="s">
        <v>34</v>
      </c>
      <c r="E293" s="16" t="s">
        <v>26</v>
      </c>
      <c r="F293" s="43">
        <v>4991</v>
      </c>
      <c r="G293" s="44">
        <v>9</v>
      </c>
    </row>
    <row r="294" spans="3:7" x14ac:dyDescent="0.2">
      <c r="C294" s="16" t="s">
        <v>41</v>
      </c>
      <c r="D294" s="16" t="s">
        <v>37</v>
      </c>
      <c r="E294" s="16" t="s">
        <v>21</v>
      </c>
      <c r="F294" s="43">
        <v>2933</v>
      </c>
      <c r="G294" s="44">
        <v>9</v>
      </c>
    </row>
    <row r="295" spans="3:7" x14ac:dyDescent="0.2">
      <c r="C295" s="16" t="s">
        <v>5</v>
      </c>
      <c r="D295" s="16" t="s">
        <v>35</v>
      </c>
      <c r="E295" s="16" t="s">
        <v>4</v>
      </c>
      <c r="F295" s="43">
        <v>2744</v>
      </c>
      <c r="G295" s="44">
        <v>9</v>
      </c>
    </row>
    <row r="296" spans="3:7" x14ac:dyDescent="0.2">
      <c r="C296" s="16" t="s">
        <v>9</v>
      </c>
      <c r="D296" s="16" t="s">
        <v>38</v>
      </c>
      <c r="E296" s="16" t="s">
        <v>17</v>
      </c>
      <c r="F296" s="43">
        <v>2408</v>
      </c>
      <c r="G296" s="44">
        <v>9</v>
      </c>
    </row>
    <row r="297" spans="3:7" x14ac:dyDescent="0.2">
      <c r="C297" s="16" t="s">
        <v>6</v>
      </c>
      <c r="D297" s="16" t="s">
        <v>37</v>
      </c>
      <c r="E297" s="16" t="s">
        <v>26</v>
      </c>
      <c r="F297" s="43">
        <v>6818</v>
      </c>
      <c r="G297" s="44">
        <v>6</v>
      </c>
    </row>
    <row r="298" spans="3:7" x14ac:dyDescent="0.2">
      <c r="C298" s="16" t="s">
        <v>10</v>
      </c>
      <c r="D298" s="16" t="s">
        <v>35</v>
      </c>
      <c r="E298" s="16" t="s">
        <v>15</v>
      </c>
      <c r="F298" s="43">
        <v>2562</v>
      </c>
      <c r="G298" s="44">
        <v>6</v>
      </c>
    </row>
    <row r="299" spans="3:7" x14ac:dyDescent="0.2">
      <c r="C299" s="16" t="s">
        <v>6</v>
      </c>
      <c r="D299" s="16" t="s">
        <v>38</v>
      </c>
      <c r="E299" s="16" t="s">
        <v>16</v>
      </c>
      <c r="F299" s="43">
        <v>938</v>
      </c>
      <c r="G299" s="44">
        <v>6</v>
      </c>
    </row>
    <row r="300" spans="3:7" x14ac:dyDescent="0.2">
      <c r="C300" s="16" t="s">
        <v>5</v>
      </c>
      <c r="D300" s="16" t="s">
        <v>36</v>
      </c>
      <c r="E300" s="16" t="s">
        <v>18</v>
      </c>
      <c r="F300" s="43">
        <v>6111</v>
      </c>
      <c r="G300" s="44">
        <v>3</v>
      </c>
    </row>
    <row r="301" spans="3:7" x14ac:dyDescent="0.2">
      <c r="C301" s="16" t="s">
        <v>41</v>
      </c>
      <c r="D301" s="16" t="s">
        <v>38</v>
      </c>
      <c r="E301" s="16" t="s">
        <v>22</v>
      </c>
      <c r="F301" s="43">
        <v>5915</v>
      </c>
      <c r="G301" s="44">
        <v>3</v>
      </c>
    </row>
    <row r="302" spans="3:7" x14ac:dyDescent="0.2">
      <c r="C302" s="16" t="s">
        <v>2</v>
      </c>
      <c r="D302" s="16" t="s">
        <v>38</v>
      </c>
      <c r="E302" s="16" t="s">
        <v>4</v>
      </c>
      <c r="F302" s="43">
        <v>3549</v>
      </c>
      <c r="G302" s="44">
        <v>3</v>
      </c>
    </row>
    <row r="303" spans="3:7" x14ac:dyDescent="0.2">
      <c r="C303" s="16" t="s">
        <v>6</v>
      </c>
      <c r="D303" s="16" t="s">
        <v>39</v>
      </c>
      <c r="E303" s="16" t="s">
        <v>24</v>
      </c>
      <c r="F303" s="43">
        <v>2989</v>
      </c>
      <c r="G303" s="44">
        <v>3</v>
      </c>
    </row>
    <row r="304" spans="3:7" x14ac:dyDescent="0.2">
      <c r="C304" s="16" t="s">
        <v>7</v>
      </c>
      <c r="D304" s="16" t="s">
        <v>37</v>
      </c>
      <c r="E304" s="16" t="s">
        <v>26</v>
      </c>
      <c r="F304" s="43">
        <v>5306</v>
      </c>
      <c r="G304" s="44">
        <v>0</v>
      </c>
    </row>
  </sheetData>
  <conditionalFormatting sqref="F5:F304">
    <cfRule type="colorScale" priority="2">
      <colorScale>
        <cfvo type="min"/>
        <cfvo type="max"/>
        <color rgb="FFFCFCFF"/>
        <color rgb="FFF8696B"/>
      </colorScale>
    </cfRule>
    <cfRule type="top10" dxfId="86" priority="3" rank="10"/>
  </conditionalFormatting>
  <conditionalFormatting sqref="G5:G304">
    <cfRule type="colorScale" priority="1">
      <colorScale>
        <cfvo type="min"/>
        <cfvo type="max"/>
        <color rgb="FFFCFCFF"/>
        <color rgb="FFF8696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0798D-8560-42AF-8E56-7DC1B58CD083}">
  <dimension ref="A1:Q10"/>
  <sheetViews>
    <sheetView showGridLines="0" workbookViewId="0">
      <selection activeCell="E4" sqref="E4"/>
    </sheetView>
  </sheetViews>
  <sheetFormatPr defaultRowHeight="14.25" x14ac:dyDescent="0.2"/>
  <cols>
    <col min="1" max="1" width="1.7109375" style="16" customWidth="1"/>
    <col min="2" max="2" width="9.140625" style="16"/>
    <col min="3" max="3" width="15.140625" style="16" customWidth="1"/>
    <col min="4" max="4" width="13" style="16" bestFit="1" customWidth="1"/>
    <col min="5" max="5" width="8" style="16" customWidth="1"/>
    <col min="6" max="6" width="10.140625" style="16" customWidth="1"/>
    <col min="7" max="14" width="9.140625" style="16"/>
    <col min="15" max="15" width="15.140625" style="16" bestFit="1" customWidth="1"/>
    <col min="16" max="16" width="13" style="16" bestFit="1" customWidth="1"/>
    <col min="17" max="17" width="9.28515625" style="16" bestFit="1" customWidth="1"/>
    <col min="18" max="16384" width="9.140625" style="16"/>
  </cols>
  <sheetData>
    <row r="1" spans="1:17" s="15" customFormat="1" ht="52.5" customHeight="1" x14ac:dyDescent="0.2">
      <c r="A1" s="13"/>
      <c r="B1" s="14" t="s">
        <v>44</v>
      </c>
      <c r="C1" s="14"/>
    </row>
    <row r="3" spans="1:17" x14ac:dyDescent="0.2">
      <c r="C3" s="60" t="s">
        <v>65</v>
      </c>
      <c r="D3" s="96" t="s">
        <v>66</v>
      </c>
      <c r="E3" s="96"/>
      <c r="F3" s="60" t="s">
        <v>67</v>
      </c>
      <c r="O3" s="5" t="s">
        <v>65</v>
      </c>
      <c r="P3" s="5" t="s">
        <v>66</v>
      </c>
      <c r="Q3" s="5" t="s">
        <v>67</v>
      </c>
    </row>
    <row r="4" spans="1:17" ht="13.5" customHeight="1" x14ac:dyDescent="0.2">
      <c r="C4" s="61" t="s">
        <v>34</v>
      </c>
      <c r="D4" s="62">
        <f>SUMIFS(Data[Amount],Data[Geography],C4)</f>
        <v>252469</v>
      </c>
      <c r="E4" s="62">
        <f t="shared" ref="E4:E9" si="0">D4</f>
        <v>252469</v>
      </c>
      <c r="F4" s="63">
        <f>SUMIFS(Data[Units],Data[Geography],C4)</f>
        <v>8760</v>
      </c>
      <c r="O4" s="64" t="s">
        <v>37</v>
      </c>
      <c r="P4" s="65">
        <f>SUMIFS(Data[Amount],Data[Geography],O4)</f>
        <v>218813</v>
      </c>
      <c r="Q4" s="66">
        <f>SUMIFS(Data[Units],Data[Geography],O4)</f>
        <v>7431</v>
      </c>
    </row>
    <row r="5" spans="1:17" ht="13.5" customHeight="1" x14ac:dyDescent="0.2">
      <c r="C5" s="67" t="s">
        <v>36</v>
      </c>
      <c r="D5" s="68">
        <f>SUMIFS(Data[Amount],Data[Geography],C5)</f>
        <v>237944</v>
      </c>
      <c r="E5" s="68">
        <f t="shared" si="0"/>
        <v>237944</v>
      </c>
      <c r="F5" s="69">
        <f>SUMIFS(Data[Units],Data[Geography],C5)</f>
        <v>7302</v>
      </c>
      <c r="O5" s="70" t="s">
        <v>35</v>
      </c>
      <c r="P5" s="65">
        <f>SUMIFS(Data[Amount],Data[Geography],O5)</f>
        <v>189434</v>
      </c>
      <c r="Q5" s="66">
        <f>SUMIFS(Data[Units],Data[Geography],O5)</f>
        <v>10158</v>
      </c>
    </row>
    <row r="6" spans="1:17" ht="13.5" customHeight="1" x14ac:dyDescent="0.2">
      <c r="C6" s="67" t="s">
        <v>37</v>
      </c>
      <c r="D6" s="68">
        <f>SUMIFS(Data[Amount],Data[Geography],C6)</f>
        <v>218813</v>
      </c>
      <c r="E6" s="68">
        <f t="shared" si="0"/>
        <v>218813</v>
      </c>
      <c r="F6" s="69">
        <f>SUMIFS(Data[Units],Data[Geography],C6)</f>
        <v>7431</v>
      </c>
      <c r="O6" s="70" t="s">
        <v>36</v>
      </c>
      <c r="P6" s="65">
        <f>SUMIFS(Data[Amount],Data[Geography],O6)</f>
        <v>237944</v>
      </c>
      <c r="Q6" s="66">
        <f>SUMIFS(Data[Units],Data[Geography],O6)</f>
        <v>7302</v>
      </c>
    </row>
    <row r="7" spans="1:17" ht="13.5" customHeight="1" x14ac:dyDescent="0.2">
      <c r="C7" s="67" t="s">
        <v>35</v>
      </c>
      <c r="D7" s="68">
        <f>SUMIFS(Data[Amount],Data[Geography],C7)</f>
        <v>189434</v>
      </c>
      <c r="E7" s="68">
        <f t="shared" si="0"/>
        <v>189434</v>
      </c>
      <c r="F7" s="69">
        <f>SUMIFS(Data[Units],Data[Geography],C7)</f>
        <v>10158</v>
      </c>
      <c r="O7" s="64" t="s">
        <v>39</v>
      </c>
      <c r="P7" s="65">
        <f>SUMIFS(Data[Amount],Data[Geography],O7)</f>
        <v>173530</v>
      </c>
      <c r="Q7" s="66">
        <f>SUMIFS(Data[Units],Data[Geography],O7)</f>
        <v>5745</v>
      </c>
    </row>
    <row r="8" spans="1:17" ht="13.5" customHeight="1" x14ac:dyDescent="0.2">
      <c r="C8" s="67" t="s">
        <v>39</v>
      </c>
      <c r="D8" s="68">
        <f>SUMIFS(Data[Amount],Data[Geography],C8)</f>
        <v>173530</v>
      </c>
      <c r="E8" s="68">
        <f t="shared" si="0"/>
        <v>173530</v>
      </c>
      <c r="F8" s="69">
        <f>SUMIFS(Data[Units],Data[Geography],C8)</f>
        <v>5745</v>
      </c>
      <c r="O8" s="64" t="s">
        <v>38</v>
      </c>
      <c r="P8" s="65">
        <f>SUMIFS(Data[Amount],Data[Geography],O8)</f>
        <v>168679</v>
      </c>
      <c r="Q8" s="66">
        <f>SUMIFS(Data[Units],Data[Geography],O8)</f>
        <v>6264</v>
      </c>
    </row>
    <row r="9" spans="1:17" ht="13.5" customHeight="1" x14ac:dyDescent="0.2">
      <c r="C9" s="67" t="s">
        <v>38</v>
      </c>
      <c r="D9" s="68">
        <f>SUMIFS(Data[Amount],Data[Geography],C9)</f>
        <v>168679</v>
      </c>
      <c r="E9" s="68">
        <f t="shared" si="0"/>
        <v>168679</v>
      </c>
      <c r="F9" s="69">
        <f>SUMIFS(Data[Units],Data[Geography],C9)</f>
        <v>6264</v>
      </c>
      <c r="O9" s="70" t="s">
        <v>37</v>
      </c>
      <c r="P9" s="65">
        <f>SUMIFS(Data[Amount],Data[Geography],O9)</f>
        <v>218813</v>
      </c>
      <c r="Q9" s="66">
        <f>SUMIFS(Data[Units],Data[Geography],O9)</f>
        <v>7431</v>
      </c>
    </row>
    <row r="10" spans="1:17" ht="13.5" customHeight="1" thickBot="1" x14ac:dyDescent="0.25">
      <c r="O10" s="71" t="s">
        <v>34</v>
      </c>
      <c r="P10" s="72">
        <f>SUMIFS(Data[Amount],Data[Geography],O10)</f>
        <v>252469</v>
      </c>
      <c r="Q10" s="73">
        <f>SUMIFS(Data[Units],Data[Geography],O10)</f>
        <v>8760</v>
      </c>
    </row>
  </sheetData>
  <mergeCells count="1">
    <mergeCell ref="D3:E3"/>
  </mergeCells>
  <conditionalFormatting sqref="E4:E9">
    <cfRule type="dataBar" priority="1">
      <dataBar showValue="0">
        <cfvo type="min"/>
        <cfvo type="max"/>
        <color theme="4" tint="0.59999389629810485"/>
      </dataBar>
      <extLst>
        <ext xmlns:x14="http://schemas.microsoft.com/office/spreadsheetml/2009/9/main" uri="{B025F937-C7B1-47D3-B67F-A62EFF666E3E}">
          <x14:id>{8DF16D23-2683-47AB-9A66-C61A1E07EDC7}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DF16D23-2683-47AB-9A66-C61A1E07EDC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E4:E9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68339-DC84-4692-8E53-F7BCE02353CC}">
  <dimension ref="A1:M10"/>
  <sheetViews>
    <sheetView showGridLines="0" workbookViewId="0">
      <selection activeCell="E2" sqref="E2"/>
    </sheetView>
  </sheetViews>
  <sheetFormatPr defaultRowHeight="14.25" x14ac:dyDescent="0.2"/>
  <cols>
    <col min="1" max="1" width="1.7109375" style="16" customWidth="1"/>
    <col min="2" max="2" width="13.140625" style="16" bestFit="1" customWidth="1"/>
    <col min="3" max="3" width="19" style="16" bestFit="1" customWidth="1"/>
    <col min="4" max="4" width="8.42578125" style="16" customWidth="1"/>
    <col min="5" max="5" width="15.7109375" style="16" bestFit="1" customWidth="1"/>
    <col min="6" max="12" width="9.140625" style="16"/>
    <col min="13" max="13" width="73.7109375" style="16" customWidth="1"/>
    <col min="14" max="16384" width="9.140625" style="16"/>
  </cols>
  <sheetData>
    <row r="1" spans="1:13" s="15" customFormat="1" ht="52.5" customHeight="1" x14ac:dyDescent="0.2">
      <c r="A1" s="13"/>
      <c r="B1" s="14" t="s">
        <v>45</v>
      </c>
      <c r="C1" s="14"/>
    </row>
    <row r="2" spans="1:13" ht="57.75" x14ac:dyDescent="0.2">
      <c r="M2" s="40" t="s">
        <v>104</v>
      </c>
    </row>
    <row r="3" spans="1:13" ht="15" x14ac:dyDescent="0.2">
      <c r="B3" s="59" t="s">
        <v>68</v>
      </c>
      <c r="C3" s="59" t="s">
        <v>70</v>
      </c>
      <c r="D3" s="59" t="s">
        <v>72</v>
      </c>
      <c r="E3" s="59" t="s">
        <v>71</v>
      </c>
    </row>
    <row r="4" spans="1:13" x14ac:dyDescent="0.2">
      <c r="B4" s="52" t="s">
        <v>34</v>
      </c>
      <c r="C4" s="53">
        <v>252469</v>
      </c>
      <c r="D4" s="54">
        <v>252469</v>
      </c>
      <c r="E4" s="54">
        <v>8760</v>
      </c>
    </row>
    <row r="5" spans="1:13" x14ac:dyDescent="0.2">
      <c r="B5" s="52" t="s">
        <v>36</v>
      </c>
      <c r="C5" s="53">
        <v>237944</v>
      </c>
      <c r="D5" s="54">
        <v>237944</v>
      </c>
      <c r="E5" s="54">
        <v>7302</v>
      </c>
    </row>
    <row r="6" spans="1:13" x14ac:dyDescent="0.2">
      <c r="B6" s="52" t="s">
        <v>37</v>
      </c>
      <c r="C6" s="53">
        <v>218813</v>
      </c>
      <c r="D6" s="54">
        <v>218813</v>
      </c>
      <c r="E6" s="54">
        <v>7431</v>
      </c>
    </row>
    <row r="7" spans="1:13" x14ac:dyDescent="0.2">
      <c r="B7" s="52" t="s">
        <v>35</v>
      </c>
      <c r="C7" s="53">
        <v>189434</v>
      </c>
      <c r="D7" s="54">
        <v>189434</v>
      </c>
      <c r="E7" s="54">
        <v>10158</v>
      </c>
    </row>
    <row r="8" spans="1:13" x14ac:dyDescent="0.2">
      <c r="B8" s="52" t="s">
        <v>39</v>
      </c>
      <c r="C8" s="53">
        <v>173530</v>
      </c>
      <c r="D8" s="54">
        <v>173530</v>
      </c>
      <c r="E8" s="54">
        <v>5745</v>
      </c>
    </row>
    <row r="9" spans="1:13" x14ac:dyDescent="0.2">
      <c r="B9" s="55" t="s">
        <v>38</v>
      </c>
      <c r="C9" s="56">
        <v>168679</v>
      </c>
      <c r="D9" s="57">
        <v>168679</v>
      </c>
      <c r="E9" s="57">
        <v>6264</v>
      </c>
    </row>
    <row r="10" spans="1:13" x14ac:dyDescent="0.2">
      <c r="B10" s="58"/>
      <c r="C10" s="58"/>
      <c r="D10" s="58"/>
      <c r="E10" s="58"/>
    </row>
  </sheetData>
  <conditionalFormatting pivot="1" sqref="D4:D9">
    <cfRule type="dataBar" priority="1">
      <dataBar showValue="0">
        <cfvo type="min"/>
        <cfvo type="max"/>
        <color rgb="FF638EC6"/>
      </dataBar>
      <extLst>
        <ext xmlns:x14="http://schemas.microsoft.com/office/spreadsheetml/2009/9/main" uri="{B025F937-C7B1-47D3-B67F-A62EFF666E3E}">
          <x14:id>{47587950-4FFF-4DA1-B30D-EC9039CA9512}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47587950-4FFF-4DA1-B30D-EC9039CA9512}">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18792-3DB8-45F2-AFC8-A82B9F0E9A33}">
  <dimension ref="A1:I27"/>
  <sheetViews>
    <sheetView showGridLines="0" workbookViewId="0">
      <selection activeCell="I2" sqref="I2"/>
    </sheetView>
  </sheetViews>
  <sheetFormatPr defaultRowHeight="14.25" x14ac:dyDescent="0.2"/>
  <cols>
    <col min="1" max="1" width="1.7109375" style="16" customWidth="1"/>
    <col min="2" max="2" width="27" style="16" customWidth="1"/>
    <col min="3" max="3" width="13.42578125" style="16" customWidth="1"/>
    <col min="4" max="4" width="13.28515625" style="16" bestFit="1" customWidth="1"/>
    <col min="5" max="5" width="19.42578125" style="16" bestFit="1" customWidth="1"/>
    <col min="6" max="6" width="17.28515625" style="16" bestFit="1" customWidth="1"/>
    <col min="7" max="7" width="5.7109375" style="16" bestFit="1" customWidth="1"/>
    <col min="8" max="8" width="9.140625" style="16"/>
    <col min="9" max="9" width="67.42578125" style="16" customWidth="1"/>
    <col min="10" max="10" width="13.28515625" style="16" bestFit="1" customWidth="1"/>
    <col min="11" max="16384" width="9.140625" style="16"/>
  </cols>
  <sheetData>
    <row r="1" spans="1:9" s="15" customFormat="1" ht="52.5" customHeight="1" x14ac:dyDescent="0.2">
      <c r="A1" s="13"/>
      <c r="B1" s="14" t="s">
        <v>53</v>
      </c>
      <c r="C1" s="14"/>
    </row>
    <row r="2" spans="1:9" ht="52.5" customHeight="1" x14ac:dyDescent="0.2">
      <c r="I2" s="40" t="s">
        <v>103</v>
      </c>
    </row>
    <row r="3" spans="1:9" x14ac:dyDescent="0.2">
      <c r="B3" s="97" t="s">
        <v>75</v>
      </c>
      <c r="C3" s="97"/>
      <c r="E3" s="97" t="s">
        <v>74</v>
      </c>
      <c r="F3" s="97"/>
    </row>
    <row r="4" spans="1:9" x14ac:dyDescent="0.2">
      <c r="B4" s="31" t="s">
        <v>68</v>
      </c>
      <c r="C4" s="16" t="s">
        <v>73</v>
      </c>
      <c r="E4" s="31" t="s">
        <v>68</v>
      </c>
      <c r="F4" s="16" t="s">
        <v>73</v>
      </c>
    </row>
    <row r="5" spans="1:9" x14ac:dyDescent="0.2">
      <c r="B5" s="34" t="s">
        <v>15</v>
      </c>
      <c r="C5" s="45">
        <v>44.990867579908674</v>
      </c>
      <c r="E5" s="46" t="s">
        <v>15</v>
      </c>
      <c r="F5" s="47">
        <v>44.990867579908674</v>
      </c>
    </row>
    <row r="6" spans="1:9" x14ac:dyDescent="0.2">
      <c r="B6" s="34" t="s">
        <v>33</v>
      </c>
      <c r="C6" s="45">
        <v>37.303128371089535</v>
      </c>
      <c r="E6" s="48" t="s">
        <v>33</v>
      </c>
      <c r="F6" s="49">
        <v>37.303128371089535</v>
      </c>
    </row>
    <row r="7" spans="1:9" x14ac:dyDescent="0.2">
      <c r="B7" s="34" t="s">
        <v>24</v>
      </c>
      <c r="C7" s="45">
        <v>33.88697318007663</v>
      </c>
      <c r="E7" s="48" t="s">
        <v>24</v>
      </c>
      <c r="F7" s="49">
        <v>33.88697318007663</v>
      </c>
    </row>
    <row r="8" spans="1:9" x14ac:dyDescent="0.2">
      <c r="B8" s="34" t="s">
        <v>26</v>
      </c>
      <c r="C8" s="45">
        <v>32.807189542483663</v>
      </c>
      <c r="E8" s="48" t="s">
        <v>26</v>
      </c>
      <c r="F8" s="49">
        <v>32.807189542483663</v>
      </c>
    </row>
    <row r="9" spans="1:9" x14ac:dyDescent="0.2">
      <c r="B9" s="34" t="s">
        <v>22</v>
      </c>
      <c r="C9" s="45">
        <v>32.301656920077974</v>
      </c>
      <c r="E9" s="50" t="s">
        <v>22</v>
      </c>
      <c r="F9" s="51">
        <v>32.301656920077974</v>
      </c>
    </row>
    <row r="10" spans="1:9" x14ac:dyDescent="0.2">
      <c r="B10" s="34" t="s">
        <v>32</v>
      </c>
      <c r="C10" s="45">
        <v>31.276401564537156</v>
      </c>
      <c r="E10" s="34" t="s">
        <v>69</v>
      </c>
      <c r="F10" s="45">
        <v>35.949565217391303</v>
      </c>
    </row>
    <row r="11" spans="1:9" x14ac:dyDescent="0.2">
      <c r="B11" s="34" t="s">
        <v>23</v>
      </c>
      <c r="C11" s="45">
        <v>31.260485651214129</v>
      </c>
    </row>
    <row r="12" spans="1:9" x14ac:dyDescent="0.2">
      <c r="B12" s="34" t="s">
        <v>18</v>
      </c>
      <c r="C12" s="45">
        <v>29.765981735159816</v>
      </c>
    </row>
    <row r="13" spans="1:9" x14ac:dyDescent="0.2">
      <c r="B13" s="34" t="s">
        <v>21</v>
      </c>
      <c r="C13" s="45">
        <v>28.877675840978593</v>
      </c>
    </row>
    <row r="14" spans="1:9" x14ac:dyDescent="0.2">
      <c r="B14" s="34" t="s">
        <v>16</v>
      </c>
      <c r="C14" s="45">
        <v>28.835190343546891</v>
      </c>
    </row>
    <row r="15" spans="1:9" x14ac:dyDescent="0.2">
      <c r="B15" s="34" t="s">
        <v>17</v>
      </c>
      <c r="C15" s="45">
        <v>27.336336336336338</v>
      </c>
    </row>
    <row r="16" spans="1:9" x14ac:dyDescent="0.2">
      <c r="B16" s="34" t="s">
        <v>25</v>
      </c>
      <c r="C16" s="45">
        <v>27.242165242165242</v>
      </c>
    </row>
    <row r="17" spans="2:3" x14ac:dyDescent="0.2">
      <c r="B17" s="34" t="s">
        <v>13</v>
      </c>
      <c r="C17" s="45">
        <v>25.130781499202552</v>
      </c>
    </row>
    <row r="18" spans="2:3" x14ac:dyDescent="0.2">
      <c r="B18" s="34" t="s">
        <v>20</v>
      </c>
      <c r="C18" s="45">
        <v>24.9143897996357</v>
      </c>
    </row>
    <row r="19" spans="2:3" x14ac:dyDescent="0.2">
      <c r="B19" s="34" t="s">
        <v>30</v>
      </c>
      <c r="C19" s="45">
        <v>23.733047822983583</v>
      </c>
    </row>
    <row r="20" spans="2:3" x14ac:dyDescent="0.2">
      <c r="B20" s="34" t="s">
        <v>31</v>
      </c>
      <c r="C20" s="45">
        <v>23.329174093879978</v>
      </c>
    </row>
    <row r="21" spans="2:3" x14ac:dyDescent="0.2">
      <c r="B21" s="34" t="s">
        <v>27</v>
      </c>
      <c r="C21" s="45">
        <v>23.293427230046948</v>
      </c>
    </row>
    <row r="22" spans="2:3" x14ac:dyDescent="0.2">
      <c r="B22" s="34" t="s">
        <v>19</v>
      </c>
      <c r="C22" s="45">
        <v>22.87525562372188</v>
      </c>
    </row>
    <row r="23" spans="2:3" x14ac:dyDescent="0.2">
      <c r="B23" s="34" t="s">
        <v>28</v>
      </c>
      <c r="C23" s="45">
        <v>22.567196757093857</v>
      </c>
    </row>
    <row r="24" spans="2:3" x14ac:dyDescent="0.2">
      <c r="B24" s="34" t="s">
        <v>4</v>
      </c>
      <c r="C24" s="45">
        <v>21.424648786717754</v>
      </c>
    </row>
    <row r="25" spans="2:3" x14ac:dyDescent="0.2">
      <c r="B25" s="34" t="s">
        <v>14</v>
      </c>
      <c r="C25" s="45">
        <v>21.356577645895154</v>
      </c>
    </row>
    <row r="26" spans="2:3" x14ac:dyDescent="0.2">
      <c r="B26" s="34" t="s">
        <v>29</v>
      </c>
      <c r="C26" s="45">
        <v>19.492271505376344</v>
      </c>
    </row>
    <row r="27" spans="2:3" x14ac:dyDescent="0.2">
      <c r="B27" s="34" t="s">
        <v>69</v>
      </c>
      <c r="C27" s="45">
        <v>27.17628120893561</v>
      </c>
    </row>
  </sheetData>
  <mergeCells count="2">
    <mergeCell ref="E3:F3"/>
    <mergeCell ref="B3:C3"/>
  </mergeCell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B4C99-C9D4-4871-AF31-9BE1AA67541F}">
  <dimension ref="A1:P303"/>
  <sheetViews>
    <sheetView showGridLines="0" workbookViewId="0">
      <selection activeCell="K7" sqref="K7"/>
    </sheetView>
  </sheetViews>
  <sheetFormatPr defaultRowHeight="14.25" x14ac:dyDescent="0.2"/>
  <cols>
    <col min="1" max="1" width="1.7109375" style="16" customWidth="1"/>
    <col min="2" max="11" width="9.140625" style="16"/>
    <col min="12" max="12" width="20.28515625" style="16" bestFit="1" customWidth="1"/>
    <col min="13" max="13" width="15.140625" style="16" bestFit="1" customWidth="1"/>
    <col min="14" max="14" width="78.85546875" style="16" customWidth="1"/>
    <col min="15" max="15" width="11.5703125" style="16" bestFit="1" customWidth="1"/>
    <col min="16" max="16" width="9.28515625" style="16" bestFit="1" customWidth="1"/>
    <col min="17" max="16384" width="9.140625" style="16"/>
  </cols>
  <sheetData>
    <row r="1" spans="1:16" s="15" customFormat="1" ht="46.5" customHeight="1" x14ac:dyDescent="0.2">
      <c r="A1" s="13"/>
      <c r="B1" s="14" t="s">
        <v>54</v>
      </c>
      <c r="C1" s="14"/>
    </row>
    <row r="2" spans="1:16" ht="57.75" customHeight="1" x14ac:dyDescent="0.2">
      <c r="N2" s="40" t="s">
        <v>102</v>
      </c>
    </row>
    <row r="3" spans="1:16" x14ac:dyDescent="0.2">
      <c r="L3" s="41" t="s">
        <v>11</v>
      </c>
      <c r="M3" s="41" t="s">
        <v>12</v>
      </c>
      <c r="N3" s="41" t="s">
        <v>0</v>
      </c>
      <c r="O3" s="42" t="s">
        <v>1</v>
      </c>
      <c r="P3" s="42" t="s">
        <v>49</v>
      </c>
    </row>
    <row r="4" spans="1:16" x14ac:dyDescent="0.2">
      <c r="L4" s="16" t="s">
        <v>40</v>
      </c>
      <c r="M4" s="16" t="s">
        <v>37</v>
      </c>
      <c r="N4" s="16" t="s">
        <v>30</v>
      </c>
      <c r="O4" s="43">
        <v>1624</v>
      </c>
      <c r="P4" s="44">
        <v>114</v>
      </c>
    </row>
    <row r="5" spans="1:16" x14ac:dyDescent="0.2">
      <c r="L5" s="16" t="s">
        <v>8</v>
      </c>
      <c r="M5" s="16" t="s">
        <v>35</v>
      </c>
      <c r="N5" s="16" t="s">
        <v>32</v>
      </c>
      <c r="O5" s="43">
        <v>6706</v>
      </c>
      <c r="P5" s="44">
        <v>459</v>
      </c>
    </row>
    <row r="6" spans="1:16" x14ac:dyDescent="0.2">
      <c r="L6" s="16" t="s">
        <v>9</v>
      </c>
      <c r="M6" s="16" t="s">
        <v>35</v>
      </c>
      <c r="N6" s="16" t="s">
        <v>4</v>
      </c>
      <c r="O6" s="43">
        <v>959</v>
      </c>
      <c r="P6" s="44">
        <v>147</v>
      </c>
    </row>
    <row r="7" spans="1:16" x14ac:dyDescent="0.2">
      <c r="L7" s="16" t="s">
        <v>41</v>
      </c>
      <c r="M7" s="16" t="s">
        <v>36</v>
      </c>
      <c r="N7" s="16" t="s">
        <v>18</v>
      </c>
      <c r="O7" s="43">
        <v>9632</v>
      </c>
      <c r="P7" s="44">
        <v>288</v>
      </c>
    </row>
    <row r="8" spans="1:16" x14ac:dyDescent="0.2">
      <c r="L8" s="16" t="s">
        <v>6</v>
      </c>
      <c r="M8" s="16" t="s">
        <v>39</v>
      </c>
      <c r="N8" s="16" t="s">
        <v>25</v>
      </c>
      <c r="O8" s="43">
        <v>2100</v>
      </c>
      <c r="P8" s="44">
        <v>414</v>
      </c>
    </row>
    <row r="9" spans="1:16" x14ac:dyDescent="0.2">
      <c r="L9" s="16" t="s">
        <v>40</v>
      </c>
      <c r="M9" s="16" t="s">
        <v>35</v>
      </c>
      <c r="N9" s="16" t="s">
        <v>33</v>
      </c>
      <c r="O9" s="43">
        <v>8869</v>
      </c>
      <c r="P9" s="44">
        <v>432</v>
      </c>
    </row>
    <row r="10" spans="1:16" x14ac:dyDescent="0.2">
      <c r="L10" s="16" t="s">
        <v>6</v>
      </c>
      <c r="M10" s="16" t="s">
        <v>38</v>
      </c>
      <c r="N10" s="16" t="s">
        <v>31</v>
      </c>
      <c r="O10" s="43">
        <v>2681</v>
      </c>
      <c r="P10" s="44">
        <v>54</v>
      </c>
    </row>
    <row r="11" spans="1:16" x14ac:dyDescent="0.2">
      <c r="L11" s="16" t="s">
        <v>8</v>
      </c>
      <c r="M11" s="16" t="s">
        <v>35</v>
      </c>
      <c r="N11" s="16" t="s">
        <v>22</v>
      </c>
      <c r="O11" s="43">
        <v>5012</v>
      </c>
      <c r="P11" s="44">
        <v>210</v>
      </c>
    </row>
    <row r="12" spans="1:16" x14ac:dyDescent="0.2">
      <c r="L12" s="16" t="s">
        <v>7</v>
      </c>
      <c r="M12" s="16" t="s">
        <v>38</v>
      </c>
      <c r="N12" s="16" t="s">
        <v>14</v>
      </c>
      <c r="O12" s="43">
        <v>1281</v>
      </c>
      <c r="P12" s="44">
        <v>75</v>
      </c>
    </row>
    <row r="13" spans="1:16" x14ac:dyDescent="0.2">
      <c r="L13" s="16" t="s">
        <v>5</v>
      </c>
      <c r="M13" s="16" t="s">
        <v>37</v>
      </c>
      <c r="N13" s="16" t="s">
        <v>14</v>
      </c>
      <c r="O13" s="43">
        <v>4991</v>
      </c>
      <c r="P13" s="44">
        <v>12</v>
      </c>
    </row>
    <row r="14" spans="1:16" x14ac:dyDescent="0.2">
      <c r="L14" s="16" t="s">
        <v>2</v>
      </c>
      <c r="M14" s="16" t="s">
        <v>39</v>
      </c>
      <c r="N14" s="16" t="s">
        <v>25</v>
      </c>
      <c r="O14" s="43">
        <v>1785</v>
      </c>
      <c r="P14" s="44">
        <v>462</v>
      </c>
    </row>
    <row r="15" spans="1:16" x14ac:dyDescent="0.2">
      <c r="L15" s="16" t="s">
        <v>3</v>
      </c>
      <c r="M15" s="16" t="s">
        <v>37</v>
      </c>
      <c r="N15" s="16" t="s">
        <v>17</v>
      </c>
      <c r="O15" s="43">
        <v>3983</v>
      </c>
      <c r="P15" s="44">
        <v>144</v>
      </c>
    </row>
    <row r="16" spans="1:16" x14ac:dyDescent="0.2">
      <c r="L16" s="16" t="s">
        <v>9</v>
      </c>
      <c r="M16" s="16" t="s">
        <v>38</v>
      </c>
      <c r="N16" s="16" t="s">
        <v>16</v>
      </c>
      <c r="O16" s="43">
        <v>2646</v>
      </c>
      <c r="P16" s="44">
        <v>120</v>
      </c>
    </row>
    <row r="17" spans="12:16" x14ac:dyDescent="0.2">
      <c r="L17" s="16" t="s">
        <v>2</v>
      </c>
      <c r="M17" s="16" t="s">
        <v>34</v>
      </c>
      <c r="N17" s="16" t="s">
        <v>13</v>
      </c>
      <c r="O17" s="43">
        <v>252</v>
      </c>
      <c r="P17" s="44">
        <v>54</v>
      </c>
    </row>
    <row r="18" spans="12:16" x14ac:dyDescent="0.2">
      <c r="L18" s="16" t="s">
        <v>3</v>
      </c>
      <c r="M18" s="16" t="s">
        <v>35</v>
      </c>
      <c r="N18" s="16" t="s">
        <v>25</v>
      </c>
      <c r="O18" s="43">
        <v>2464</v>
      </c>
      <c r="P18" s="44">
        <v>234</v>
      </c>
    </row>
    <row r="19" spans="12:16" x14ac:dyDescent="0.2">
      <c r="L19" s="16" t="s">
        <v>3</v>
      </c>
      <c r="M19" s="16" t="s">
        <v>35</v>
      </c>
      <c r="N19" s="16" t="s">
        <v>29</v>
      </c>
      <c r="O19" s="43">
        <v>2114</v>
      </c>
      <c r="P19" s="44">
        <v>66</v>
      </c>
    </row>
    <row r="20" spans="12:16" x14ac:dyDescent="0.2">
      <c r="L20" s="16" t="s">
        <v>6</v>
      </c>
      <c r="M20" s="16" t="s">
        <v>37</v>
      </c>
      <c r="N20" s="16" t="s">
        <v>31</v>
      </c>
      <c r="O20" s="43">
        <v>7693</v>
      </c>
      <c r="P20" s="44">
        <v>87</v>
      </c>
    </row>
    <row r="21" spans="12:16" x14ac:dyDescent="0.2">
      <c r="L21" s="16" t="s">
        <v>5</v>
      </c>
      <c r="M21" s="16" t="s">
        <v>34</v>
      </c>
      <c r="N21" s="16" t="s">
        <v>20</v>
      </c>
      <c r="O21" s="43">
        <v>15610</v>
      </c>
      <c r="P21" s="44">
        <v>339</v>
      </c>
    </row>
    <row r="22" spans="12:16" x14ac:dyDescent="0.2">
      <c r="L22" s="16" t="s">
        <v>41</v>
      </c>
      <c r="M22" s="16" t="s">
        <v>34</v>
      </c>
      <c r="N22" s="16" t="s">
        <v>22</v>
      </c>
      <c r="O22" s="43">
        <v>336</v>
      </c>
      <c r="P22" s="44">
        <v>144</v>
      </c>
    </row>
    <row r="23" spans="12:16" x14ac:dyDescent="0.2">
      <c r="L23" s="16" t="s">
        <v>2</v>
      </c>
      <c r="M23" s="16" t="s">
        <v>39</v>
      </c>
      <c r="N23" s="16" t="s">
        <v>20</v>
      </c>
      <c r="O23" s="43">
        <v>9443</v>
      </c>
      <c r="P23" s="44">
        <v>162</v>
      </c>
    </row>
    <row r="24" spans="12:16" x14ac:dyDescent="0.2">
      <c r="L24" s="16" t="s">
        <v>9</v>
      </c>
      <c r="M24" s="16" t="s">
        <v>34</v>
      </c>
      <c r="N24" s="16" t="s">
        <v>23</v>
      </c>
      <c r="O24" s="43">
        <v>8155</v>
      </c>
      <c r="P24" s="44">
        <v>90</v>
      </c>
    </row>
    <row r="25" spans="12:16" x14ac:dyDescent="0.2">
      <c r="L25" s="16" t="s">
        <v>8</v>
      </c>
      <c r="M25" s="16" t="s">
        <v>38</v>
      </c>
      <c r="N25" s="16" t="s">
        <v>23</v>
      </c>
      <c r="O25" s="43">
        <v>1701</v>
      </c>
      <c r="P25" s="44">
        <v>234</v>
      </c>
    </row>
    <row r="26" spans="12:16" x14ac:dyDescent="0.2">
      <c r="L26" s="16" t="s">
        <v>10</v>
      </c>
      <c r="M26" s="16" t="s">
        <v>38</v>
      </c>
      <c r="N26" s="16" t="s">
        <v>22</v>
      </c>
      <c r="O26" s="43">
        <v>2205</v>
      </c>
      <c r="P26" s="44">
        <v>141</v>
      </c>
    </row>
    <row r="27" spans="12:16" x14ac:dyDescent="0.2">
      <c r="L27" s="16" t="s">
        <v>8</v>
      </c>
      <c r="M27" s="16" t="s">
        <v>37</v>
      </c>
      <c r="N27" s="16" t="s">
        <v>19</v>
      </c>
      <c r="O27" s="43">
        <v>1771</v>
      </c>
      <c r="P27" s="44">
        <v>204</v>
      </c>
    </row>
    <row r="28" spans="12:16" x14ac:dyDescent="0.2">
      <c r="L28" s="16" t="s">
        <v>41</v>
      </c>
      <c r="M28" s="16" t="s">
        <v>35</v>
      </c>
      <c r="N28" s="16" t="s">
        <v>15</v>
      </c>
      <c r="O28" s="43">
        <v>2114</v>
      </c>
      <c r="P28" s="44">
        <v>186</v>
      </c>
    </row>
    <row r="29" spans="12:16" x14ac:dyDescent="0.2">
      <c r="L29" s="16" t="s">
        <v>41</v>
      </c>
      <c r="M29" s="16" t="s">
        <v>36</v>
      </c>
      <c r="N29" s="16" t="s">
        <v>13</v>
      </c>
      <c r="O29" s="43">
        <v>10311</v>
      </c>
      <c r="P29" s="44">
        <v>231</v>
      </c>
    </row>
    <row r="30" spans="12:16" x14ac:dyDescent="0.2">
      <c r="L30" s="16" t="s">
        <v>3</v>
      </c>
      <c r="M30" s="16" t="s">
        <v>39</v>
      </c>
      <c r="N30" s="16" t="s">
        <v>16</v>
      </c>
      <c r="O30" s="43">
        <v>21</v>
      </c>
      <c r="P30" s="44">
        <v>168</v>
      </c>
    </row>
    <row r="31" spans="12:16" x14ac:dyDescent="0.2">
      <c r="L31" s="16" t="s">
        <v>10</v>
      </c>
      <c r="M31" s="16" t="s">
        <v>35</v>
      </c>
      <c r="N31" s="16" t="s">
        <v>20</v>
      </c>
      <c r="O31" s="43">
        <v>1974</v>
      </c>
      <c r="P31" s="44">
        <v>195</v>
      </c>
    </row>
    <row r="32" spans="12:16" x14ac:dyDescent="0.2">
      <c r="L32" s="16" t="s">
        <v>5</v>
      </c>
      <c r="M32" s="16" t="s">
        <v>36</v>
      </c>
      <c r="N32" s="16" t="s">
        <v>23</v>
      </c>
      <c r="O32" s="43">
        <v>6314</v>
      </c>
      <c r="P32" s="44">
        <v>15</v>
      </c>
    </row>
    <row r="33" spans="12:16" x14ac:dyDescent="0.2">
      <c r="L33" s="16" t="s">
        <v>10</v>
      </c>
      <c r="M33" s="16" t="s">
        <v>37</v>
      </c>
      <c r="N33" s="16" t="s">
        <v>23</v>
      </c>
      <c r="O33" s="43">
        <v>4683</v>
      </c>
      <c r="P33" s="44">
        <v>30</v>
      </c>
    </row>
    <row r="34" spans="12:16" x14ac:dyDescent="0.2">
      <c r="L34" s="16" t="s">
        <v>41</v>
      </c>
      <c r="M34" s="16" t="s">
        <v>37</v>
      </c>
      <c r="N34" s="16" t="s">
        <v>24</v>
      </c>
      <c r="O34" s="43">
        <v>6398</v>
      </c>
      <c r="P34" s="44">
        <v>102</v>
      </c>
    </row>
    <row r="35" spans="12:16" x14ac:dyDescent="0.2">
      <c r="L35" s="16" t="s">
        <v>2</v>
      </c>
      <c r="M35" s="16" t="s">
        <v>35</v>
      </c>
      <c r="N35" s="16" t="s">
        <v>19</v>
      </c>
      <c r="O35" s="43">
        <v>553</v>
      </c>
      <c r="P35" s="44">
        <v>15</v>
      </c>
    </row>
    <row r="36" spans="12:16" x14ac:dyDescent="0.2">
      <c r="L36" s="16" t="s">
        <v>8</v>
      </c>
      <c r="M36" s="16" t="s">
        <v>39</v>
      </c>
      <c r="N36" s="16" t="s">
        <v>30</v>
      </c>
      <c r="O36" s="43">
        <v>7021</v>
      </c>
      <c r="P36" s="44">
        <v>183</v>
      </c>
    </row>
    <row r="37" spans="12:16" x14ac:dyDescent="0.2">
      <c r="L37" s="16" t="s">
        <v>40</v>
      </c>
      <c r="M37" s="16" t="s">
        <v>39</v>
      </c>
      <c r="N37" s="16" t="s">
        <v>22</v>
      </c>
      <c r="O37" s="43">
        <v>5817</v>
      </c>
      <c r="P37" s="44">
        <v>12</v>
      </c>
    </row>
    <row r="38" spans="12:16" x14ac:dyDescent="0.2">
      <c r="L38" s="16" t="s">
        <v>41</v>
      </c>
      <c r="M38" s="16" t="s">
        <v>39</v>
      </c>
      <c r="N38" s="16" t="s">
        <v>14</v>
      </c>
      <c r="O38" s="43">
        <v>3976</v>
      </c>
      <c r="P38" s="44">
        <v>72</v>
      </c>
    </row>
    <row r="39" spans="12:16" x14ac:dyDescent="0.2">
      <c r="L39" s="16" t="s">
        <v>6</v>
      </c>
      <c r="M39" s="16" t="s">
        <v>38</v>
      </c>
      <c r="N39" s="16" t="s">
        <v>27</v>
      </c>
      <c r="O39" s="43">
        <v>1134</v>
      </c>
      <c r="P39" s="44">
        <v>282</v>
      </c>
    </row>
    <row r="40" spans="12:16" x14ac:dyDescent="0.2">
      <c r="L40" s="16" t="s">
        <v>2</v>
      </c>
      <c r="M40" s="16" t="s">
        <v>39</v>
      </c>
      <c r="N40" s="16" t="s">
        <v>28</v>
      </c>
      <c r="O40" s="43">
        <v>6027</v>
      </c>
      <c r="P40" s="44">
        <v>144</v>
      </c>
    </row>
    <row r="41" spans="12:16" x14ac:dyDescent="0.2">
      <c r="L41" s="16" t="s">
        <v>6</v>
      </c>
      <c r="M41" s="16" t="s">
        <v>37</v>
      </c>
      <c r="N41" s="16" t="s">
        <v>16</v>
      </c>
      <c r="O41" s="43">
        <v>1904</v>
      </c>
      <c r="P41" s="44">
        <v>405</v>
      </c>
    </row>
    <row r="42" spans="12:16" x14ac:dyDescent="0.2">
      <c r="L42" s="16" t="s">
        <v>7</v>
      </c>
      <c r="M42" s="16" t="s">
        <v>34</v>
      </c>
      <c r="N42" s="16" t="s">
        <v>32</v>
      </c>
      <c r="O42" s="43">
        <v>3262</v>
      </c>
      <c r="P42" s="44">
        <v>75</v>
      </c>
    </row>
    <row r="43" spans="12:16" x14ac:dyDescent="0.2">
      <c r="L43" s="16" t="s">
        <v>40</v>
      </c>
      <c r="M43" s="16" t="s">
        <v>34</v>
      </c>
      <c r="N43" s="16" t="s">
        <v>27</v>
      </c>
      <c r="O43" s="43">
        <v>2289</v>
      </c>
      <c r="P43" s="44">
        <v>135</v>
      </c>
    </row>
    <row r="44" spans="12:16" x14ac:dyDescent="0.2">
      <c r="L44" s="16" t="s">
        <v>5</v>
      </c>
      <c r="M44" s="16" t="s">
        <v>34</v>
      </c>
      <c r="N44" s="16" t="s">
        <v>27</v>
      </c>
      <c r="O44" s="43">
        <v>6986</v>
      </c>
      <c r="P44" s="44">
        <v>21</v>
      </c>
    </row>
    <row r="45" spans="12:16" x14ac:dyDescent="0.2">
      <c r="L45" s="16" t="s">
        <v>2</v>
      </c>
      <c r="M45" s="16" t="s">
        <v>38</v>
      </c>
      <c r="N45" s="16" t="s">
        <v>23</v>
      </c>
      <c r="O45" s="43">
        <v>4417</v>
      </c>
      <c r="P45" s="44">
        <v>153</v>
      </c>
    </row>
    <row r="46" spans="12:16" x14ac:dyDescent="0.2">
      <c r="L46" s="16" t="s">
        <v>6</v>
      </c>
      <c r="M46" s="16" t="s">
        <v>34</v>
      </c>
      <c r="N46" s="16" t="s">
        <v>15</v>
      </c>
      <c r="O46" s="43">
        <v>1442</v>
      </c>
      <c r="P46" s="44">
        <v>15</v>
      </c>
    </row>
    <row r="47" spans="12:16" x14ac:dyDescent="0.2">
      <c r="L47" s="16" t="s">
        <v>3</v>
      </c>
      <c r="M47" s="16" t="s">
        <v>35</v>
      </c>
      <c r="N47" s="16" t="s">
        <v>14</v>
      </c>
      <c r="O47" s="43">
        <v>2415</v>
      </c>
      <c r="P47" s="44">
        <v>255</v>
      </c>
    </row>
    <row r="48" spans="12:16" x14ac:dyDescent="0.2">
      <c r="L48" s="16" t="s">
        <v>2</v>
      </c>
      <c r="M48" s="16" t="s">
        <v>37</v>
      </c>
      <c r="N48" s="16" t="s">
        <v>19</v>
      </c>
      <c r="O48" s="43">
        <v>238</v>
      </c>
      <c r="P48" s="44">
        <v>18</v>
      </c>
    </row>
    <row r="49" spans="12:16" x14ac:dyDescent="0.2">
      <c r="L49" s="16" t="s">
        <v>6</v>
      </c>
      <c r="M49" s="16" t="s">
        <v>37</v>
      </c>
      <c r="N49" s="16" t="s">
        <v>23</v>
      </c>
      <c r="O49" s="43">
        <v>4949</v>
      </c>
      <c r="P49" s="44">
        <v>189</v>
      </c>
    </row>
    <row r="50" spans="12:16" x14ac:dyDescent="0.2">
      <c r="L50" s="16" t="s">
        <v>5</v>
      </c>
      <c r="M50" s="16" t="s">
        <v>38</v>
      </c>
      <c r="N50" s="16" t="s">
        <v>32</v>
      </c>
      <c r="O50" s="43">
        <v>5075</v>
      </c>
      <c r="P50" s="44">
        <v>21</v>
      </c>
    </row>
    <row r="51" spans="12:16" x14ac:dyDescent="0.2">
      <c r="L51" s="16" t="s">
        <v>3</v>
      </c>
      <c r="M51" s="16" t="s">
        <v>36</v>
      </c>
      <c r="N51" s="16" t="s">
        <v>16</v>
      </c>
      <c r="O51" s="43">
        <v>9198</v>
      </c>
      <c r="P51" s="44">
        <v>36</v>
      </c>
    </row>
    <row r="52" spans="12:16" x14ac:dyDescent="0.2">
      <c r="L52" s="16" t="s">
        <v>6</v>
      </c>
      <c r="M52" s="16" t="s">
        <v>34</v>
      </c>
      <c r="N52" s="16" t="s">
        <v>29</v>
      </c>
      <c r="O52" s="43">
        <v>3339</v>
      </c>
      <c r="P52" s="44">
        <v>75</v>
      </c>
    </row>
    <row r="53" spans="12:16" x14ac:dyDescent="0.2">
      <c r="L53" s="16" t="s">
        <v>40</v>
      </c>
      <c r="M53" s="16" t="s">
        <v>34</v>
      </c>
      <c r="N53" s="16" t="s">
        <v>17</v>
      </c>
      <c r="O53" s="43">
        <v>5019</v>
      </c>
      <c r="P53" s="44">
        <v>156</v>
      </c>
    </row>
    <row r="54" spans="12:16" x14ac:dyDescent="0.2">
      <c r="L54" s="16" t="s">
        <v>5</v>
      </c>
      <c r="M54" s="16" t="s">
        <v>36</v>
      </c>
      <c r="N54" s="16" t="s">
        <v>16</v>
      </c>
      <c r="O54" s="43">
        <v>16184</v>
      </c>
      <c r="P54" s="44">
        <v>39</v>
      </c>
    </row>
    <row r="55" spans="12:16" x14ac:dyDescent="0.2">
      <c r="L55" s="16" t="s">
        <v>6</v>
      </c>
      <c r="M55" s="16" t="s">
        <v>36</v>
      </c>
      <c r="N55" s="16" t="s">
        <v>21</v>
      </c>
      <c r="O55" s="43">
        <v>497</v>
      </c>
      <c r="P55" s="44">
        <v>63</v>
      </c>
    </row>
    <row r="56" spans="12:16" x14ac:dyDescent="0.2">
      <c r="L56" s="16" t="s">
        <v>2</v>
      </c>
      <c r="M56" s="16" t="s">
        <v>36</v>
      </c>
      <c r="N56" s="16" t="s">
        <v>29</v>
      </c>
      <c r="O56" s="43">
        <v>8211</v>
      </c>
      <c r="P56" s="44">
        <v>75</v>
      </c>
    </row>
    <row r="57" spans="12:16" x14ac:dyDescent="0.2">
      <c r="L57" s="16" t="s">
        <v>2</v>
      </c>
      <c r="M57" s="16" t="s">
        <v>38</v>
      </c>
      <c r="N57" s="16" t="s">
        <v>28</v>
      </c>
      <c r="O57" s="43">
        <v>6580</v>
      </c>
      <c r="P57" s="44">
        <v>183</v>
      </c>
    </row>
    <row r="58" spans="12:16" x14ac:dyDescent="0.2">
      <c r="L58" s="16" t="s">
        <v>41</v>
      </c>
      <c r="M58" s="16" t="s">
        <v>35</v>
      </c>
      <c r="N58" s="16" t="s">
        <v>13</v>
      </c>
      <c r="O58" s="43">
        <v>4760</v>
      </c>
      <c r="P58" s="44">
        <v>69</v>
      </c>
    </row>
    <row r="59" spans="12:16" x14ac:dyDescent="0.2">
      <c r="L59" s="16" t="s">
        <v>40</v>
      </c>
      <c r="M59" s="16" t="s">
        <v>36</v>
      </c>
      <c r="N59" s="16" t="s">
        <v>25</v>
      </c>
      <c r="O59" s="43">
        <v>5439</v>
      </c>
      <c r="P59" s="44">
        <v>30</v>
      </c>
    </row>
    <row r="60" spans="12:16" x14ac:dyDescent="0.2">
      <c r="L60" s="16" t="s">
        <v>41</v>
      </c>
      <c r="M60" s="16" t="s">
        <v>34</v>
      </c>
      <c r="N60" s="16" t="s">
        <v>17</v>
      </c>
      <c r="O60" s="43">
        <v>1463</v>
      </c>
      <c r="P60" s="44">
        <v>39</v>
      </c>
    </row>
    <row r="61" spans="12:16" x14ac:dyDescent="0.2">
      <c r="L61" s="16" t="s">
        <v>3</v>
      </c>
      <c r="M61" s="16" t="s">
        <v>34</v>
      </c>
      <c r="N61" s="16" t="s">
        <v>32</v>
      </c>
      <c r="O61" s="43">
        <v>7777</v>
      </c>
      <c r="P61" s="44">
        <v>504</v>
      </c>
    </row>
    <row r="62" spans="12:16" x14ac:dyDescent="0.2">
      <c r="L62" s="16" t="s">
        <v>9</v>
      </c>
      <c r="M62" s="16" t="s">
        <v>37</v>
      </c>
      <c r="N62" s="16" t="s">
        <v>29</v>
      </c>
      <c r="O62" s="43">
        <v>1085</v>
      </c>
      <c r="P62" s="44">
        <v>273</v>
      </c>
    </row>
    <row r="63" spans="12:16" x14ac:dyDescent="0.2">
      <c r="L63" s="16" t="s">
        <v>5</v>
      </c>
      <c r="M63" s="16" t="s">
        <v>37</v>
      </c>
      <c r="N63" s="16" t="s">
        <v>31</v>
      </c>
      <c r="O63" s="43">
        <v>182</v>
      </c>
      <c r="P63" s="44">
        <v>48</v>
      </c>
    </row>
    <row r="64" spans="12:16" x14ac:dyDescent="0.2">
      <c r="L64" s="16" t="s">
        <v>6</v>
      </c>
      <c r="M64" s="16" t="s">
        <v>34</v>
      </c>
      <c r="N64" s="16" t="s">
        <v>27</v>
      </c>
      <c r="O64" s="43">
        <v>4242</v>
      </c>
      <c r="P64" s="44">
        <v>207</v>
      </c>
    </row>
    <row r="65" spans="12:16" x14ac:dyDescent="0.2">
      <c r="L65" s="16" t="s">
        <v>6</v>
      </c>
      <c r="M65" s="16" t="s">
        <v>36</v>
      </c>
      <c r="N65" s="16" t="s">
        <v>32</v>
      </c>
      <c r="O65" s="43">
        <v>6118</v>
      </c>
      <c r="P65" s="44">
        <v>9</v>
      </c>
    </row>
    <row r="66" spans="12:16" x14ac:dyDescent="0.2">
      <c r="L66" s="16" t="s">
        <v>10</v>
      </c>
      <c r="M66" s="16" t="s">
        <v>36</v>
      </c>
      <c r="N66" s="16" t="s">
        <v>23</v>
      </c>
      <c r="O66" s="43">
        <v>2317</v>
      </c>
      <c r="P66" s="44">
        <v>261</v>
      </c>
    </row>
    <row r="67" spans="12:16" x14ac:dyDescent="0.2">
      <c r="L67" s="16" t="s">
        <v>6</v>
      </c>
      <c r="M67" s="16" t="s">
        <v>38</v>
      </c>
      <c r="N67" s="16" t="s">
        <v>16</v>
      </c>
      <c r="O67" s="43">
        <v>938</v>
      </c>
      <c r="P67" s="44">
        <v>6</v>
      </c>
    </row>
    <row r="68" spans="12:16" x14ac:dyDescent="0.2">
      <c r="L68" s="16" t="s">
        <v>8</v>
      </c>
      <c r="M68" s="16" t="s">
        <v>37</v>
      </c>
      <c r="N68" s="16" t="s">
        <v>15</v>
      </c>
      <c r="O68" s="43">
        <v>9709</v>
      </c>
      <c r="P68" s="44">
        <v>30</v>
      </c>
    </row>
    <row r="69" spans="12:16" x14ac:dyDescent="0.2">
      <c r="L69" s="16" t="s">
        <v>7</v>
      </c>
      <c r="M69" s="16" t="s">
        <v>34</v>
      </c>
      <c r="N69" s="16" t="s">
        <v>20</v>
      </c>
      <c r="O69" s="43">
        <v>2205</v>
      </c>
      <c r="P69" s="44">
        <v>138</v>
      </c>
    </row>
    <row r="70" spans="12:16" x14ac:dyDescent="0.2">
      <c r="L70" s="16" t="s">
        <v>7</v>
      </c>
      <c r="M70" s="16" t="s">
        <v>37</v>
      </c>
      <c r="N70" s="16" t="s">
        <v>17</v>
      </c>
      <c r="O70" s="43">
        <v>4487</v>
      </c>
      <c r="P70" s="44">
        <v>111</v>
      </c>
    </row>
    <row r="71" spans="12:16" x14ac:dyDescent="0.2">
      <c r="L71" s="16" t="s">
        <v>5</v>
      </c>
      <c r="M71" s="16" t="s">
        <v>35</v>
      </c>
      <c r="N71" s="16" t="s">
        <v>18</v>
      </c>
      <c r="O71" s="43">
        <v>2415</v>
      </c>
      <c r="P71" s="44">
        <v>15</v>
      </c>
    </row>
    <row r="72" spans="12:16" x14ac:dyDescent="0.2">
      <c r="L72" s="16" t="s">
        <v>40</v>
      </c>
      <c r="M72" s="16" t="s">
        <v>34</v>
      </c>
      <c r="N72" s="16" t="s">
        <v>19</v>
      </c>
      <c r="O72" s="43">
        <v>4018</v>
      </c>
      <c r="P72" s="44">
        <v>162</v>
      </c>
    </row>
    <row r="73" spans="12:16" x14ac:dyDescent="0.2">
      <c r="L73" s="16" t="s">
        <v>5</v>
      </c>
      <c r="M73" s="16" t="s">
        <v>34</v>
      </c>
      <c r="N73" s="16" t="s">
        <v>19</v>
      </c>
      <c r="O73" s="43">
        <v>861</v>
      </c>
      <c r="P73" s="44">
        <v>195</v>
      </c>
    </row>
    <row r="74" spans="12:16" x14ac:dyDescent="0.2">
      <c r="L74" s="16" t="s">
        <v>10</v>
      </c>
      <c r="M74" s="16" t="s">
        <v>38</v>
      </c>
      <c r="N74" s="16" t="s">
        <v>14</v>
      </c>
      <c r="O74" s="43">
        <v>5586</v>
      </c>
      <c r="P74" s="44">
        <v>525</v>
      </c>
    </row>
    <row r="75" spans="12:16" x14ac:dyDescent="0.2">
      <c r="L75" s="16" t="s">
        <v>7</v>
      </c>
      <c r="M75" s="16" t="s">
        <v>34</v>
      </c>
      <c r="N75" s="16" t="s">
        <v>33</v>
      </c>
      <c r="O75" s="43">
        <v>2226</v>
      </c>
      <c r="P75" s="44">
        <v>48</v>
      </c>
    </row>
    <row r="76" spans="12:16" x14ac:dyDescent="0.2">
      <c r="L76" s="16" t="s">
        <v>9</v>
      </c>
      <c r="M76" s="16" t="s">
        <v>34</v>
      </c>
      <c r="N76" s="16" t="s">
        <v>28</v>
      </c>
      <c r="O76" s="43">
        <v>14329</v>
      </c>
      <c r="P76" s="44">
        <v>150</v>
      </c>
    </row>
    <row r="77" spans="12:16" x14ac:dyDescent="0.2">
      <c r="L77" s="16" t="s">
        <v>9</v>
      </c>
      <c r="M77" s="16" t="s">
        <v>34</v>
      </c>
      <c r="N77" s="16" t="s">
        <v>20</v>
      </c>
      <c r="O77" s="43">
        <v>8463</v>
      </c>
      <c r="P77" s="44">
        <v>492</v>
      </c>
    </row>
    <row r="78" spans="12:16" x14ac:dyDescent="0.2">
      <c r="L78" s="16" t="s">
        <v>5</v>
      </c>
      <c r="M78" s="16" t="s">
        <v>34</v>
      </c>
      <c r="N78" s="16" t="s">
        <v>29</v>
      </c>
      <c r="O78" s="43">
        <v>2891</v>
      </c>
      <c r="P78" s="44">
        <v>102</v>
      </c>
    </row>
    <row r="79" spans="12:16" x14ac:dyDescent="0.2">
      <c r="L79" s="16" t="s">
        <v>3</v>
      </c>
      <c r="M79" s="16" t="s">
        <v>36</v>
      </c>
      <c r="N79" s="16" t="s">
        <v>23</v>
      </c>
      <c r="O79" s="43">
        <v>3773</v>
      </c>
      <c r="P79" s="44">
        <v>165</v>
      </c>
    </row>
    <row r="80" spans="12:16" x14ac:dyDescent="0.2">
      <c r="L80" s="16" t="s">
        <v>41</v>
      </c>
      <c r="M80" s="16" t="s">
        <v>36</v>
      </c>
      <c r="N80" s="16" t="s">
        <v>28</v>
      </c>
      <c r="O80" s="43">
        <v>854</v>
      </c>
      <c r="P80" s="44">
        <v>309</v>
      </c>
    </row>
    <row r="81" spans="12:16" x14ac:dyDescent="0.2">
      <c r="L81" s="16" t="s">
        <v>6</v>
      </c>
      <c r="M81" s="16" t="s">
        <v>36</v>
      </c>
      <c r="N81" s="16" t="s">
        <v>17</v>
      </c>
      <c r="O81" s="43">
        <v>4970</v>
      </c>
      <c r="P81" s="44">
        <v>156</v>
      </c>
    </row>
    <row r="82" spans="12:16" x14ac:dyDescent="0.2">
      <c r="L82" s="16" t="s">
        <v>9</v>
      </c>
      <c r="M82" s="16" t="s">
        <v>35</v>
      </c>
      <c r="N82" s="16" t="s">
        <v>26</v>
      </c>
      <c r="O82" s="43">
        <v>98</v>
      </c>
      <c r="P82" s="44">
        <v>159</v>
      </c>
    </row>
    <row r="83" spans="12:16" x14ac:dyDescent="0.2">
      <c r="L83" s="16" t="s">
        <v>5</v>
      </c>
      <c r="M83" s="16" t="s">
        <v>35</v>
      </c>
      <c r="N83" s="16" t="s">
        <v>15</v>
      </c>
      <c r="O83" s="43">
        <v>13391</v>
      </c>
      <c r="P83" s="44">
        <v>201</v>
      </c>
    </row>
    <row r="84" spans="12:16" x14ac:dyDescent="0.2">
      <c r="L84" s="16" t="s">
        <v>8</v>
      </c>
      <c r="M84" s="16" t="s">
        <v>39</v>
      </c>
      <c r="N84" s="16" t="s">
        <v>31</v>
      </c>
      <c r="O84" s="43">
        <v>8890</v>
      </c>
      <c r="P84" s="44">
        <v>210</v>
      </c>
    </row>
    <row r="85" spans="12:16" x14ac:dyDescent="0.2">
      <c r="L85" s="16" t="s">
        <v>2</v>
      </c>
      <c r="M85" s="16" t="s">
        <v>38</v>
      </c>
      <c r="N85" s="16" t="s">
        <v>13</v>
      </c>
      <c r="O85" s="43">
        <v>56</v>
      </c>
      <c r="P85" s="44">
        <v>51</v>
      </c>
    </row>
    <row r="86" spans="12:16" x14ac:dyDescent="0.2">
      <c r="L86" s="16" t="s">
        <v>3</v>
      </c>
      <c r="M86" s="16" t="s">
        <v>36</v>
      </c>
      <c r="N86" s="16" t="s">
        <v>25</v>
      </c>
      <c r="O86" s="43">
        <v>3339</v>
      </c>
      <c r="P86" s="44">
        <v>39</v>
      </c>
    </row>
    <row r="87" spans="12:16" x14ac:dyDescent="0.2">
      <c r="L87" s="16" t="s">
        <v>10</v>
      </c>
      <c r="M87" s="16" t="s">
        <v>35</v>
      </c>
      <c r="N87" s="16" t="s">
        <v>18</v>
      </c>
      <c r="O87" s="43">
        <v>3808</v>
      </c>
      <c r="P87" s="44">
        <v>279</v>
      </c>
    </row>
    <row r="88" spans="12:16" x14ac:dyDescent="0.2">
      <c r="L88" s="16" t="s">
        <v>10</v>
      </c>
      <c r="M88" s="16" t="s">
        <v>38</v>
      </c>
      <c r="N88" s="16" t="s">
        <v>13</v>
      </c>
      <c r="O88" s="43">
        <v>63</v>
      </c>
      <c r="P88" s="44">
        <v>123</v>
      </c>
    </row>
    <row r="89" spans="12:16" x14ac:dyDescent="0.2">
      <c r="L89" s="16" t="s">
        <v>2</v>
      </c>
      <c r="M89" s="16" t="s">
        <v>39</v>
      </c>
      <c r="N89" s="16" t="s">
        <v>27</v>
      </c>
      <c r="O89" s="43">
        <v>7812</v>
      </c>
      <c r="P89" s="44">
        <v>81</v>
      </c>
    </row>
    <row r="90" spans="12:16" x14ac:dyDescent="0.2">
      <c r="L90" s="16" t="s">
        <v>40</v>
      </c>
      <c r="M90" s="16" t="s">
        <v>37</v>
      </c>
      <c r="N90" s="16" t="s">
        <v>19</v>
      </c>
      <c r="O90" s="43">
        <v>7693</v>
      </c>
      <c r="P90" s="44">
        <v>21</v>
      </c>
    </row>
    <row r="91" spans="12:16" x14ac:dyDescent="0.2">
      <c r="L91" s="16" t="s">
        <v>3</v>
      </c>
      <c r="M91" s="16" t="s">
        <v>36</v>
      </c>
      <c r="N91" s="16" t="s">
        <v>28</v>
      </c>
      <c r="O91" s="43">
        <v>973</v>
      </c>
      <c r="P91" s="44">
        <v>162</v>
      </c>
    </row>
    <row r="92" spans="12:16" x14ac:dyDescent="0.2">
      <c r="L92" s="16" t="s">
        <v>10</v>
      </c>
      <c r="M92" s="16" t="s">
        <v>35</v>
      </c>
      <c r="N92" s="16" t="s">
        <v>21</v>
      </c>
      <c r="O92" s="43">
        <v>567</v>
      </c>
      <c r="P92" s="44">
        <v>228</v>
      </c>
    </row>
    <row r="93" spans="12:16" x14ac:dyDescent="0.2">
      <c r="L93" s="16" t="s">
        <v>10</v>
      </c>
      <c r="M93" s="16" t="s">
        <v>36</v>
      </c>
      <c r="N93" s="16" t="s">
        <v>29</v>
      </c>
      <c r="O93" s="43">
        <v>2471</v>
      </c>
      <c r="P93" s="44">
        <v>342</v>
      </c>
    </row>
    <row r="94" spans="12:16" x14ac:dyDescent="0.2">
      <c r="L94" s="16" t="s">
        <v>5</v>
      </c>
      <c r="M94" s="16" t="s">
        <v>38</v>
      </c>
      <c r="N94" s="16" t="s">
        <v>13</v>
      </c>
      <c r="O94" s="43">
        <v>7189</v>
      </c>
      <c r="P94" s="44">
        <v>54</v>
      </c>
    </row>
    <row r="95" spans="12:16" x14ac:dyDescent="0.2">
      <c r="L95" s="16" t="s">
        <v>41</v>
      </c>
      <c r="M95" s="16" t="s">
        <v>35</v>
      </c>
      <c r="N95" s="16" t="s">
        <v>28</v>
      </c>
      <c r="O95" s="43">
        <v>7455</v>
      </c>
      <c r="P95" s="44">
        <v>216</v>
      </c>
    </row>
    <row r="96" spans="12:16" x14ac:dyDescent="0.2">
      <c r="L96" s="16" t="s">
        <v>3</v>
      </c>
      <c r="M96" s="16" t="s">
        <v>34</v>
      </c>
      <c r="N96" s="16" t="s">
        <v>26</v>
      </c>
      <c r="O96" s="43">
        <v>3108</v>
      </c>
      <c r="P96" s="44">
        <v>54</v>
      </c>
    </row>
    <row r="97" spans="12:16" x14ac:dyDescent="0.2">
      <c r="L97" s="16" t="s">
        <v>6</v>
      </c>
      <c r="M97" s="16" t="s">
        <v>38</v>
      </c>
      <c r="N97" s="16" t="s">
        <v>25</v>
      </c>
      <c r="O97" s="43">
        <v>469</v>
      </c>
      <c r="P97" s="44">
        <v>75</v>
      </c>
    </row>
    <row r="98" spans="12:16" x14ac:dyDescent="0.2">
      <c r="L98" s="16" t="s">
        <v>9</v>
      </c>
      <c r="M98" s="16" t="s">
        <v>37</v>
      </c>
      <c r="N98" s="16" t="s">
        <v>23</v>
      </c>
      <c r="O98" s="43">
        <v>2737</v>
      </c>
      <c r="P98" s="44">
        <v>93</v>
      </c>
    </row>
    <row r="99" spans="12:16" x14ac:dyDescent="0.2">
      <c r="L99" s="16" t="s">
        <v>9</v>
      </c>
      <c r="M99" s="16" t="s">
        <v>37</v>
      </c>
      <c r="N99" s="16" t="s">
        <v>25</v>
      </c>
      <c r="O99" s="43">
        <v>4305</v>
      </c>
      <c r="P99" s="44">
        <v>156</v>
      </c>
    </row>
    <row r="100" spans="12:16" x14ac:dyDescent="0.2">
      <c r="L100" s="16" t="s">
        <v>9</v>
      </c>
      <c r="M100" s="16" t="s">
        <v>38</v>
      </c>
      <c r="N100" s="16" t="s">
        <v>17</v>
      </c>
      <c r="O100" s="43">
        <v>2408</v>
      </c>
      <c r="P100" s="44">
        <v>9</v>
      </c>
    </row>
    <row r="101" spans="12:16" x14ac:dyDescent="0.2">
      <c r="L101" s="16" t="s">
        <v>3</v>
      </c>
      <c r="M101" s="16" t="s">
        <v>36</v>
      </c>
      <c r="N101" s="16" t="s">
        <v>19</v>
      </c>
      <c r="O101" s="43">
        <v>1281</v>
      </c>
      <c r="P101" s="44">
        <v>18</v>
      </c>
    </row>
    <row r="102" spans="12:16" x14ac:dyDescent="0.2">
      <c r="L102" s="16" t="s">
        <v>40</v>
      </c>
      <c r="M102" s="16" t="s">
        <v>35</v>
      </c>
      <c r="N102" s="16" t="s">
        <v>32</v>
      </c>
      <c r="O102" s="43">
        <v>12348</v>
      </c>
      <c r="P102" s="44">
        <v>234</v>
      </c>
    </row>
    <row r="103" spans="12:16" x14ac:dyDescent="0.2">
      <c r="L103" s="16" t="s">
        <v>3</v>
      </c>
      <c r="M103" s="16" t="s">
        <v>34</v>
      </c>
      <c r="N103" s="16" t="s">
        <v>28</v>
      </c>
      <c r="O103" s="43">
        <v>3689</v>
      </c>
      <c r="P103" s="44">
        <v>312</v>
      </c>
    </row>
    <row r="104" spans="12:16" x14ac:dyDescent="0.2">
      <c r="L104" s="16" t="s">
        <v>7</v>
      </c>
      <c r="M104" s="16" t="s">
        <v>36</v>
      </c>
      <c r="N104" s="16" t="s">
        <v>19</v>
      </c>
      <c r="O104" s="43">
        <v>2870</v>
      </c>
      <c r="P104" s="44">
        <v>300</v>
      </c>
    </row>
    <row r="105" spans="12:16" x14ac:dyDescent="0.2">
      <c r="L105" s="16" t="s">
        <v>2</v>
      </c>
      <c r="M105" s="16" t="s">
        <v>36</v>
      </c>
      <c r="N105" s="16" t="s">
        <v>27</v>
      </c>
      <c r="O105" s="43">
        <v>798</v>
      </c>
      <c r="P105" s="44">
        <v>519</v>
      </c>
    </row>
    <row r="106" spans="12:16" x14ac:dyDescent="0.2">
      <c r="L106" s="16" t="s">
        <v>41</v>
      </c>
      <c r="M106" s="16" t="s">
        <v>37</v>
      </c>
      <c r="N106" s="16" t="s">
        <v>21</v>
      </c>
      <c r="O106" s="43">
        <v>2933</v>
      </c>
      <c r="P106" s="44">
        <v>9</v>
      </c>
    </row>
    <row r="107" spans="12:16" x14ac:dyDescent="0.2">
      <c r="L107" s="16" t="s">
        <v>5</v>
      </c>
      <c r="M107" s="16" t="s">
        <v>35</v>
      </c>
      <c r="N107" s="16" t="s">
        <v>4</v>
      </c>
      <c r="O107" s="43">
        <v>2744</v>
      </c>
      <c r="P107" s="44">
        <v>9</v>
      </c>
    </row>
    <row r="108" spans="12:16" x14ac:dyDescent="0.2">
      <c r="L108" s="16" t="s">
        <v>40</v>
      </c>
      <c r="M108" s="16" t="s">
        <v>36</v>
      </c>
      <c r="N108" s="16" t="s">
        <v>33</v>
      </c>
      <c r="O108" s="43">
        <v>9772</v>
      </c>
      <c r="P108" s="44">
        <v>90</v>
      </c>
    </row>
    <row r="109" spans="12:16" x14ac:dyDescent="0.2">
      <c r="L109" s="16" t="s">
        <v>7</v>
      </c>
      <c r="M109" s="16" t="s">
        <v>34</v>
      </c>
      <c r="N109" s="16" t="s">
        <v>25</v>
      </c>
      <c r="O109" s="43">
        <v>1568</v>
      </c>
      <c r="P109" s="44">
        <v>96</v>
      </c>
    </row>
    <row r="110" spans="12:16" x14ac:dyDescent="0.2">
      <c r="L110" s="16" t="s">
        <v>2</v>
      </c>
      <c r="M110" s="16" t="s">
        <v>36</v>
      </c>
      <c r="N110" s="16" t="s">
        <v>16</v>
      </c>
      <c r="O110" s="43">
        <v>11417</v>
      </c>
      <c r="P110" s="44">
        <v>21</v>
      </c>
    </row>
    <row r="111" spans="12:16" x14ac:dyDescent="0.2">
      <c r="L111" s="16" t="s">
        <v>40</v>
      </c>
      <c r="M111" s="16" t="s">
        <v>34</v>
      </c>
      <c r="N111" s="16" t="s">
        <v>26</v>
      </c>
      <c r="O111" s="43">
        <v>6748</v>
      </c>
      <c r="P111" s="44">
        <v>48</v>
      </c>
    </row>
    <row r="112" spans="12:16" x14ac:dyDescent="0.2">
      <c r="L112" s="16" t="s">
        <v>10</v>
      </c>
      <c r="M112" s="16" t="s">
        <v>36</v>
      </c>
      <c r="N112" s="16" t="s">
        <v>27</v>
      </c>
      <c r="O112" s="43">
        <v>1407</v>
      </c>
      <c r="P112" s="44">
        <v>72</v>
      </c>
    </row>
    <row r="113" spans="12:16" x14ac:dyDescent="0.2">
      <c r="L113" s="16" t="s">
        <v>8</v>
      </c>
      <c r="M113" s="16" t="s">
        <v>35</v>
      </c>
      <c r="N113" s="16" t="s">
        <v>29</v>
      </c>
      <c r="O113" s="43">
        <v>2023</v>
      </c>
      <c r="P113" s="44">
        <v>168</v>
      </c>
    </row>
    <row r="114" spans="12:16" x14ac:dyDescent="0.2">
      <c r="L114" s="16" t="s">
        <v>5</v>
      </c>
      <c r="M114" s="16" t="s">
        <v>39</v>
      </c>
      <c r="N114" s="16" t="s">
        <v>26</v>
      </c>
      <c r="O114" s="43">
        <v>5236</v>
      </c>
      <c r="P114" s="44">
        <v>51</v>
      </c>
    </row>
    <row r="115" spans="12:16" x14ac:dyDescent="0.2">
      <c r="L115" s="16" t="s">
        <v>41</v>
      </c>
      <c r="M115" s="16" t="s">
        <v>36</v>
      </c>
      <c r="N115" s="16" t="s">
        <v>19</v>
      </c>
      <c r="O115" s="43">
        <v>1925</v>
      </c>
      <c r="P115" s="44">
        <v>192</v>
      </c>
    </row>
    <row r="116" spans="12:16" x14ac:dyDescent="0.2">
      <c r="L116" s="16" t="s">
        <v>7</v>
      </c>
      <c r="M116" s="16" t="s">
        <v>37</v>
      </c>
      <c r="N116" s="16" t="s">
        <v>14</v>
      </c>
      <c r="O116" s="43">
        <v>6608</v>
      </c>
      <c r="P116" s="44">
        <v>225</v>
      </c>
    </row>
    <row r="117" spans="12:16" x14ac:dyDescent="0.2">
      <c r="L117" s="16" t="s">
        <v>6</v>
      </c>
      <c r="M117" s="16" t="s">
        <v>34</v>
      </c>
      <c r="N117" s="16" t="s">
        <v>26</v>
      </c>
      <c r="O117" s="43">
        <v>8008</v>
      </c>
      <c r="P117" s="44">
        <v>456</v>
      </c>
    </row>
    <row r="118" spans="12:16" x14ac:dyDescent="0.2">
      <c r="L118" s="16" t="s">
        <v>10</v>
      </c>
      <c r="M118" s="16" t="s">
        <v>34</v>
      </c>
      <c r="N118" s="16" t="s">
        <v>25</v>
      </c>
      <c r="O118" s="43">
        <v>1428</v>
      </c>
      <c r="P118" s="44">
        <v>93</v>
      </c>
    </row>
    <row r="119" spans="12:16" x14ac:dyDescent="0.2">
      <c r="L119" s="16" t="s">
        <v>6</v>
      </c>
      <c r="M119" s="16" t="s">
        <v>34</v>
      </c>
      <c r="N119" s="16" t="s">
        <v>4</v>
      </c>
      <c r="O119" s="43">
        <v>525</v>
      </c>
      <c r="P119" s="44">
        <v>48</v>
      </c>
    </row>
    <row r="120" spans="12:16" x14ac:dyDescent="0.2">
      <c r="L120" s="16" t="s">
        <v>6</v>
      </c>
      <c r="M120" s="16" t="s">
        <v>37</v>
      </c>
      <c r="N120" s="16" t="s">
        <v>18</v>
      </c>
      <c r="O120" s="43">
        <v>1505</v>
      </c>
      <c r="P120" s="44">
        <v>102</v>
      </c>
    </row>
    <row r="121" spans="12:16" x14ac:dyDescent="0.2">
      <c r="L121" s="16" t="s">
        <v>7</v>
      </c>
      <c r="M121" s="16" t="s">
        <v>35</v>
      </c>
      <c r="N121" s="16" t="s">
        <v>30</v>
      </c>
      <c r="O121" s="43">
        <v>6755</v>
      </c>
      <c r="P121" s="44">
        <v>252</v>
      </c>
    </row>
    <row r="122" spans="12:16" x14ac:dyDescent="0.2">
      <c r="L122" s="16" t="s">
        <v>2</v>
      </c>
      <c r="M122" s="16" t="s">
        <v>37</v>
      </c>
      <c r="N122" s="16" t="s">
        <v>18</v>
      </c>
      <c r="O122" s="43">
        <v>11571</v>
      </c>
      <c r="P122" s="44">
        <v>138</v>
      </c>
    </row>
    <row r="123" spans="12:16" x14ac:dyDescent="0.2">
      <c r="L123" s="16" t="s">
        <v>40</v>
      </c>
      <c r="M123" s="16" t="s">
        <v>38</v>
      </c>
      <c r="N123" s="16" t="s">
        <v>25</v>
      </c>
      <c r="O123" s="43">
        <v>2541</v>
      </c>
      <c r="P123" s="44">
        <v>90</v>
      </c>
    </row>
    <row r="124" spans="12:16" x14ac:dyDescent="0.2">
      <c r="L124" s="16" t="s">
        <v>41</v>
      </c>
      <c r="M124" s="16" t="s">
        <v>37</v>
      </c>
      <c r="N124" s="16" t="s">
        <v>30</v>
      </c>
      <c r="O124" s="43">
        <v>1526</v>
      </c>
      <c r="P124" s="44">
        <v>240</v>
      </c>
    </row>
    <row r="125" spans="12:16" x14ac:dyDescent="0.2">
      <c r="L125" s="16" t="s">
        <v>40</v>
      </c>
      <c r="M125" s="16" t="s">
        <v>38</v>
      </c>
      <c r="N125" s="16" t="s">
        <v>4</v>
      </c>
      <c r="O125" s="43">
        <v>6125</v>
      </c>
      <c r="P125" s="44">
        <v>102</v>
      </c>
    </row>
    <row r="126" spans="12:16" x14ac:dyDescent="0.2">
      <c r="L126" s="16" t="s">
        <v>41</v>
      </c>
      <c r="M126" s="16" t="s">
        <v>35</v>
      </c>
      <c r="N126" s="16" t="s">
        <v>27</v>
      </c>
      <c r="O126" s="43">
        <v>847</v>
      </c>
      <c r="P126" s="44">
        <v>129</v>
      </c>
    </row>
    <row r="127" spans="12:16" x14ac:dyDescent="0.2">
      <c r="L127" s="16" t="s">
        <v>8</v>
      </c>
      <c r="M127" s="16" t="s">
        <v>35</v>
      </c>
      <c r="N127" s="16" t="s">
        <v>27</v>
      </c>
      <c r="O127" s="43">
        <v>4753</v>
      </c>
      <c r="P127" s="44">
        <v>300</v>
      </c>
    </row>
    <row r="128" spans="12:16" x14ac:dyDescent="0.2">
      <c r="L128" s="16" t="s">
        <v>6</v>
      </c>
      <c r="M128" s="16" t="s">
        <v>38</v>
      </c>
      <c r="N128" s="16" t="s">
        <v>33</v>
      </c>
      <c r="O128" s="43">
        <v>959</v>
      </c>
      <c r="P128" s="44">
        <v>135</v>
      </c>
    </row>
    <row r="129" spans="12:16" x14ac:dyDescent="0.2">
      <c r="L129" s="16" t="s">
        <v>7</v>
      </c>
      <c r="M129" s="16" t="s">
        <v>35</v>
      </c>
      <c r="N129" s="16" t="s">
        <v>24</v>
      </c>
      <c r="O129" s="43">
        <v>2793</v>
      </c>
      <c r="P129" s="44">
        <v>114</v>
      </c>
    </row>
    <row r="130" spans="12:16" x14ac:dyDescent="0.2">
      <c r="L130" s="16" t="s">
        <v>7</v>
      </c>
      <c r="M130" s="16" t="s">
        <v>35</v>
      </c>
      <c r="N130" s="16" t="s">
        <v>14</v>
      </c>
      <c r="O130" s="43">
        <v>4606</v>
      </c>
      <c r="P130" s="44">
        <v>63</v>
      </c>
    </row>
    <row r="131" spans="12:16" x14ac:dyDescent="0.2">
      <c r="L131" s="16" t="s">
        <v>7</v>
      </c>
      <c r="M131" s="16" t="s">
        <v>36</v>
      </c>
      <c r="N131" s="16" t="s">
        <v>29</v>
      </c>
      <c r="O131" s="43">
        <v>5551</v>
      </c>
      <c r="P131" s="44">
        <v>252</v>
      </c>
    </row>
    <row r="132" spans="12:16" x14ac:dyDescent="0.2">
      <c r="L132" s="16" t="s">
        <v>10</v>
      </c>
      <c r="M132" s="16" t="s">
        <v>36</v>
      </c>
      <c r="N132" s="16" t="s">
        <v>32</v>
      </c>
      <c r="O132" s="43">
        <v>6657</v>
      </c>
      <c r="P132" s="44">
        <v>303</v>
      </c>
    </row>
    <row r="133" spans="12:16" x14ac:dyDescent="0.2">
      <c r="L133" s="16" t="s">
        <v>7</v>
      </c>
      <c r="M133" s="16" t="s">
        <v>39</v>
      </c>
      <c r="N133" s="16" t="s">
        <v>17</v>
      </c>
      <c r="O133" s="43">
        <v>4438</v>
      </c>
      <c r="P133" s="44">
        <v>246</v>
      </c>
    </row>
    <row r="134" spans="12:16" x14ac:dyDescent="0.2">
      <c r="L134" s="16" t="s">
        <v>8</v>
      </c>
      <c r="M134" s="16" t="s">
        <v>38</v>
      </c>
      <c r="N134" s="16" t="s">
        <v>22</v>
      </c>
      <c r="O134" s="43">
        <v>168</v>
      </c>
      <c r="P134" s="44">
        <v>84</v>
      </c>
    </row>
    <row r="135" spans="12:16" x14ac:dyDescent="0.2">
      <c r="L135" s="16" t="s">
        <v>7</v>
      </c>
      <c r="M135" s="16" t="s">
        <v>34</v>
      </c>
      <c r="N135" s="16" t="s">
        <v>17</v>
      </c>
      <c r="O135" s="43">
        <v>7777</v>
      </c>
      <c r="P135" s="44">
        <v>39</v>
      </c>
    </row>
    <row r="136" spans="12:16" x14ac:dyDescent="0.2">
      <c r="L136" s="16" t="s">
        <v>5</v>
      </c>
      <c r="M136" s="16" t="s">
        <v>36</v>
      </c>
      <c r="N136" s="16" t="s">
        <v>17</v>
      </c>
      <c r="O136" s="43">
        <v>3339</v>
      </c>
      <c r="P136" s="44">
        <v>348</v>
      </c>
    </row>
    <row r="137" spans="12:16" x14ac:dyDescent="0.2">
      <c r="L137" s="16" t="s">
        <v>7</v>
      </c>
      <c r="M137" s="16" t="s">
        <v>37</v>
      </c>
      <c r="N137" s="16" t="s">
        <v>33</v>
      </c>
      <c r="O137" s="43">
        <v>6391</v>
      </c>
      <c r="P137" s="44">
        <v>48</v>
      </c>
    </row>
    <row r="138" spans="12:16" x14ac:dyDescent="0.2">
      <c r="L138" s="16" t="s">
        <v>5</v>
      </c>
      <c r="M138" s="16" t="s">
        <v>37</v>
      </c>
      <c r="N138" s="16" t="s">
        <v>22</v>
      </c>
      <c r="O138" s="43">
        <v>518</v>
      </c>
      <c r="P138" s="44">
        <v>75</v>
      </c>
    </row>
    <row r="139" spans="12:16" x14ac:dyDescent="0.2">
      <c r="L139" s="16" t="s">
        <v>7</v>
      </c>
      <c r="M139" s="16" t="s">
        <v>38</v>
      </c>
      <c r="N139" s="16" t="s">
        <v>28</v>
      </c>
      <c r="O139" s="43">
        <v>5677</v>
      </c>
      <c r="P139" s="44">
        <v>258</v>
      </c>
    </row>
    <row r="140" spans="12:16" x14ac:dyDescent="0.2">
      <c r="L140" s="16" t="s">
        <v>6</v>
      </c>
      <c r="M140" s="16" t="s">
        <v>39</v>
      </c>
      <c r="N140" s="16" t="s">
        <v>17</v>
      </c>
      <c r="O140" s="43">
        <v>6048</v>
      </c>
      <c r="P140" s="44">
        <v>27</v>
      </c>
    </row>
    <row r="141" spans="12:16" x14ac:dyDescent="0.2">
      <c r="L141" s="16" t="s">
        <v>8</v>
      </c>
      <c r="M141" s="16" t="s">
        <v>38</v>
      </c>
      <c r="N141" s="16" t="s">
        <v>32</v>
      </c>
      <c r="O141" s="43">
        <v>3752</v>
      </c>
      <c r="P141" s="44">
        <v>213</v>
      </c>
    </row>
    <row r="142" spans="12:16" x14ac:dyDescent="0.2">
      <c r="L142" s="16" t="s">
        <v>5</v>
      </c>
      <c r="M142" s="16" t="s">
        <v>35</v>
      </c>
      <c r="N142" s="16" t="s">
        <v>29</v>
      </c>
      <c r="O142" s="43">
        <v>4480</v>
      </c>
      <c r="P142" s="44">
        <v>357</v>
      </c>
    </row>
    <row r="143" spans="12:16" x14ac:dyDescent="0.2">
      <c r="L143" s="16" t="s">
        <v>9</v>
      </c>
      <c r="M143" s="16" t="s">
        <v>37</v>
      </c>
      <c r="N143" s="16" t="s">
        <v>4</v>
      </c>
      <c r="O143" s="43">
        <v>259</v>
      </c>
      <c r="P143" s="44">
        <v>207</v>
      </c>
    </row>
    <row r="144" spans="12:16" x14ac:dyDescent="0.2">
      <c r="L144" s="16" t="s">
        <v>8</v>
      </c>
      <c r="M144" s="16" t="s">
        <v>37</v>
      </c>
      <c r="N144" s="16" t="s">
        <v>30</v>
      </c>
      <c r="O144" s="43">
        <v>42</v>
      </c>
      <c r="P144" s="44">
        <v>150</v>
      </c>
    </row>
    <row r="145" spans="12:16" x14ac:dyDescent="0.2">
      <c r="L145" s="16" t="s">
        <v>41</v>
      </c>
      <c r="M145" s="16" t="s">
        <v>36</v>
      </c>
      <c r="N145" s="16" t="s">
        <v>26</v>
      </c>
      <c r="O145" s="43">
        <v>98</v>
      </c>
      <c r="P145" s="44">
        <v>204</v>
      </c>
    </row>
    <row r="146" spans="12:16" x14ac:dyDescent="0.2">
      <c r="L146" s="16" t="s">
        <v>7</v>
      </c>
      <c r="M146" s="16" t="s">
        <v>35</v>
      </c>
      <c r="N146" s="16" t="s">
        <v>27</v>
      </c>
      <c r="O146" s="43">
        <v>2478</v>
      </c>
      <c r="P146" s="44">
        <v>21</v>
      </c>
    </row>
    <row r="147" spans="12:16" x14ac:dyDescent="0.2">
      <c r="L147" s="16" t="s">
        <v>41</v>
      </c>
      <c r="M147" s="16" t="s">
        <v>34</v>
      </c>
      <c r="N147" s="16" t="s">
        <v>33</v>
      </c>
      <c r="O147" s="43">
        <v>7847</v>
      </c>
      <c r="P147" s="44">
        <v>174</v>
      </c>
    </row>
    <row r="148" spans="12:16" x14ac:dyDescent="0.2">
      <c r="L148" s="16" t="s">
        <v>2</v>
      </c>
      <c r="M148" s="16" t="s">
        <v>37</v>
      </c>
      <c r="N148" s="16" t="s">
        <v>17</v>
      </c>
      <c r="O148" s="43">
        <v>9926</v>
      </c>
      <c r="P148" s="44">
        <v>201</v>
      </c>
    </row>
    <row r="149" spans="12:16" x14ac:dyDescent="0.2">
      <c r="L149" s="16" t="s">
        <v>8</v>
      </c>
      <c r="M149" s="16" t="s">
        <v>38</v>
      </c>
      <c r="N149" s="16" t="s">
        <v>13</v>
      </c>
      <c r="O149" s="43">
        <v>819</v>
      </c>
      <c r="P149" s="44">
        <v>510</v>
      </c>
    </row>
    <row r="150" spans="12:16" x14ac:dyDescent="0.2">
      <c r="L150" s="16" t="s">
        <v>6</v>
      </c>
      <c r="M150" s="16" t="s">
        <v>39</v>
      </c>
      <c r="N150" s="16" t="s">
        <v>29</v>
      </c>
      <c r="O150" s="43">
        <v>3052</v>
      </c>
      <c r="P150" s="44">
        <v>378</v>
      </c>
    </row>
    <row r="151" spans="12:16" x14ac:dyDescent="0.2">
      <c r="L151" s="16" t="s">
        <v>9</v>
      </c>
      <c r="M151" s="16" t="s">
        <v>34</v>
      </c>
      <c r="N151" s="16" t="s">
        <v>21</v>
      </c>
      <c r="O151" s="43">
        <v>6832</v>
      </c>
      <c r="P151" s="44">
        <v>27</v>
      </c>
    </row>
    <row r="152" spans="12:16" x14ac:dyDescent="0.2">
      <c r="L152" s="16" t="s">
        <v>2</v>
      </c>
      <c r="M152" s="16" t="s">
        <v>39</v>
      </c>
      <c r="N152" s="16" t="s">
        <v>16</v>
      </c>
      <c r="O152" s="43">
        <v>2016</v>
      </c>
      <c r="P152" s="44">
        <v>117</v>
      </c>
    </row>
    <row r="153" spans="12:16" x14ac:dyDescent="0.2">
      <c r="L153" s="16" t="s">
        <v>6</v>
      </c>
      <c r="M153" s="16" t="s">
        <v>38</v>
      </c>
      <c r="N153" s="16" t="s">
        <v>21</v>
      </c>
      <c r="O153" s="43">
        <v>7322</v>
      </c>
      <c r="P153" s="44">
        <v>36</v>
      </c>
    </row>
    <row r="154" spans="12:16" x14ac:dyDescent="0.2">
      <c r="L154" s="16" t="s">
        <v>8</v>
      </c>
      <c r="M154" s="16" t="s">
        <v>35</v>
      </c>
      <c r="N154" s="16" t="s">
        <v>33</v>
      </c>
      <c r="O154" s="43">
        <v>357</v>
      </c>
      <c r="P154" s="44">
        <v>126</v>
      </c>
    </row>
    <row r="155" spans="12:16" x14ac:dyDescent="0.2">
      <c r="L155" s="16" t="s">
        <v>9</v>
      </c>
      <c r="M155" s="16" t="s">
        <v>39</v>
      </c>
      <c r="N155" s="16" t="s">
        <v>25</v>
      </c>
      <c r="O155" s="43">
        <v>3192</v>
      </c>
      <c r="P155" s="44">
        <v>72</v>
      </c>
    </row>
    <row r="156" spans="12:16" x14ac:dyDescent="0.2">
      <c r="L156" s="16" t="s">
        <v>7</v>
      </c>
      <c r="M156" s="16" t="s">
        <v>36</v>
      </c>
      <c r="N156" s="16" t="s">
        <v>22</v>
      </c>
      <c r="O156" s="43">
        <v>8435</v>
      </c>
      <c r="P156" s="44">
        <v>42</v>
      </c>
    </row>
    <row r="157" spans="12:16" x14ac:dyDescent="0.2">
      <c r="L157" s="16" t="s">
        <v>40</v>
      </c>
      <c r="M157" s="16" t="s">
        <v>39</v>
      </c>
      <c r="N157" s="16" t="s">
        <v>29</v>
      </c>
      <c r="O157" s="43">
        <v>0</v>
      </c>
      <c r="P157" s="44">
        <v>135</v>
      </c>
    </row>
    <row r="158" spans="12:16" x14ac:dyDescent="0.2">
      <c r="L158" s="16" t="s">
        <v>7</v>
      </c>
      <c r="M158" s="16" t="s">
        <v>34</v>
      </c>
      <c r="N158" s="16" t="s">
        <v>24</v>
      </c>
      <c r="O158" s="43">
        <v>8862</v>
      </c>
      <c r="P158" s="44">
        <v>189</v>
      </c>
    </row>
    <row r="159" spans="12:16" x14ac:dyDescent="0.2">
      <c r="L159" s="16" t="s">
        <v>6</v>
      </c>
      <c r="M159" s="16" t="s">
        <v>37</v>
      </c>
      <c r="N159" s="16" t="s">
        <v>28</v>
      </c>
      <c r="O159" s="43">
        <v>3556</v>
      </c>
      <c r="P159" s="44">
        <v>459</v>
      </c>
    </row>
    <row r="160" spans="12:16" x14ac:dyDescent="0.2">
      <c r="L160" s="16" t="s">
        <v>5</v>
      </c>
      <c r="M160" s="16" t="s">
        <v>34</v>
      </c>
      <c r="N160" s="16" t="s">
        <v>15</v>
      </c>
      <c r="O160" s="43">
        <v>7280</v>
      </c>
      <c r="P160" s="44">
        <v>201</v>
      </c>
    </row>
    <row r="161" spans="12:16" x14ac:dyDescent="0.2">
      <c r="L161" s="16" t="s">
        <v>6</v>
      </c>
      <c r="M161" s="16" t="s">
        <v>34</v>
      </c>
      <c r="N161" s="16" t="s">
        <v>30</v>
      </c>
      <c r="O161" s="43">
        <v>3402</v>
      </c>
      <c r="P161" s="44">
        <v>366</v>
      </c>
    </row>
    <row r="162" spans="12:16" x14ac:dyDescent="0.2">
      <c r="L162" s="16" t="s">
        <v>3</v>
      </c>
      <c r="M162" s="16" t="s">
        <v>37</v>
      </c>
      <c r="N162" s="16" t="s">
        <v>29</v>
      </c>
      <c r="O162" s="43">
        <v>4592</v>
      </c>
      <c r="P162" s="44">
        <v>324</v>
      </c>
    </row>
    <row r="163" spans="12:16" x14ac:dyDescent="0.2">
      <c r="L163" s="16" t="s">
        <v>9</v>
      </c>
      <c r="M163" s="16" t="s">
        <v>35</v>
      </c>
      <c r="N163" s="16" t="s">
        <v>15</v>
      </c>
      <c r="O163" s="43">
        <v>7833</v>
      </c>
      <c r="P163" s="44">
        <v>243</v>
      </c>
    </row>
    <row r="164" spans="12:16" x14ac:dyDescent="0.2">
      <c r="L164" s="16" t="s">
        <v>2</v>
      </c>
      <c r="M164" s="16" t="s">
        <v>39</v>
      </c>
      <c r="N164" s="16" t="s">
        <v>21</v>
      </c>
      <c r="O164" s="43">
        <v>7651</v>
      </c>
      <c r="P164" s="44">
        <v>213</v>
      </c>
    </row>
    <row r="165" spans="12:16" x14ac:dyDescent="0.2">
      <c r="L165" s="16" t="s">
        <v>40</v>
      </c>
      <c r="M165" s="16" t="s">
        <v>35</v>
      </c>
      <c r="N165" s="16" t="s">
        <v>30</v>
      </c>
      <c r="O165" s="43">
        <v>2275</v>
      </c>
      <c r="P165" s="44">
        <v>447</v>
      </c>
    </row>
    <row r="166" spans="12:16" x14ac:dyDescent="0.2">
      <c r="L166" s="16" t="s">
        <v>40</v>
      </c>
      <c r="M166" s="16" t="s">
        <v>38</v>
      </c>
      <c r="N166" s="16" t="s">
        <v>13</v>
      </c>
      <c r="O166" s="43">
        <v>5670</v>
      </c>
      <c r="P166" s="44">
        <v>297</v>
      </c>
    </row>
    <row r="167" spans="12:16" x14ac:dyDescent="0.2">
      <c r="L167" s="16" t="s">
        <v>7</v>
      </c>
      <c r="M167" s="16" t="s">
        <v>35</v>
      </c>
      <c r="N167" s="16" t="s">
        <v>16</v>
      </c>
      <c r="O167" s="43">
        <v>2135</v>
      </c>
      <c r="P167" s="44">
        <v>27</v>
      </c>
    </row>
    <row r="168" spans="12:16" x14ac:dyDescent="0.2">
      <c r="L168" s="16" t="s">
        <v>40</v>
      </c>
      <c r="M168" s="16" t="s">
        <v>34</v>
      </c>
      <c r="N168" s="16" t="s">
        <v>23</v>
      </c>
      <c r="O168" s="43">
        <v>2779</v>
      </c>
      <c r="P168" s="44">
        <v>75</v>
      </c>
    </row>
    <row r="169" spans="12:16" x14ac:dyDescent="0.2">
      <c r="L169" s="16" t="s">
        <v>10</v>
      </c>
      <c r="M169" s="16" t="s">
        <v>39</v>
      </c>
      <c r="N169" s="16" t="s">
        <v>33</v>
      </c>
      <c r="O169" s="43">
        <v>12950</v>
      </c>
      <c r="P169" s="44">
        <v>30</v>
      </c>
    </row>
    <row r="170" spans="12:16" x14ac:dyDescent="0.2">
      <c r="L170" s="16" t="s">
        <v>7</v>
      </c>
      <c r="M170" s="16" t="s">
        <v>36</v>
      </c>
      <c r="N170" s="16" t="s">
        <v>18</v>
      </c>
      <c r="O170" s="43">
        <v>2646</v>
      </c>
      <c r="P170" s="44">
        <v>177</v>
      </c>
    </row>
    <row r="171" spans="12:16" x14ac:dyDescent="0.2">
      <c r="L171" s="16" t="s">
        <v>40</v>
      </c>
      <c r="M171" s="16" t="s">
        <v>34</v>
      </c>
      <c r="N171" s="16" t="s">
        <v>33</v>
      </c>
      <c r="O171" s="43">
        <v>3794</v>
      </c>
      <c r="P171" s="44">
        <v>159</v>
      </c>
    </row>
    <row r="172" spans="12:16" x14ac:dyDescent="0.2">
      <c r="L172" s="16" t="s">
        <v>3</v>
      </c>
      <c r="M172" s="16" t="s">
        <v>35</v>
      </c>
      <c r="N172" s="16" t="s">
        <v>33</v>
      </c>
      <c r="O172" s="43">
        <v>819</v>
      </c>
      <c r="P172" s="44">
        <v>306</v>
      </c>
    </row>
    <row r="173" spans="12:16" x14ac:dyDescent="0.2">
      <c r="L173" s="16" t="s">
        <v>3</v>
      </c>
      <c r="M173" s="16" t="s">
        <v>34</v>
      </c>
      <c r="N173" s="16" t="s">
        <v>20</v>
      </c>
      <c r="O173" s="43">
        <v>2583</v>
      </c>
      <c r="P173" s="44">
        <v>18</v>
      </c>
    </row>
    <row r="174" spans="12:16" x14ac:dyDescent="0.2">
      <c r="L174" s="16" t="s">
        <v>7</v>
      </c>
      <c r="M174" s="16" t="s">
        <v>35</v>
      </c>
      <c r="N174" s="16" t="s">
        <v>19</v>
      </c>
      <c r="O174" s="43">
        <v>4585</v>
      </c>
      <c r="P174" s="44">
        <v>240</v>
      </c>
    </row>
    <row r="175" spans="12:16" x14ac:dyDescent="0.2">
      <c r="L175" s="16" t="s">
        <v>5</v>
      </c>
      <c r="M175" s="16" t="s">
        <v>34</v>
      </c>
      <c r="N175" s="16" t="s">
        <v>33</v>
      </c>
      <c r="O175" s="43">
        <v>1652</v>
      </c>
      <c r="P175" s="44">
        <v>93</v>
      </c>
    </row>
    <row r="176" spans="12:16" x14ac:dyDescent="0.2">
      <c r="L176" s="16" t="s">
        <v>10</v>
      </c>
      <c r="M176" s="16" t="s">
        <v>34</v>
      </c>
      <c r="N176" s="16" t="s">
        <v>26</v>
      </c>
      <c r="O176" s="43">
        <v>4991</v>
      </c>
      <c r="P176" s="44">
        <v>9</v>
      </c>
    </row>
    <row r="177" spans="12:16" x14ac:dyDescent="0.2">
      <c r="L177" s="16" t="s">
        <v>8</v>
      </c>
      <c r="M177" s="16" t="s">
        <v>34</v>
      </c>
      <c r="N177" s="16" t="s">
        <v>16</v>
      </c>
      <c r="O177" s="43">
        <v>2009</v>
      </c>
      <c r="P177" s="44">
        <v>219</v>
      </c>
    </row>
    <row r="178" spans="12:16" x14ac:dyDescent="0.2">
      <c r="L178" s="16" t="s">
        <v>2</v>
      </c>
      <c r="M178" s="16" t="s">
        <v>39</v>
      </c>
      <c r="N178" s="16" t="s">
        <v>22</v>
      </c>
      <c r="O178" s="43">
        <v>1568</v>
      </c>
      <c r="P178" s="44">
        <v>141</v>
      </c>
    </row>
    <row r="179" spans="12:16" x14ac:dyDescent="0.2">
      <c r="L179" s="16" t="s">
        <v>41</v>
      </c>
      <c r="M179" s="16" t="s">
        <v>37</v>
      </c>
      <c r="N179" s="16" t="s">
        <v>20</v>
      </c>
      <c r="O179" s="43">
        <v>3388</v>
      </c>
      <c r="P179" s="44">
        <v>123</v>
      </c>
    </row>
    <row r="180" spans="12:16" x14ac:dyDescent="0.2">
      <c r="L180" s="16" t="s">
        <v>40</v>
      </c>
      <c r="M180" s="16" t="s">
        <v>38</v>
      </c>
      <c r="N180" s="16" t="s">
        <v>24</v>
      </c>
      <c r="O180" s="43">
        <v>623</v>
      </c>
      <c r="P180" s="44">
        <v>51</v>
      </c>
    </row>
    <row r="181" spans="12:16" x14ac:dyDescent="0.2">
      <c r="L181" s="16" t="s">
        <v>6</v>
      </c>
      <c r="M181" s="16" t="s">
        <v>36</v>
      </c>
      <c r="N181" s="16" t="s">
        <v>4</v>
      </c>
      <c r="O181" s="43">
        <v>10073</v>
      </c>
      <c r="P181" s="44">
        <v>120</v>
      </c>
    </row>
    <row r="182" spans="12:16" x14ac:dyDescent="0.2">
      <c r="L182" s="16" t="s">
        <v>8</v>
      </c>
      <c r="M182" s="16" t="s">
        <v>39</v>
      </c>
      <c r="N182" s="16" t="s">
        <v>26</v>
      </c>
      <c r="O182" s="43">
        <v>1561</v>
      </c>
      <c r="P182" s="44">
        <v>27</v>
      </c>
    </row>
    <row r="183" spans="12:16" x14ac:dyDescent="0.2">
      <c r="L183" s="16" t="s">
        <v>9</v>
      </c>
      <c r="M183" s="16" t="s">
        <v>36</v>
      </c>
      <c r="N183" s="16" t="s">
        <v>27</v>
      </c>
      <c r="O183" s="43">
        <v>11522</v>
      </c>
      <c r="P183" s="44">
        <v>204</v>
      </c>
    </row>
    <row r="184" spans="12:16" x14ac:dyDescent="0.2">
      <c r="L184" s="16" t="s">
        <v>6</v>
      </c>
      <c r="M184" s="16" t="s">
        <v>38</v>
      </c>
      <c r="N184" s="16" t="s">
        <v>13</v>
      </c>
      <c r="O184" s="43">
        <v>2317</v>
      </c>
      <c r="P184" s="44">
        <v>123</v>
      </c>
    </row>
    <row r="185" spans="12:16" x14ac:dyDescent="0.2">
      <c r="L185" s="16" t="s">
        <v>10</v>
      </c>
      <c r="M185" s="16" t="s">
        <v>37</v>
      </c>
      <c r="N185" s="16" t="s">
        <v>28</v>
      </c>
      <c r="O185" s="43">
        <v>3059</v>
      </c>
      <c r="P185" s="44">
        <v>27</v>
      </c>
    </row>
    <row r="186" spans="12:16" x14ac:dyDescent="0.2">
      <c r="L186" s="16" t="s">
        <v>41</v>
      </c>
      <c r="M186" s="16" t="s">
        <v>37</v>
      </c>
      <c r="N186" s="16" t="s">
        <v>26</v>
      </c>
      <c r="O186" s="43">
        <v>2324</v>
      </c>
      <c r="P186" s="44">
        <v>177</v>
      </c>
    </row>
    <row r="187" spans="12:16" x14ac:dyDescent="0.2">
      <c r="L187" s="16" t="s">
        <v>3</v>
      </c>
      <c r="M187" s="16" t="s">
        <v>39</v>
      </c>
      <c r="N187" s="16" t="s">
        <v>26</v>
      </c>
      <c r="O187" s="43">
        <v>4956</v>
      </c>
      <c r="P187" s="44">
        <v>171</v>
      </c>
    </row>
    <row r="188" spans="12:16" x14ac:dyDescent="0.2">
      <c r="L188" s="16" t="s">
        <v>10</v>
      </c>
      <c r="M188" s="16" t="s">
        <v>34</v>
      </c>
      <c r="N188" s="16" t="s">
        <v>19</v>
      </c>
      <c r="O188" s="43">
        <v>5355</v>
      </c>
      <c r="P188" s="44">
        <v>204</v>
      </c>
    </row>
    <row r="189" spans="12:16" x14ac:dyDescent="0.2">
      <c r="L189" s="16" t="s">
        <v>3</v>
      </c>
      <c r="M189" s="16" t="s">
        <v>34</v>
      </c>
      <c r="N189" s="16" t="s">
        <v>14</v>
      </c>
      <c r="O189" s="43">
        <v>7259</v>
      </c>
      <c r="P189" s="44">
        <v>276</v>
      </c>
    </row>
    <row r="190" spans="12:16" x14ac:dyDescent="0.2">
      <c r="L190" s="16" t="s">
        <v>8</v>
      </c>
      <c r="M190" s="16" t="s">
        <v>37</v>
      </c>
      <c r="N190" s="16" t="s">
        <v>26</v>
      </c>
      <c r="O190" s="43">
        <v>6279</v>
      </c>
      <c r="P190" s="44">
        <v>45</v>
      </c>
    </row>
    <row r="191" spans="12:16" x14ac:dyDescent="0.2">
      <c r="L191" s="16" t="s">
        <v>40</v>
      </c>
      <c r="M191" s="16" t="s">
        <v>38</v>
      </c>
      <c r="N191" s="16" t="s">
        <v>29</v>
      </c>
      <c r="O191" s="43">
        <v>2541</v>
      </c>
      <c r="P191" s="44">
        <v>45</v>
      </c>
    </row>
    <row r="192" spans="12:16" x14ac:dyDescent="0.2">
      <c r="L192" s="16" t="s">
        <v>6</v>
      </c>
      <c r="M192" s="16" t="s">
        <v>35</v>
      </c>
      <c r="N192" s="16" t="s">
        <v>27</v>
      </c>
      <c r="O192" s="43">
        <v>3864</v>
      </c>
      <c r="P192" s="44">
        <v>177</v>
      </c>
    </row>
    <row r="193" spans="12:16" x14ac:dyDescent="0.2">
      <c r="L193" s="16" t="s">
        <v>5</v>
      </c>
      <c r="M193" s="16" t="s">
        <v>36</v>
      </c>
      <c r="N193" s="16" t="s">
        <v>13</v>
      </c>
      <c r="O193" s="43">
        <v>6146</v>
      </c>
      <c r="P193" s="44">
        <v>63</v>
      </c>
    </row>
    <row r="194" spans="12:16" x14ac:dyDescent="0.2">
      <c r="L194" s="16" t="s">
        <v>9</v>
      </c>
      <c r="M194" s="16" t="s">
        <v>39</v>
      </c>
      <c r="N194" s="16" t="s">
        <v>18</v>
      </c>
      <c r="O194" s="43">
        <v>2639</v>
      </c>
      <c r="P194" s="44">
        <v>204</v>
      </c>
    </row>
    <row r="195" spans="12:16" x14ac:dyDescent="0.2">
      <c r="L195" s="16" t="s">
        <v>8</v>
      </c>
      <c r="M195" s="16" t="s">
        <v>37</v>
      </c>
      <c r="N195" s="16" t="s">
        <v>22</v>
      </c>
      <c r="O195" s="43">
        <v>1890</v>
      </c>
      <c r="P195" s="44">
        <v>195</v>
      </c>
    </row>
    <row r="196" spans="12:16" x14ac:dyDescent="0.2">
      <c r="L196" s="16" t="s">
        <v>7</v>
      </c>
      <c r="M196" s="16" t="s">
        <v>34</v>
      </c>
      <c r="N196" s="16" t="s">
        <v>14</v>
      </c>
      <c r="O196" s="43">
        <v>1932</v>
      </c>
      <c r="P196" s="44">
        <v>369</v>
      </c>
    </row>
    <row r="197" spans="12:16" x14ac:dyDescent="0.2">
      <c r="L197" s="16" t="s">
        <v>3</v>
      </c>
      <c r="M197" s="16" t="s">
        <v>34</v>
      </c>
      <c r="N197" s="16" t="s">
        <v>25</v>
      </c>
      <c r="O197" s="43">
        <v>6300</v>
      </c>
      <c r="P197" s="44">
        <v>42</v>
      </c>
    </row>
    <row r="198" spans="12:16" x14ac:dyDescent="0.2">
      <c r="L198" s="16" t="s">
        <v>6</v>
      </c>
      <c r="M198" s="16" t="s">
        <v>37</v>
      </c>
      <c r="N198" s="16" t="s">
        <v>30</v>
      </c>
      <c r="O198" s="43">
        <v>560</v>
      </c>
      <c r="P198" s="44">
        <v>81</v>
      </c>
    </row>
    <row r="199" spans="12:16" x14ac:dyDescent="0.2">
      <c r="L199" s="16" t="s">
        <v>9</v>
      </c>
      <c r="M199" s="16" t="s">
        <v>37</v>
      </c>
      <c r="N199" s="16" t="s">
        <v>26</v>
      </c>
      <c r="O199" s="43">
        <v>2856</v>
      </c>
      <c r="P199" s="44">
        <v>246</v>
      </c>
    </row>
    <row r="200" spans="12:16" x14ac:dyDescent="0.2">
      <c r="L200" s="16" t="s">
        <v>9</v>
      </c>
      <c r="M200" s="16" t="s">
        <v>34</v>
      </c>
      <c r="N200" s="16" t="s">
        <v>17</v>
      </c>
      <c r="O200" s="43">
        <v>707</v>
      </c>
      <c r="P200" s="44">
        <v>174</v>
      </c>
    </row>
    <row r="201" spans="12:16" x14ac:dyDescent="0.2">
      <c r="L201" s="16" t="s">
        <v>8</v>
      </c>
      <c r="M201" s="16" t="s">
        <v>35</v>
      </c>
      <c r="N201" s="16" t="s">
        <v>30</v>
      </c>
      <c r="O201" s="43">
        <v>3598</v>
      </c>
      <c r="P201" s="44">
        <v>81</v>
      </c>
    </row>
    <row r="202" spans="12:16" x14ac:dyDescent="0.2">
      <c r="L202" s="16" t="s">
        <v>40</v>
      </c>
      <c r="M202" s="16" t="s">
        <v>35</v>
      </c>
      <c r="N202" s="16" t="s">
        <v>22</v>
      </c>
      <c r="O202" s="43">
        <v>6853</v>
      </c>
      <c r="P202" s="44">
        <v>372</v>
      </c>
    </row>
    <row r="203" spans="12:16" x14ac:dyDescent="0.2">
      <c r="L203" s="16" t="s">
        <v>40</v>
      </c>
      <c r="M203" s="16" t="s">
        <v>35</v>
      </c>
      <c r="N203" s="16" t="s">
        <v>16</v>
      </c>
      <c r="O203" s="43">
        <v>4725</v>
      </c>
      <c r="P203" s="44">
        <v>174</v>
      </c>
    </row>
    <row r="204" spans="12:16" x14ac:dyDescent="0.2">
      <c r="L204" s="16" t="s">
        <v>41</v>
      </c>
      <c r="M204" s="16" t="s">
        <v>36</v>
      </c>
      <c r="N204" s="16" t="s">
        <v>32</v>
      </c>
      <c r="O204" s="43">
        <v>10304</v>
      </c>
      <c r="P204" s="44">
        <v>84</v>
      </c>
    </row>
    <row r="205" spans="12:16" x14ac:dyDescent="0.2">
      <c r="L205" s="16" t="s">
        <v>41</v>
      </c>
      <c r="M205" s="16" t="s">
        <v>34</v>
      </c>
      <c r="N205" s="16" t="s">
        <v>16</v>
      </c>
      <c r="O205" s="43">
        <v>1274</v>
      </c>
      <c r="P205" s="44">
        <v>225</v>
      </c>
    </row>
    <row r="206" spans="12:16" x14ac:dyDescent="0.2">
      <c r="L206" s="16" t="s">
        <v>5</v>
      </c>
      <c r="M206" s="16" t="s">
        <v>36</v>
      </c>
      <c r="N206" s="16" t="s">
        <v>30</v>
      </c>
      <c r="O206" s="43">
        <v>1526</v>
      </c>
      <c r="P206" s="44">
        <v>105</v>
      </c>
    </row>
    <row r="207" spans="12:16" x14ac:dyDescent="0.2">
      <c r="L207" s="16" t="s">
        <v>40</v>
      </c>
      <c r="M207" s="16" t="s">
        <v>39</v>
      </c>
      <c r="N207" s="16" t="s">
        <v>28</v>
      </c>
      <c r="O207" s="43">
        <v>3101</v>
      </c>
      <c r="P207" s="44">
        <v>225</v>
      </c>
    </row>
    <row r="208" spans="12:16" x14ac:dyDescent="0.2">
      <c r="L208" s="16" t="s">
        <v>2</v>
      </c>
      <c r="M208" s="16" t="s">
        <v>37</v>
      </c>
      <c r="N208" s="16" t="s">
        <v>14</v>
      </c>
      <c r="O208" s="43">
        <v>1057</v>
      </c>
      <c r="P208" s="44">
        <v>54</v>
      </c>
    </row>
    <row r="209" spans="12:16" x14ac:dyDescent="0.2">
      <c r="L209" s="16" t="s">
        <v>7</v>
      </c>
      <c r="M209" s="16" t="s">
        <v>37</v>
      </c>
      <c r="N209" s="16" t="s">
        <v>26</v>
      </c>
      <c r="O209" s="43">
        <v>5306</v>
      </c>
      <c r="P209" s="44">
        <v>0</v>
      </c>
    </row>
    <row r="210" spans="12:16" x14ac:dyDescent="0.2">
      <c r="L210" s="16" t="s">
        <v>5</v>
      </c>
      <c r="M210" s="16" t="s">
        <v>39</v>
      </c>
      <c r="N210" s="16" t="s">
        <v>24</v>
      </c>
      <c r="O210" s="43">
        <v>4018</v>
      </c>
      <c r="P210" s="44">
        <v>171</v>
      </c>
    </row>
    <row r="211" spans="12:16" x14ac:dyDescent="0.2">
      <c r="L211" s="16" t="s">
        <v>9</v>
      </c>
      <c r="M211" s="16" t="s">
        <v>34</v>
      </c>
      <c r="N211" s="16" t="s">
        <v>16</v>
      </c>
      <c r="O211" s="43">
        <v>938</v>
      </c>
      <c r="P211" s="44">
        <v>189</v>
      </c>
    </row>
    <row r="212" spans="12:16" x14ac:dyDescent="0.2">
      <c r="L212" s="16" t="s">
        <v>7</v>
      </c>
      <c r="M212" s="16" t="s">
        <v>38</v>
      </c>
      <c r="N212" s="16" t="s">
        <v>18</v>
      </c>
      <c r="O212" s="43">
        <v>1778</v>
      </c>
      <c r="P212" s="44">
        <v>270</v>
      </c>
    </row>
    <row r="213" spans="12:16" x14ac:dyDescent="0.2">
      <c r="L213" s="16" t="s">
        <v>6</v>
      </c>
      <c r="M213" s="16" t="s">
        <v>39</v>
      </c>
      <c r="N213" s="16" t="s">
        <v>30</v>
      </c>
      <c r="O213" s="43">
        <v>1638</v>
      </c>
      <c r="P213" s="44">
        <v>63</v>
      </c>
    </row>
    <row r="214" spans="12:16" x14ac:dyDescent="0.2">
      <c r="L214" s="16" t="s">
        <v>41</v>
      </c>
      <c r="M214" s="16" t="s">
        <v>38</v>
      </c>
      <c r="N214" s="16" t="s">
        <v>25</v>
      </c>
      <c r="O214" s="43">
        <v>154</v>
      </c>
      <c r="P214" s="44">
        <v>21</v>
      </c>
    </row>
    <row r="215" spans="12:16" x14ac:dyDescent="0.2">
      <c r="L215" s="16" t="s">
        <v>7</v>
      </c>
      <c r="M215" s="16" t="s">
        <v>37</v>
      </c>
      <c r="N215" s="16" t="s">
        <v>22</v>
      </c>
      <c r="O215" s="43">
        <v>9835</v>
      </c>
      <c r="P215" s="44">
        <v>207</v>
      </c>
    </row>
    <row r="216" spans="12:16" x14ac:dyDescent="0.2">
      <c r="L216" s="16" t="s">
        <v>9</v>
      </c>
      <c r="M216" s="16" t="s">
        <v>37</v>
      </c>
      <c r="N216" s="16" t="s">
        <v>20</v>
      </c>
      <c r="O216" s="43">
        <v>7273</v>
      </c>
      <c r="P216" s="44">
        <v>96</v>
      </c>
    </row>
    <row r="217" spans="12:16" x14ac:dyDescent="0.2">
      <c r="L217" s="16" t="s">
        <v>5</v>
      </c>
      <c r="M217" s="16" t="s">
        <v>39</v>
      </c>
      <c r="N217" s="16" t="s">
        <v>22</v>
      </c>
      <c r="O217" s="43">
        <v>6909</v>
      </c>
      <c r="P217" s="44">
        <v>81</v>
      </c>
    </row>
    <row r="218" spans="12:16" x14ac:dyDescent="0.2">
      <c r="L218" s="16" t="s">
        <v>9</v>
      </c>
      <c r="M218" s="16" t="s">
        <v>39</v>
      </c>
      <c r="N218" s="16" t="s">
        <v>24</v>
      </c>
      <c r="O218" s="43">
        <v>3920</v>
      </c>
      <c r="P218" s="44">
        <v>306</v>
      </c>
    </row>
    <row r="219" spans="12:16" x14ac:dyDescent="0.2">
      <c r="L219" s="16" t="s">
        <v>10</v>
      </c>
      <c r="M219" s="16" t="s">
        <v>39</v>
      </c>
      <c r="N219" s="16" t="s">
        <v>21</v>
      </c>
      <c r="O219" s="43">
        <v>4858</v>
      </c>
      <c r="P219" s="44">
        <v>279</v>
      </c>
    </row>
    <row r="220" spans="12:16" x14ac:dyDescent="0.2">
      <c r="L220" s="16" t="s">
        <v>2</v>
      </c>
      <c r="M220" s="16" t="s">
        <v>38</v>
      </c>
      <c r="N220" s="16" t="s">
        <v>4</v>
      </c>
      <c r="O220" s="43">
        <v>3549</v>
      </c>
      <c r="P220" s="44">
        <v>3</v>
      </c>
    </row>
    <row r="221" spans="12:16" x14ac:dyDescent="0.2">
      <c r="L221" s="16" t="s">
        <v>7</v>
      </c>
      <c r="M221" s="16" t="s">
        <v>39</v>
      </c>
      <c r="N221" s="16" t="s">
        <v>27</v>
      </c>
      <c r="O221" s="43">
        <v>966</v>
      </c>
      <c r="P221" s="44">
        <v>198</v>
      </c>
    </row>
    <row r="222" spans="12:16" x14ac:dyDescent="0.2">
      <c r="L222" s="16" t="s">
        <v>5</v>
      </c>
      <c r="M222" s="16" t="s">
        <v>39</v>
      </c>
      <c r="N222" s="16" t="s">
        <v>18</v>
      </c>
      <c r="O222" s="43">
        <v>385</v>
      </c>
      <c r="P222" s="44">
        <v>249</v>
      </c>
    </row>
    <row r="223" spans="12:16" x14ac:dyDescent="0.2">
      <c r="L223" s="16" t="s">
        <v>6</v>
      </c>
      <c r="M223" s="16" t="s">
        <v>34</v>
      </c>
      <c r="N223" s="16" t="s">
        <v>16</v>
      </c>
      <c r="O223" s="43">
        <v>2219</v>
      </c>
      <c r="P223" s="44">
        <v>75</v>
      </c>
    </row>
    <row r="224" spans="12:16" x14ac:dyDescent="0.2">
      <c r="L224" s="16" t="s">
        <v>9</v>
      </c>
      <c r="M224" s="16" t="s">
        <v>36</v>
      </c>
      <c r="N224" s="16" t="s">
        <v>32</v>
      </c>
      <c r="O224" s="43">
        <v>2954</v>
      </c>
      <c r="P224" s="44">
        <v>189</v>
      </c>
    </row>
    <row r="225" spans="12:16" x14ac:dyDescent="0.2">
      <c r="L225" s="16" t="s">
        <v>7</v>
      </c>
      <c r="M225" s="16" t="s">
        <v>36</v>
      </c>
      <c r="N225" s="16" t="s">
        <v>32</v>
      </c>
      <c r="O225" s="43">
        <v>280</v>
      </c>
      <c r="P225" s="44">
        <v>87</v>
      </c>
    </row>
    <row r="226" spans="12:16" x14ac:dyDescent="0.2">
      <c r="L226" s="16" t="s">
        <v>41</v>
      </c>
      <c r="M226" s="16" t="s">
        <v>36</v>
      </c>
      <c r="N226" s="16" t="s">
        <v>30</v>
      </c>
      <c r="O226" s="43">
        <v>6118</v>
      </c>
      <c r="P226" s="44">
        <v>174</v>
      </c>
    </row>
    <row r="227" spans="12:16" x14ac:dyDescent="0.2">
      <c r="L227" s="16" t="s">
        <v>2</v>
      </c>
      <c r="M227" s="16" t="s">
        <v>39</v>
      </c>
      <c r="N227" s="16" t="s">
        <v>15</v>
      </c>
      <c r="O227" s="43">
        <v>4802</v>
      </c>
      <c r="P227" s="44">
        <v>36</v>
      </c>
    </row>
    <row r="228" spans="12:16" x14ac:dyDescent="0.2">
      <c r="L228" s="16" t="s">
        <v>9</v>
      </c>
      <c r="M228" s="16" t="s">
        <v>38</v>
      </c>
      <c r="N228" s="16" t="s">
        <v>24</v>
      </c>
      <c r="O228" s="43">
        <v>4137</v>
      </c>
      <c r="P228" s="44">
        <v>60</v>
      </c>
    </row>
    <row r="229" spans="12:16" x14ac:dyDescent="0.2">
      <c r="L229" s="16" t="s">
        <v>3</v>
      </c>
      <c r="M229" s="16" t="s">
        <v>35</v>
      </c>
      <c r="N229" s="16" t="s">
        <v>23</v>
      </c>
      <c r="O229" s="43">
        <v>2023</v>
      </c>
      <c r="P229" s="44">
        <v>78</v>
      </c>
    </row>
    <row r="230" spans="12:16" x14ac:dyDescent="0.2">
      <c r="L230" s="16" t="s">
        <v>9</v>
      </c>
      <c r="M230" s="16" t="s">
        <v>36</v>
      </c>
      <c r="N230" s="16" t="s">
        <v>30</v>
      </c>
      <c r="O230" s="43">
        <v>9051</v>
      </c>
      <c r="P230" s="44">
        <v>57</v>
      </c>
    </row>
    <row r="231" spans="12:16" x14ac:dyDescent="0.2">
      <c r="L231" s="16" t="s">
        <v>9</v>
      </c>
      <c r="M231" s="16" t="s">
        <v>37</v>
      </c>
      <c r="N231" s="16" t="s">
        <v>28</v>
      </c>
      <c r="O231" s="43">
        <v>2919</v>
      </c>
      <c r="P231" s="44">
        <v>45</v>
      </c>
    </row>
    <row r="232" spans="12:16" x14ac:dyDescent="0.2">
      <c r="L232" s="16" t="s">
        <v>41</v>
      </c>
      <c r="M232" s="16" t="s">
        <v>38</v>
      </c>
      <c r="N232" s="16" t="s">
        <v>22</v>
      </c>
      <c r="O232" s="43">
        <v>5915</v>
      </c>
      <c r="P232" s="44">
        <v>3</v>
      </c>
    </row>
    <row r="233" spans="12:16" x14ac:dyDescent="0.2">
      <c r="L233" s="16" t="s">
        <v>10</v>
      </c>
      <c r="M233" s="16" t="s">
        <v>35</v>
      </c>
      <c r="N233" s="16" t="s">
        <v>15</v>
      </c>
      <c r="O233" s="43">
        <v>2562</v>
      </c>
      <c r="P233" s="44">
        <v>6</v>
      </c>
    </row>
    <row r="234" spans="12:16" x14ac:dyDescent="0.2">
      <c r="L234" s="16" t="s">
        <v>5</v>
      </c>
      <c r="M234" s="16" t="s">
        <v>37</v>
      </c>
      <c r="N234" s="16" t="s">
        <v>25</v>
      </c>
      <c r="O234" s="43">
        <v>8813</v>
      </c>
      <c r="P234" s="44">
        <v>21</v>
      </c>
    </row>
    <row r="235" spans="12:16" x14ac:dyDescent="0.2">
      <c r="L235" s="16" t="s">
        <v>5</v>
      </c>
      <c r="M235" s="16" t="s">
        <v>36</v>
      </c>
      <c r="N235" s="16" t="s">
        <v>18</v>
      </c>
      <c r="O235" s="43">
        <v>6111</v>
      </c>
      <c r="P235" s="44">
        <v>3</v>
      </c>
    </row>
    <row r="236" spans="12:16" x14ac:dyDescent="0.2">
      <c r="L236" s="16" t="s">
        <v>8</v>
      </c>
      <c r="M236" s="16" t="s">
        <v>34</v>
      </c>
      <c r="N236" s="16" t="s">
        <v>31</v>
      </c>
      <c r="O236" s="43">
        <v>3507</v>
      </c>
      <c r="P236" s="44">
        <v>288</v>
      </c>
    </row>
    <row r="237" spans="12:16" x14ac:dyDescent="0.2">
      <c r="L237" s="16" t="s">
        <v>6</v>
      </c>
      <c r="M237" s="16" t="s">
        <v>36</v>
      </c>
      <c r="N237" s="16" t="s">
        <v>13</v>
      </c>
      <c r="O237" s="43">
        <v>4319</v>
      </c>
      <c r="P237" s="44">
        <v>30</v>
      </c>
    </row>
    <row r="238" spans="12:16" x14ac:dyDescent="0.2">
      <c r="L238" s="16" t="s">
        <v>40</v>
      </c>
      <c r="M238" s="16" t="s">
        <v>38</v>
      </c>
      <c r="N238" s="16" t="s">
        <v>26</v>
      </c>
      <c r="O238" s="43">
        <v>609</v>
      </c>
      <c r="P238" s="44">
        <v>87</v>
      </c>
    </row>
    <row r="239" spans="12:16" x14ac:dyDescent="0.2">
      <c r="L239" s="16" t="s">
        <v>40</v>
      </c>
      <c r="M239" s="16" t="s">
        <v>39</v>
      </c>
      <c r="N239" s="16" t="s">
        <v>27</v>
      </c>
      <c r="O239" s="43">
        <v>6370</v>
      </c>
      <c r="P239" s="44">
        <v>30</v>
      </c>
    </row>
    <row r="240" spans="12:16" x14ac:dyDescent="0.2">
      <c r="L240" s="16" t="s">
        <v>5</v>
      </c>
      <c r="M240" s="16" t="s">
        <v>38</v>
      </c>
      <c r="N240" s="16" t="s">
        <v>19</v>
      </c>
      <c r="O240" s="43">
        <v>5474</v>
      </c>
      <c r="P240" s="44">
        <v>168</v>
      </c>
    </row>
    <row r="241" spans="12:16" x14ac:dyDescent="0.2">
      <c r="L241" s="16" t="s">
        <v>40</v>
      </c>
      <c r="M241" s="16" t="s">
        <v>36</v>
      </c>
      <c r="N241" s="16" t="s">
        <v>27</v>
      </c>
      <c r="O241" s="43">
        <v>3164</v>
      </c>
      <c r="P241" s="44">
        <v>306</v>
      </c>
    </row>
    <row r="242" spans="12:16" x14ac:dyDescent="0.2">
      <c r="L242" s="16" t="s">
        <v>6</v>
      </c>
      <c r="M242" s="16" t="s">
        <v>35</v>
      </c>
      <c r="N242" s="16" t="s">
        <v>4</v>
      </c>
      <c r="O242" s="43">
        <v>1302</v>
      </c>
      <c r="P242" s="44">
        <v>402</v>
      </c>
    </row>
    <row r="243" spans="12:16" x14ac:dyDescent="0.2">
      <c r="L243" s="16" t="s">
        <v>3</v>
      </c>
      <c r="M243" s="16" t="s">
        <v>37</v>
      </c>
      <c r="N243" s="16" t="s">
        <v>28</v>
      </c>
      <c r="O243" s="43">
        <v>7308</v>
      </c>
      <c r="P243" s="44">
        <v>327</v>
      </c>
    </row>
    <row r="244" spans="12:16" x14ac:dyDescent="0.2">
      <c r="L244" s="16" t="s">
        <v>40</v>
      </c>
      <c r="M244" s="16" t="s">
        <v>37</v>
      </c>
      <c r="N244" s="16" t="s">
        <v>27</v>
      </c>
      <c r="O244" s="43">
        <v>6132</v>
      </c>
      <c r="P244" s="44">
        <v>93</v>
      </c>
    </row>
    <row r="245" spans="12:16" x14ac:dyDescent="0.2">
      <c r="L245" s="16" t="s">
        <v>10</v>
      </c>
      <c r="M245" s="16" t="s">
        <v>35</v>
      </c>
      <c r="N245" s="16" t="s">
        <v>14</v>
      </c>
      <c r="O245" s="43">
        <v>3472</v>
      </c>
      <c r="P245" s="44">
        <v>96</v>
      </c>
    </row>
    <row r="246" spans="12:16" x14ac:dyDescent="0.2">
      <c r="L246" s="16" t="s">
        <v>8</v>
      </c>
      <c r="M246" s="16" t="s">
        <v>39</v>
      </c>
      <c r="N246" s="16" t="s">
        <v>18</v>
      </c>
      <c r="O246" s="43">
        <v>9660</v>
      </c>
      <c r="P246" s="44">
        <v>27</v>
      </c>
    </row>
    <row r="247" spans="12:16" x14ac:dyDescent="0.2">
      <c r="L247" s="16" t="s">
        <v>9</v>
      </c>
      <c r="M247" s="16" t="s">
        <v>38</v>
      </c>
      <c r="N247" s="16" t="s">
        <v>26</v>
      </c>
      <c r="O247" s="43">
        <v>2436</v>
      </c>
      <c r="P247" s="44">
        <v>99</v>
      </c>
    </row>
    <row r="248" spans="12:16" x14ac:dyDescent="0.2">
      <c r="L248" s="16" t="s">
        <v>9</v>
      </c>
      <c r="M248" s="16" t="s">
        <v>38</v>
      </c>
      <c r="N248" s="16" t="s">
        <v>33</v>
      </c>
      <c r="O248" s="43">
        <v>9506</v>
      </c>
      <c r="P248" s="44">
        <v>87</v>
      </c>
    </row>
    <row r="249" spans="12:16" x14ac:dyDescent="0.2">
      <c r="L249" s="16" t="s">
        <v>10</v>
      </c>
      <c r="M249" s="16" t="s">
        <v>37</v>
      </c>
      <c r="N249" s="16" t="s">
        <v>21</v>
      </c>
      <c r="O249" s="43">
        <v>245</v>
      </c>
      <c r="P249" s="44">
        <v>288</v>
      </c>
    </row>
    <row r="250" spans="12:16" x14ac:dyDescent="0.2">
      <c r="L250" s="16" t="s">
        <v>8</v>
      </c>
      <c r="M250" s="16" t="s">
        <v>35</v>
      </c>
      <c r="N250" s="16" t="s">
        <v>20</v>
      </c>
      <c r="O250" s="43">
        <v>2702</v>
      </c>
      <c r="P250" s="44">
        <v>363</v>
      </c>
    </row>
    <row r="251" spans="12:16" x14ac:dyDescent="0.2">
      <c r="L251" s="16" t="s">
        <v>10</v>
      </c>
      <c r="M251" s="16" t="s">
        <v>34</v>
      </c>
      <c r="N251" s="16" t="s">
        <v>17</v>
      </c>
      <c r="O251" s="43">
        <v>700</v>
      </c>
      <c r="P251" s="44">
        <v>87</v>
      </c>
    </row>
    <row r="252" spans="12:16" x14ac:dyDescent="0.2">
      <c r="L252" s="16" t="s">
        <v>6</v>
      </c>
      <c r="M252" s="16" t="s">
        <v>34</v>
      </c>
      <c r="N252" s="16" t="s">
        <v>17</v>
      </c>
      <c r="O252" s="43">
        <v>3759</v>
      </c>
      <c r="P252" s="44">
        <v>150</v>
      </c>
    </row>
    <row r="253" spans="12:16" x14ac:dyDescent="0.2">
      <c r="L253" s="16" t="s">
        <v>2</v>
      </c>
      <c r="M253" s="16" t="s">
        <v>35</v>
      </c>
      <c r="N253" s="16" t="s">
        <v>17</v>
      </c>
      <c r="O253" s="43">
        <v>1589</v>
      </c>
      <c r="P253" s="44">
        <v>303</v>
      </c>
    </row>
    <row r="254" spans="12:16" x14ac:dyDescent="0.2">
      <c r="L254" s="16" t="s">
        <v>7</v>
      </c>
      <c r="M254" s="16" t="s">
        <v>35</v>
      </c>
      <c r="N254" s="16" t="s">
        <v>28</v>
      </c>
      <c r="O254" s="43">
        <v>5194</v>
      </c>
      <c r="P254" s="44">
        <v>288</v>
      </c>
    </row>
    <row r="255" spans="12:16" x14ac:dyDescent="0.2">
      <c r="L255" s="16" t="s">
        <v>10</v>
      </c>
      <c r="M255" s="16" t="s">
        <v>36</v>
      </c>
      <c r="N255" s="16" t="s">
        <v>13</v>
      </c>
      <c r="O255" s="43">
        <v>945</v>
      </c>
      <c r="P255" s="44">
        <v>75</v>
      </c>
    </row>
    <row r="256" spans="12:16" x14ac:dyDescent="0.2">
      <c r="L256" s="16" t="s">
        <v>40</v>
      </c>
      <c r="M256" s="16" t="s">
        <v>38</v>
      </c>
      <c r="N256" s="16" t="s">
        <v>31</v>
      </c>
      <c r="O256" s="43">
        <v>1988</v>
      </c>
      <c r="P256" s="44">
        <v>39</v>
      </c>
    </row>
    <row r="257" spans="12:16" x14ac:dyDescent="0.2">
      <c r="L257" s="16" t="s">
        <v>6</v>
      </c>
      <c r="M257" s="16" t="s">
        <v>34</v>
      </c>
      <c r="N257" s="16" t="s">
        <v>32</v>
      </c>
      <c r="O257" s="43">
        <v>6734</v>
      </c>
      <c r="P257" s="44">
        <v>123</v>
      </c>
    </row>
    <row r="258" spans="12:16" x14ac:dyDescent="0.2">
      <c r="L258" s="16" t="s">
        <v>40</v>
      </c>
      <c r="M258" s="16" t="s">
        <v>36</v>
      </c>
      <c r="N258" s="16" t="s">
        <v>4</v>
      </c>
      <c r="O258" s="43">
        <v>217</v>
      </c>
      <c r="P258" s="44">
        <v>36</v>
      </c>
    </row>
    <row r="259" spans="12:16" x14ac:dyDescent="0.2">
      <c r="L259" s="16" t="s">
        <v>5</v>
      </c>
      <c r="M259" s="16" t="s">
        <v>34</v>
      </c>
      <c r="N259" s="16" t="s">
        <v>22</v>
      </c>
      <c r="O259" s="43">
        <v>6279</v>
      </c>
      <c r="P259" s="44">
        <v>237</v>
      </c>
    </row>
    <row r="260" spans="12:16" x14ac:dyDescent="0.2">
      <c r="L260" s="16" t="s">
        <v>40</v>
      </c>
      <c r="M260" s="16" t="s">
        <v>36</v>
      </c>
      <c r="N260" s="16" t="s">
        <v>13</v>
      </c>
      <c r="O260" s="43">
        <v>4424</v>
      </c>
      <c r="P260" s="44">
        <v>201</v>
      </c>
    </row>
    <row r="261" spans="12:16" x14ac:dyDescent="0.2">
      <c r="L261" s="16" t="s">
        <v>2</v>
      </c>
      <c r="M261" s="16" t="s">
        <v>36</v>
      </c>
      <c r="N261" s="16" t="s">
        <v>17</v>
      </c>
      <c r="O261" s="43">
        <v>189</v>
      </c>
      <c r="P261" s="44">
        <v>48</v>
      </c>
    </row>
    <row r="262" spans="12:16" x14ac:dyDescent="0.2">
      <c r="L262" s="16" t="s">
        <v>5</v>
      </c>
      <c r="M262" s="16" t="s">
        <v>35</v>
      </c>
      <c r="N262" s="16" t="s">
        <v>22</v>
      </c>
      <c r="O262" s="43">
        <v>490</v>
      </c>
      <c r="P262" s="44">
        <v>84</v>
      </c>
    </row>
    <row r="263" spans="12:16" x14ac:dyDescent="0.2">
      <c r="L263" s="16" t="s">
        <v>8</v>
      </c>
      <c r="M263" s="16" t="s">
        <v>37</v>
      </c>
      <c r="N263" s="16" t="s">
        <v>21</v>
      </c>
      <c r="O263" s="43">
        <v>434</v>
      </c>
      <c r="P263" s="44">
        <v>87</v>
      </c>
    </row>
    <row r="264" spans="12:16" x14ac:dyDescent="0.2">
      <c r="L264" s="16" t="s">
        <v>7</v>
      </c>
      <c r="M264" s="16" t="s">
        <v>38</v>
      </c>
      <c r="N264" s="16" t="s">
        <v>30</v>
      </c>
      <c r="O264" s="43">
        <v>10129</v>
      </c>
      <c r="P264" s="44">
        <v>312</v>
      </c>
    </row>
    <row r="265" spans="12:16" x14ac:dyDescent="0.2">
      <c r="L265" s="16" t="s">
        <v>3</v>
      </c>
      <c r="M265" s="16" t="s">
        <v>39</v>
      </c>
      <c r="N265" s="16" t="s">
        <v>28</v>
      </c>
      <c r="O265" s="43">
        <v>1652</v>
      </c>
      <c r="P265" s="44">
        <v>102</v>
      </c>
    </row>
    <row r="266" spans="12:16" x14ac:dyDescent="0.2">
      <c r="L266" s="16" t="s">
        <v>8</v>
      </c>
      <c r="M266" s="16" t="s">
        <v>38</v>
      </c>
      <c r="N266" s="16" t="s">
        <v>21</v>
      </c>
      <c r="O266" s="43">
        <v>6433</v>
      </c>
      <c r="P266" s="44">
        <v>78</v>
      </c>
    </row>
    <row r="267" spans="12:16" x14ac:dyDescent="0.2">
      <c r="L267" s="16" t="s">
        <v>3</v>
      </c>
      <c r="M267" s="16" t="s">
        <v>34</v>
      </c>
      <c r="N267" s="16" t="s">
        <v>23</v>
      </c>
      <c r="O267" s="43">
        <v>2212</v>
      </c>
      <c r="P267" s="44">
        <v>117</v>
      </c>
    </row>
    <row r="268" spans="12:16" x14ac:dyDescent="0.2">
      <c r="L268" s="16" t="s">
        <v>41</v>
      </c>
      <c r="M268" s="16" t="s">
        <v>35</v>
      </c>
      <c r="N268" s="16" t="s">
        <v>19</v>
      </c>
      <c r="O268" s="43">
        <v>609</v>
      </c>
      <c r="P268" s="44">
        <v>99</v>
      </c>
    </row>
    <row r="269" spans="12:16" x14ac:dyDescent="0.2">
      <c r="L269" s="16" t="s">
        <v>40</v>
      </c>
      <c r="M269" s="16" t="s">
        <v>35</v>
      </c>
      <c r="N269" s="16" t="s">
        <v>24</v>
      </c>
      <c r="O269" s="43">
        <v>1638</v>
      </c>
      <c r="P269" s="44">
        <v>48</v>
      </c>
    </row>
    <row r="270" spans="12:16" x14ac:dyDescent="0.2">
      <c r="L270" s="16" t="s">
        <v>7</v>
      </c>
      <c r="M270" s="16" t="s">
        <v>34</v>
      </c>
      <c r="N270" s="16" t="s">
        <v>15</v>
      </c>
      <c r="O270" s="43">
        <v>3829</v>
      </c>
      <c r="P270" s="44">
        <v>24</v>
      </c>
    </row>
    <row r="271" spans="12:16" x14ac:dyDescent="0.2">
      <c r="L271" s="16" t="s">
        <v>40</v>
      </c>
      <c r="M271" s="16" t="s">
        <v>39</v>
      </c>
      <c r="N271" s="16" t="s">
        <v>15</v>
      </c>
      <c r="O271" s="43">
        <v>5775</v>
      </c>
      <c r="P271" s="44">
        <v>42</v>
      </c>
    </row>
    <row r="272" spans="12:16" x14ac:dyDescent="0.2">
      <c r="L272" s="16" t="s">
        <v>6</v>
      </c>
      <c r="M272" s="16" t="s">
        <v>35</v>
      </c>
      <c r="N272" s="16" t="s">
        <v>20</v>
      </c>
      <c r="O272" s="43">
        <v>1071</v>
      </c>
      <c r="P272" s="44">
        <v>270</v>
      </c>
    </row>
    <row r="273" spans="12:16" x14ac:dyDescent="0.2">
      <c r="L273" s="16" t="s">
        <v>8</v>
      </c>
      <c r="M273" s="16" t="s">
        <v>36</v>
      </c>
      <c r="N273" s="16" t="s">
        <v>23</v>
      </c>
      <c r="O273" s="43">
        <v>5019</v>
      </c>
      <c r="P273" s="44">
        <v>150</v>
      </c>
    </row>
    <row r="274" spans="12:16" x14ac:dyDescent="0.2">
      <c r="L274" s="16" t="s">
        <v>2</v>
      </c>
      <c r="M274" s="16" t="s">
        <v>37</v>
      </c>
      <c r="N274" s="16" t="s">
        <v>15</v>
      </c>
      <c r="O274" s="43">
        <v>2863</v>
      </c>
      <c r="P274" s="44">
        <v>42</v>
      </c>
    </row>
    <row r="275" spans="12:16" x14ac:dyDescent="0.2">
      <c r="L275" s="16" t="s">
        <v>40</v>
      </c>
      <c r="M275" s="16" t="s">
        <v>35</v>
      </c>
      <c r="N275" s="16" t="s">
        <v>29</v>
      </c>
      <c r="O275" s="43">
        <v>1617</v>
      </c>
      <c r="P275" s="44">
        <v>126</v>
      </c>
    </row>
    <row r="276" spans="12:16" x14ac:dyDescent="0.2">
      <c r="L276" s="16" t="s">
        <v>6</v>
      </c>
      <c r="M276" s="16" t="s">
        <v>37</v>
      </c>
      <c r="N276" s="16" t="s">
        <v>26</v>
      </c>
      <c r="O276" s="43">
        <v>6818</v>
      </c>
      <c r="P276" s="44">
        <v>6</v>
      </c>
    </row>
    <row r="277" spans="12:16" x14ac:dyDescent="0.2">
      <c r="L277" s="16" t="s">
        <v>3</v>
      </c>
      <c r="M277" s="16" t="s">
        <v>35</v>
      </c>
      <c r="N277" s="16" t="s">
        <v>15</v>
      </c>
      <c r="O277" s="43">
        <v>6657</v>
      </c>
      <c r="P277" s="44">
        <v>276</v>
      </c>
    </row>
    <row r="278" spans="12:16" x14ac:dyDescent="0.2">
      <c r="L278" s="16" t="s">
        <v>3</v>
      </c>
      <c r="M278" s="16" t="s">
        <v>34</v>
      </c>
      <c r="N278" s="16" t="s">
        <v>17</v>
      </c>
      <c r="O278" s="43">
        <v>2919</v>
      </c>
      <c r="P278" s="44">
        <v>93</v>
      </c>
    </row>
    <row r="279" spans="12:16" x14ac:dyDescent="0.2">
      <c r="L279" s="16" t="s">
        <v>2</v>
      </c>
      <c r="M279" s="16" t="s">
        <v>36</v>
      </c>
      <c r="N279" s="16" t="s">
        <v>31</v>
      </c>
      <c r="O279" s="43">
        <v>3094</v>
      </c>
      <c r="P279" s="44">
        <v>246</v>
      </c>
    </row>
    <row r="280" spans="12:16" x14ac:dyDescent="0.2">
      <c r="L280" s="16" t="s">
        <v>6</v>
      </c>
      <c r="M280" s="16" t="s">
        <v>39</v>
      </c>
      <c r="N280" s="16" t="s">
        <v>24</v>
      </c>
      <c r="O280" s="43">
        <v>2989</v>
      </c>
      <c r="P280" s="44">
        <v>3</v>
      </c>
    </row>
    <row r="281" spans="12:16" x14ac:dyDescent="0.2">
      <c r="L281" s="16" t="s">
        <v>8</v>
      </c>
      <c r="M281" s="16" t="s">
        <v>38</v>
      </c>
      <c r="N281" s="16" t="s">
        <v>27</v>
      </c>
      <c r="O281" s="43">
        <v>2268</v>
      </c>
      <c r="P281" s="44">
        <v>63</v>
      </c>
    </row>
    <row r="282" spans="12:16" x14ac:dyDescent="0.2">
      <c r="L282" s="16" t="s">
        <v>5</v>
      </c>
      <c r="M282" s="16" t="s">
        <v>35</v>
      </c>
      <c r="N282" s="16" t="s">
        <v>31</v>
      </c>
      <c r="O282" s="43">
        <v>4753</v>
      </c>
      <c r="P282" s="44">
        <v>246</v>
      </c>
    </row>
    <row r="283" spans="12:16" x14ac:dyDescent="0.2">
      <c r="L283" s="16" t="s">
        <v>2</v>
      </c>
      <c r="M283" s="16" t="s">
        <v>34</v>
      </c>
      <c r="N283" s="16" t="s">
        <v>19</v>
      </c>
      <c r="O283" s="43">
        <v>7511</v>
      </c>
      <c r="P283" s="44">
        <v>120</v>
      </c>
    </row>
    <row r="284" spans="12:16" x14ac:dyDescent="0.2">
      <c r="L284" s="16" t="s">
        <v>2</v>
      </c>
      <c r="M284" s="16" t="s">
        <v>38</v>
      </c>
      <c r="N284" s="16" t="s">
        <v>31</v>
      </c>
      <c r="O284" s="43">
        <v>4326</v>
      </c>
      <c r="P284" s="44">
        <v>348</v>
      </c>
    </row>
    <row r="285" spans="12:16" x14ac:dyDescent="0.2">
      <c r="L285" s="16" t="s">
        <v>41</v>
      </c>
      <c r="M285" s="16" t="s">
        <v>34</v>
      </c>
      <c r="N285" s="16" t="s">
        <v>23</v>
      </c>
      <c r="O285" s="43">
        <v>4935</v>
      </c>
      <c r="P285" s="44">
        <v>126</v>
      </c>
    </row>
    <row r="286" spans="12:16" x14ac:dyDescent="0.2">
      <c r="L286" s="16" t="s">
        <v>6</v>
      </c>
      <c r="M286" s="16" t="s">
        <v>35</v>
      </c>
      <c r="N286" s="16" t="s">
        <v>30</v>
      </c>
      <c r="O286" s="43">
        <v>4781</v>
      </c>
      <c r="P286" s="44">
        <v>123</v>
      </c>
    </row>
    <row r="287" spans="12:16" x14ac:dyDescent="0.2">
      <c r="L287" s="16" t="s">
        <v>5</v>
      </c>
      <c r="M287" s="16" t="s">
        <v>38</v>
      </c>
      <c r="N287" s="16" t="s">
        <v>25</v>
      </c>
      <c r="O287" s="43">
        <v>7483</v>
      </c>
      <c r="P287" s="44">
        <v>45</v>
      </c>
    </row>
    <row r="288" spans="12:16" x14ac:dyDescent="0.2">
      <c r="L288" s="16" t="s">
        <v>10</v>
      </c>
      <c r="M288" s="16" t="s">
        <v>38</v>
      </c>
      <c r="N288" s="16" t="s">
        <v>4</v>
      </c>
      <c r="O288" s="43">
        <v>6860</v>
      </c>
      <c r="P288" s="44">
        <v>126</v>
      </c>
    </row>
    <row r="289" spans="12:16" x14ac:dyDescent="0.2">
      <c r="L289" s="16" t="s">
        <v>40</v>
      </c>
      <c r="M289" s="16" t="s">
        <v>37</v>
      </c>
      <c r="N289" s="16" t="s">
        <v>29</v>
      </c>
      <c r="O289" s="43">
        <v>9002</v>
      </c>
      <c r="P289" s="44">
        <v>72</v>
      </c>
    </row>
    <row r="290" spans="12:16" x14ac:dyDescent="0.2">
      <c r="L290" s="16" t="s">
        <v>6</v>
      </c>
      <c r="M290" s="16" t="s">
        <v>36</v>
      </c>
      <c r="N290" s="16" t="s">
        <v>29</v>
      </c>
      <c r="O290" s="43">
        <v>1400</v>
      </c>
      <c r="P290" s="44">
        <v>135</v>
      </c>
    </row>
    <row r="291" spans="12:16" x14ac:dyDescent="0.2">
      <c r="L291" s="16" t="s">
        <v>10</v>
      </c>
      <c r="M291" s="16" t="s">
        <v>34</v>
      </c>
      <c r="N291" s="16" t="s">
        <v>22</v>
      </c>
      <c r="O291" s="43">
        <v>4053</v>
      </c>
      <c r="P291" s="44">
        <v>24</v>
      </c>
    </row>
    <row r="292" spans="12:16" x14ac:dyDescent="0.2">
      <c r="L292" s="16" t="s">
        <v>7</v>
      </c>
      <c r="M292" s="16" t="s">
        <v>36</v>
      </c>
      <c r="N292" s="16" t="s">
        <v>31</v>
      </c>
      <c r="O292" s="43">
        <v>2149</v>
      </c>
      <c r="P292" s="44">
        <v>117</v>
      </c>
    </row>
    <row r="293" spans="12:16" x14ac:dyDescent="0.2">
      <c r="L293" s="16" t="s">
        <v>3</v>
      </c>
      <c r="M293" s="16" t="s">
        <v>39</v>
      </c>
      <c r="N293" s="16" t="s">
        <v>29</v>
      </c>
      <c r="O293" s="43">
        <v>3640</v>
      </c>
      <c r="P293" s="44">
        <v>51</v>
      </c>
    </row>
    <row r="294" spans="12:16" x14ac:dyDescent="0.2">
      <c r="L294" s="16" t="s">
        <v>2</v>
      </c>
      <c r="M294" s="16" t="s">
        <v>39</v>
      </c>
      <c r="N294" s="16" t="s">
        <v>23</v>
      </c>
      <c r="O294" s="43">
        <v>630</v>
      </c>
      <c r="P294" s="44">
        <v>36</v>
      </c>
    </row>
    <row r="295" spans="12:16" x14ac:dyDescent="0.2">
      <c r="L295" s="16" t="s">
        <v>9</v>
      </c>
      <c r="M295" s="16" t="s">
        <v>35</v>
      </c>
      <c r="N295" s="16" t="s">
        <v>27</v>
      </c>
      <c r="O295" s="43">
        <v>2429</v>
      </c>
      <c r="P295" s="44">
        <v>144</v>
      </c>
    </row>
    <row r="296" spans="12:16" x14ac:dyDescent="0.2">
      <c r="L296" s="16" t="s">
        <v>9</v>
      </c>
      <c r="M296" s="16" t="s">
        <v>36</v>
      </c>
      <c r="N296" s="16" t="s">
        <v>25</v>
      </c>
      <c r="O296" s="43">
        <v>2142</v>
      </c>
      <c r="P296" s="44">
        <v>114</v>
      </c>
    </row>
    <row r="297" spans="12:16" x14ac:dyDescent="0.2">
      <c r="L297" s="16" t="s">
        <v>7</v>
      </c>
      <c r="M297" s="16" t="s">
        <v>37</v>
      </c>
      <c r="N297" s="16" t="s">
        <v>30</v>
      </c>
      <c r="O297" s="43">
        <v>6454</v>
      </c>
      <c r="P297" s="44">
        <v>54</v>
      </c>
    </row>
    <row r="298" spans="12:16" x14ac:dyDescent="0.2">
      <c r="L298" s="16" t="s">
        <v>7</v>
      </c>
      <c r="M298" s="16" t="s">
        <v>37</v>
      </c>
      <c r="N298" s="16" t="s">
        <v>16</v>
      </c>
      <c r="O298" s="43">
        <v>4487</v>
      </c>
      <c r="P298" s="44">
        <v>333</v>
      </c>
    </row>
    <row r="299" spans="12:16" x14ac:dyDescent="0.2">
      <c r="L299" s="16" t="s">
        <v>3</v>
      </c>
      <c r="M299" s="16" t="s">
        <v>37</v>
      </c>
      <c r="N299" s="16" t="s">
        <v>4</v>
      </c>
      <c r="O299" s="43">
        <v>938</v>
      </c>
      <c r="P299" s="44">
        <v>366</v>
      </c>
    </row>
    <row r="300" spans="12:16" x14ac:dyDescent="0.2">
      <c r="L300" s="16" t="s">
        <v>3</v>
      </c>
      <c r="M300" s="16" t="s">
        <v>38</v>
      </c>
      <c r="N300" s="16" t="s">
        <v>26</v>
      </c>
      <c r="O300" s="43">
        <v>8841</v>
      </c>
      <c r="P300" s="44">
        <v>303</v>
      </c>
    </row>
    <row r="301" spans="12:16" x14ac:dyDescent="0.2">
      <c r="L301" s="16" t="s">
        <v>2</v>
      </c>
      <c r="M301" s="16" t="s">
        <v>39</v>
      </c>
      <c r="N301" s="16" t="s">
        <v>33</v>
      </c>
      <c r="O301" s="43">
        <v>4018</v>
      </c>
      <c r="P301" s="44">
        <v>126</v>
      </c>
    </row>
    <row r="302" spans="12:16" x14ac:dyDescent="0.2">
      <c r="L302" s="16" t="s">
        <v>41</v>
      </c>
      <c r="M302" s="16" t="s">
        <v>37</v>
      </c>
      <c r="N302" s="16" t="s">
        <v>15</v>
      </c>
      <c r="O302" s="43">
        <v>714</v>
      </c>
      <c r="P302" s="44">
        <v>231</v>
      </c>
    </row>
    <row r="303" spans="12:16" x14ac:dyDescent="0.2">
      <c r="L303" s="16" t="s">
        <v>9</v>
      </c>
      <c r="M303" s="16" t="s">
        <v>38</v>
      </c>
      <c r="N303" s="16" t="s">
        <v>25</v>
      </c>
      <c r="O303" s="43">
        <v>3850</v>
      </c>
      <c r="P303" s="44">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37017-085D-4398-99A3-5D91229FDF5E}">
  <dimension ref="A1:G15"/>
  <sheetViews>
    <sheetView showGridLines="0" workbookViewId="0">
      <selection activeCell="E3" sqref="E3"/>
    </sheetView>
  </sheetViews>
  <sheetFormatPr defaultRowHeight="14.25" x14ac:dyDescent="0.2"/>
  <cols>
    <col min="1" max="1" width="1.7109375" style="16" customWidth="1"/>
    <col min="2" max="3" width="22.7109375" style="16" customWidth="1"/>
    <col min="4" max="5" width="9.140625" style="16"/>
    <col min="6" max="7" width="22.42578125" style="16" customWidth="1"/>
    <col min="8" max="16384" width="9.140625" style="16"/>
  </cols>
  <sheetData>
    <row r="1" spans="1:7" s="15" customFormat="1" ht="51.75" customHeight="1" x14ac:dyDescent="0.2">
      <c r="A1" s="13"/>
      <c r="B1" s="14" t="s">
        <v>48</v>
      </c>
      <c r="C1" s="14"/>
    </row>
    <row r="2" spans="1:7" ht="21" customHeight="1" x14ac:dyDescent="0.2">
      <c r="B2" s="97" t="s">
        <v>77</v>
      </c>
      <c r="C2" s="97"/>
      <c r="F2" s="97" t="s">
        <v>76</v>
      </c>
      <c r="G2" s="97"/>
    </row>
    <row r="3" spans="1:7" x14ac:dyDescent="0.2">
      <c r="B3" s="31" t="s">
        <v>68</v>
      </c>
      <c r="C3" s="16" t="s">
        <v>70</v>
      </c>
      <c r="F3" s="31" t="s">
        <v>68</v>
      </c>
      <c r="G3" s="16" t="s">
        <v>70</v>
      </c>
    </row>
    <row r="4" spans="1:7" x14ac:dyDescent="0.2">
      <c r="B4" s="34" t="s">
        <v>38</v>
      </c>
      <c r="C4" s="35">
        <v>25221</v>
      </c>
      <c r="F4" s="34" t="s">
        <v>38</v>
      </c>
      <c r="G4" s="35">
        <v>6069</v>
      </c>
    </row>
    <row r="5" spans="1:7" x14ac:dyDescent="0.2">
      <c r="B5" s="36" t="s">
        <v>5</v>
      </c>
      <c r="C5" s="35">
        <v>25221</v>
      </c>
      <c r="F5" s="36" t="s">
        <v>41</v>
      </c>
      <c r="G5" s="35">
        <v>6069</v>
      </c>
    </row>
    <row r="6" spans="1:7" x14ac:dyDescent="0.2">
      <c r="B6" s="34" t="s">
        <v>36</v>
      </c>
      <c r="C6" s="35">
        <v>39620</v>
      </c>
      <c r="F6" s="34" t="s">
        <v>36</v>
      </c>
      <c r="G6" s="35">
        <v>5019</v>
      </c>
    </row>
    <row r="7" spans="1:7" x14ac:dyDescent="0.2">
      <c r="B7" s="36" t="s">
        <v>5</v>
      </c>
      <c r="C7" s="35">
        <v>39620</v>
      </c>
      <c r="F7" s="36" t="s">
        <v>8</v>
      </c>
      <c r="G7" s="35">
        <v>5019</v>
      </c>
    </row>
    <row r="8" spans="1:7" x14ac:dyDescent="0.2">
      <c r="B8" s="34" t="s">
        <v>34</v>
      </c>
      <c r="C8" s="35">
        <v>41559</v>
      </c>
      <c r="F8" s="34" t="s">
        <v>34</v>
      </c>
      <c r="G8" s="35">
        <v>5516</v>
      </c>
    </row>
    <row r="9" spans="1:7" x14ac:dyDescent="0.2">
      <c r="B9" s="36" t="s">
        <v>5</v>
      </c>
      <c r="C9" s="35">
        <v>41559</v>
      </c>
      <c r="F9" s="36" t="s">
        <v>8</v>
      </c>
      <c r="G9" s="35">
        <v>5516</v>
      </c>
    </row>
    <row r="10" spans="1:7" x14ac:dyDescent="0.2">
      <c r="B10" s="34" t="s">
        <v>37</v>
      </c>
      <c r="C10" s="35">
        <v>43568</v>
      </c>
      <c r="F10" s="34" t="s">
        <v>37</v>
      </c>
      <c r="G10" s="35">
        <v>7987</v>
      </c>
    </row>
    <row r="11" spans="1:7" x14ac:dyDescent="0.2">
      <c r="B11" s="36" t="s">
        <v>7</v>
      </c>
      <c r="C11" s="35">
        <v>43568</v>
      </c>
      <c r="F11" s="36" t="s">
        <v>10</v>
      </c>
      <c r="G11" s="35">
        <v>7987</v>
      </c>
    </row>
    <row r="12" spans="1:7" x14ac:dyDescent="0.2">
      <c r="B12" s="34" t="s">
        <v>39</v>
      </c>
      <c r="C12" s="35">
        <v>45752</v>
      </c>
      <c r="F12" s="34" t="s">
        <v>39</v>
      </c>
      <c r="G12" s="35">
        <v>3976</v>
      </c>
    </row>
    <row r="13" spans="1:7" x14ac:dyDescent="0.2">
      <c r="B13" s="36" t="s">
        <v>2</v>
      </c>
      <c r="C13" s="35">
        <v>45752</v>
      </c>
      <c r="F13" s="36" t="s">
        <v>41</v>
      </c>
      <c r="G13" s="35">
        <v>3976</v>
      </c>
    </row>
    <row r="14" spans="1:7" x14ac:dyDescent="0.2">
      <c r="B14" s="34" t="s">
        <v>35</v>
      </c>
      <c r="C14" s="35">
        <v>38325</v>
      </c>
      <c r="F14" s="34" t="s">
        <v>35</v>
      </c>
      <c r="G14" s="35">
        <v>2142</v>
      </c>
    </row>
    <row r="15" spans="1:7" x14ac:dyDescent="0.2">
      <c r="B15" s="36" t="s">
        <v>40</v>
      </c>
      <c r="C15" s="35">
        <v>38325</v>
      </c>
      <c r="F15" s="36" t="s">
        <v>2</v>
      </c>
      <c r="G15" s="35">
        <v>2142</v>
      </c>
    </row>
  </sheetData>
  <mergeCells count="2">
    <mergeCell ref="B2:C2"/>
    <mergeCell ref="F2:G2"/>
  </mergeCell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E8345-0FB3-4A34-847A-77EA2C3D5146}">
  <dimension ref="A1:D26"/>
  <sheetViews>
    <sheetView showGridLines="0" workbookViewId="0">
      <selection activeCell="H5" sqref="H5"/>
    </sheetView>
  </sheetViews>
  <sheetFormatPr defaultRowHeight="14.25" x14ac:dyDescent="0.2"/>
  <cols>
    <col min="1" max="1" width="1.7109375" style="16" customWidth="1"/>
    <col min="2" max="2" width="27" style="16" bestFit="1" customWidth="1"/>
    <col min="3" max="3" width="14.42578125" style="39" bestFit="1" customWidth="1"/>
    <col min="4" max="4" width="10.85546875" style="39" bestFit="1" customWidth="1"/>
    <col min="5" max="5" width="11" style="16" customWidth="1"/>
    <col min="6" max="16384" width="9.140625" style="16"/>
  </cols>
  <sheetData>
    <row r="1" spans="1:4" s="15" customFormat="1" ht="52.5" customHeight="1" x14ac:dyDescent="0.2">
      <c r="A1" s="13"/>
      <c r="B1" s="14" t="s">
        <v>81</v>
      </c>
      <c r="C1" s="37"/>
      <c r="D1" s="38"/>
    </row>
    <row r="3" spans="1:4" x14ac:dyDescent="0.2">
      <c r="B3" s="79" t="s">
        <v>68</v>
      </c>
      <c r="C3" s="80" t="s">
        <v>80</v>
      </c>
      <c r="D3" s="16"/>
    </row>
    <row r="4" spans="1:4" x14ac:dyDescent="0.2">
      <c r="B4" s="81" t="s">
        <v>26</v>
      </c>
      <c r="C4" s="82">
        <v>58277.8</v>
      </c>
      <c r="D4" s="16"/>
    </row>
    <row r="5" spans="1:4" x14ac:dyDescent="0.2">
      <c r="B5" s="81" t="s">
        <v>17</v>
      </c>
      <c r="C5" s="82">
        <v>56471.590000000004</v>
      </c>
      <c r="D5" s="16"/>
    </row>
    <row r="6" spans="1:4" x14ac:dyDescent="0.2">
      <c r="B6" s="81" t="s">
        <v>32</v>
      </c>
      <c r="C6" s="82">
        <v>52063.35</v>
      </c>
      <c r="D6" s="16"/>
    </row>
    <row r="7" spans="1:4" x14ac:dyDescent="0.2">
      <c r="B7" s="81" t="s">
        <v>15</v>
      </c>
      <c r="C7" s="82">
        <v>50988.91</v>
      </c>
      <c r="D7" s="16"/>
    </row>
    <row r="8" spans="1:4" x14ac:dyDescent="0.2">
      <c r="B8" s="81" t="s">
        <v>22</v>
      </c>
      <c r="C8" s="82">
        <v>46234.960000000006</v>
      </c>
      <c r="D8" s="16"/>
    </row>
    <row r="9" spans="1:4" x14ac:dyDescent="0.2">
      <c r="B9" s="81" t="s">
        <v>33</v>
      </c>
      <c r="C9" s="82">
        <v>46226.020000000004</v>
      </c>
      <c r="D9" s="16"/>
    </row>
    <row r="10" spans="1:4" x14ac:dyDescent="0.2">
      <c r="B10" s="81" t="s">
        <v>23</v>
      </c>
      <c r="C10" s="82">
        <v>44884.12</v>
      </c>
      <c r="D10" s="16"/>
    </row>
    <row r="11" spans="1:4" x14ac:dyDescent="0.2">
      <c r="B11" s="81" t="s">
        <v>16</v>
      </c>
      <c r="C11" s="82">
        <v>43177.340000000004</v>
      </c>
      <c r="D11" s="16"/>
    </row>
    <row r="12" spans="1:4" x14ac:dyDescent="0.2">
      <c r="B12" s="81" t="s">
        <v>18</v>
      </c>
      <c r="C12" s="82">
        <v>40814.559999999998</v>
      </c>
      <c r="D12" s="16"/>
    </row>
    <row r="13" spans="1:4" x14ac:dyDescent="0.2">
      <c r="B13" s="81" t="s">
        <v>28</v>
      </c>
      <c r="C13" s="82">
        <v>39084.340000000004</v>
      </c>
      <c r="D13" s="16"/>
    </row>
    <row r="14" spans="1:4" x14ac:dyDescent="0.2">
      <c r="B14" s="81" t="s">
        <v>29</v>
      </c>
      <c r="C14" s="82">
        <v>36700.840000000004</v>
      </c>
      <c r="D14" s="16"/>
    </row>
    <row r="15" spans="1:4" x14ac:dyDescent="0.2">
      <c r="B15" s="81" t="s">
        <v>20</v>
      </c>
      <c r="C15" s="82">
        <v>31390.480000000003</v>
      </c>
      <c r="D15" s="16"/>
    </row>
    <row r="16" spans="1:4" x14ac:dyDescent="0.2">
      <c r="B16" s="81" t="s">
        <v>24</v>
      </c>
      <c r="C16" s="82">
        <v>30189.32</v>
      </c>
      <c r="D16" s="16"/>
    </row>
    <row r="17" spans="2:4" x14ac:dyDescent="0.2">
      <c r="B17" s="81" t="s">
        <v>19</v>
      </c>
      <c r="C17" s="82">
        <v>29800.160000000003</v>
      </c>
      <c r="D17" s="16"/>
    </row>
    <row r="18" spans="2:4" x14ac:dyDescent="0.2">
      <c r="B18" s="81" t="s">
        <v>13</v>
      </c>
      <c r="C18" s="82">
        <v>29721.27</v>
      </c>
      <c r="D18" s="16"/>
    </row>
    <row r="19" spans="2:4" x14ac:dyDescent="0.2">
      <c r="B19" s="81" t="s">
        <v>25</v>
      </c>
      <c r="C19" s="82">
        <v>29678.099999999995</v>
      </c>
      <c r="D19" s="16"/>
    </row>
    <row r="20" spans="2:4" x14ac:dyDescent="0.2">
      <c r="B20" s="81" t="s">
        <v>31</v>
      </c>
      <c r="C20" s="82">
        <v>29518.43</v>
      </c>
      <c r="D20" s="16"/>
    </row>
    <row r="21" spans="2:4" x14ac:dyDescent="0.2">
      <c r="B21" s="81" t="s">
        <v>21</v>
      </c>
      <c r="C21" s="82">
        <v>26000</v>
      </c>
      <c r="D21" s="16"/>
    </row>
    <row r="22" spans="2:4" x14ac:dyDescent="0.2">
      <c r="B22" s="81" t="s">
        <v>30</v>
      </c>
      <c r="C22" s="82">
        <v>25899.020000000011</v>
      </c>
      <c r="D22" s="16"/>
    </row>
    <row r="23" spans="2:4" x14ac:dyDescent="0.2">
      <c r="B23" s="81" t="s">
        <v>27</v>
      </c>
      <c r="C23" s="82">
        <v>19572.14</v>
      </c>
      <c r="D23" s="16"/>
    </row>
    <row r="24" spans="2:4" x14ac:dyDescent="0.2">
      <c r="B24" s="81" t="s">
        <v>14</v>
      </c>
      <c r="C24" s="82">
        <v>19525.600000000002</v>
      </c>
      <c r="D24" s="16"/>
    </row>
    <row r="25" spans="2:4" x14ac:dyDescent="0.2">
      <c r="B25" s="81" t="s">
        <v>4</v>
      </c>
      <c r="C25" s="82">
        <v>14946.919999999998</v>
      </c>
      <c r="D25" s="16"/>
    </row>
    <row r="26" spans="2:4" x14ac:dyDescent="0.2">
      <c r="B26" s="81" t="s">
        <v>69</v>
      </c>
      <c r="C26" s="82">
        <v>801165.2699999999</v>
      </c>
      <c r="D26" s="1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1</vt:lpstr>
      <vt:lpstr>2</vt:lpstr>
      <vt:lpstr>3</vt:lpstr>
      <vt:lpstr>4</vt:lpstr>
      <vt:lpstr>5</vt:lpstr>
      <vt:lpstr>6</vt:lpstr>
      <vt:lpstr>7</vt:lpstr>
      <vt:lpstr>8</vt:lpstr>
      <vt:lpstr>9</vt:lpstr>
      <vt:lpstr>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 Suribabu</dc:creator>
  <cp:lastModifiedBy>Siva Suribabu</cp:lastModifiedBy>
  <dcterms:created xsi:type="dcterms:W3CDTF">2021-03-14T20:21:32Z</dcterms:created>
  <dcterms:modified xsi:type="dcterms:W3CDTF">2023-01-12T02:56:44Z</dcterms:modified>
</cp:coreProperties>
</file>