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240" yWindow="120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41" i="1"/>
  <c r="J32"/>
  <c r="J34" s="1"/>
  <c r="J36" s="1"/>
  <c r="J33"/>
  <c r="J35" s="1"/>
  <c r="J28"/>
  <c r="C40" s="1"/>
  <c r="D40" s="1"/>
  <c r="C26"/>
  <c r="C27"/>
  <c r="C28"/>
  <c r="C29"/>
  <c r="C30"/>
  <c r="J20"/>
  <c r="J21" s="1"/>
  <c r="C31" s="1"/>
  <c r="J14"/>
  <c r="J11"/>
  <c r="J7"/>
  <c r="F22"/>
  <c r="F21"/>
  <c r="F19"/>
  <c r="F20"/>
  <c r="F18"/>
  <c r="D13"/>
  <c r="E13" s="1"/>
  <c r="D12"/>
  <c r="D11"/>
  <c r="E11" s="1"/>
  <c r="D10"/>
  <c r="E10" s="1"/>
  <c r="E12"/>
  <c r="J37" l="1"/>
  <c r="C38"/>
  <c r="C32"/>
  <c r="E14"/>
  <c r="J3" s="1"/>
  <c r="D38" l="1"/>
</calcChain>
</file>

<file path=xl/sharedStrings.xml><?xml version="1.0" encoding="utf-8"?>
<sst xmlns="http://schemas.openxmlformats.org/spreadsheetml/2006/main" count="100" uniqueCount="86">
  <si>
    <t>№</t>
  </si>
  <si>
    <t>Посада виконавців</t>
  </si>
  <si>
    <t>Місячний оклад, грн.</t>
  </si>
  <si>
    <t>Середньоденна ставка, грн./дні</t>
  </si>
  <si>
    <t>Доцент</t>
  </si>
  <si>
    <t>Консультант з економіки</t>
  </si>
  <si>
    <t>Консультант з охорони праці</t>
  </si>
  <si>
    <t>Студент</t>
  </si>
  <si>
    <t>Спеціальність розробника</t>
  </si>
  <si>
    <t>Час розробки, ДНІ</t>
  </si>
  <si>
    <t>Денна заробітна плата, грн.</t>
  </si>
  <si>
    <t>Витрати на розробку, грн.</t>
  </si>
  <si>
    <t>Разом</t>
  </si>
  <si>
    <t>формула 5.4</t>
  </si>
  <si>
    <t>Вф=</t>
  </si>
  <si>
    <t xml:space="preserve">Величина відрахувань </t>
  </si>
  <si>
    <t>№ п/п</t>
  </si>
  <si>
    <t>Найменування купованих виробів</t>
  </si>
  <si>
    <t>Одиниця виміру</t>
  </si>
  <si>
    <t>Ціна за одиницю виміру, грн.</t>
  </si>
  <si>
    <t>Кількість купованих виробів</t>
  </si>
  <si>
    <t>Сума, грн.</t>
  </si>
  <si>
    <t>Папір (формат А4)</t>
  </si>
  <si>
    <t>500 листів</t>
  </si>
  <si>
    <t>Зошит</t>
  </si>
  <si>
    <t>Шт.</t>
  </si>
  <si>
    <t>Диск (СD-RW)</t>
  </si>
  <si>
    <t>Всього</t>
  </si>
  <si>
    <t>1 Вихідні дані для розрахунку витрат на оплату праці</t>
  </si>
  <si>
    <t>2 Розрахунок витрат на оплату праці</t>
  </si>
  <si>
    <t>3 Розрахунок витрат на куповані вироби</t>
  </si>
  <si>
    <t>Ше шось</t>
  </si>
  <si>
    <t>хз</t>
  </si>
  <si>
    <t>формула 5.5</t>
  </si>
  <si>
    <t>Процент</t>
  </si>
  <si>
    <t xml:space="preserve">Величину відрахувань у спеціальні державні фонди </t>
  </si>
  <si>
    <t xml:space="preserve">Накладні витрати проектних організацій </t>
  </si>
  <si>
    <t>Інші витрати</t>
  </si>
  <si>
    <t>формула 5.6</t>
  </si>
  <si>
    <t>Н=</t>
  </si>
  <si>
    <t>Ів=</t>
  </si>
  <si>
    <t>формула 5.7</t>
  </si>
  <si>
    <t xml:space="preserve">Витрати на розробку програмного забезпечення </t>
  </si>
  <si>
    <t>К=</t>
  </si>
  <si>
    <t>Витрати   на   відлагодження   і   дослідну   експлуатацію   ПЗ</t>
  </si>
  <si>
    <t>формула 5.8</t>
  </si>
  <si>
    <t>дні роботи на ЕОМ</t>
  </si>
  <si>
    <t>час роботи на ЕОМ(години)</t>
  </si>
  <si>
    <t xml:space="preserve">SMг = </t>
  </si>
  <si>
    <t>tвід=</t>
  </si>
  <si>
    <t>К2=</t>
  </si>
  <si>
    <t>Найменування елементів витрат</t>
  </si>
  <si>
    <t>Сума витрат, грн.</t>
  </si>
  <si>
    <t>Витрати на оплату праці</t>
  </si>
  <si>
    <t>Відрахування у спеціальні державні фонди</t>
  </si>
  <si>
    <t>Витрати на куповані вироби</t>
  </si>
  <si>
    <t>Накладні витрати</t>
  </si>
  <si>
    <t>Витрати на відлагодження і дослідну експлуатацію програмного забезпечення</t>
  </si>
  <si>
    <t>4 Кошторис витрат на розробку програмного забезпечення</t>
  </si>
  <si>
    <t>b=</t>
  </si>
  <si>
    <t>дні=</t>
  </si>
  <si>
    <t>год в день=</t>
  </si>
  <si>
    <t>С1=</t>
  </si>
  <si>
    <t xml:space="preserve"> місячна зарплата працівника 1-ої категорії С0=</t>
  </si>
  <si>
    <t>формула 5.15</t>
  </si>
  <si>
    <t>Час роботи співробітників, год.</t>
  </si>
  <si>
    <t>Середньогодинна заробітна плата, грн./год.</t>
  </si>
  <si>
    <t>Витрати на підготовку даних, грн.</t>
  </si>
  <si>
    <t>Проектне рішення</t>
  </si>
  <si>
    <t>Аналог</t>
  </si>
  <si>
    <t>5 Розрахунок витрат на підготовку даних для роботи на ЕОМ</t>
  </si>
  <si>
    <t>формула 5.16</t>
  </si>
  <si>
    <t>Витрати на експлуатацію ЕОМ</t>
  </si>
  <si>
    <t>Е2п=</t>
  </si>
  <si>
    <t>Е2а=</t>
  </si>
  <si>
    <t>Еп=</t>
  </si>
  <si>
    <t>Еа=</t>
  </si>
  <si>
    <t>Веп=</t>
  </si>
  <si>
    <t>Веа=</t>
  </si>
  <si>
    <t>ціна придбання проектного рішення</t>
  </si>
  <si>
    <t>формула 5.18</t>
  </si>
  <si>
    <t>Цп=</t>
  </si>
  <si>
    <t xml:space="preserve">теперішня вартість витрат на експлуатацію проектного рішення </t>
  </si>
  <si>
    <t>формула 5.19</t>
  </si>
  <si>
    <t>строк служби проектного рішення, років T=</t>
  </si>
  <si>
    <t>річна ставка проценту банківського R=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</si>
</sst>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6" xfId="0" applyFill="1" applyBorder="1"/>
    <xf numFmtId="0" fontId="0" fillId="2" borderId="12" xfId="0" applyFill="1" applyBorder="1"/>
    <xf numFmtId="16" fontId="0" fillId="0" borderId="2" xfId="0" applyNumberFormat="1" applyBorder="1"/>
    <xf numFmtId="0" fontId="0" fillId="0" borderId="8" xfId="0" applyBorder="1" applyAlignment="1">
      <alignment horizontal="right"/>
    </xf>
    <xf numFmtId="0" fontId="0" fillId="2" borderId="9" xfId="0" applyFill="1" applyBorder="1"/>
    <xf numFmtId="0" fontId="0" fillId="2" borderId="0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" xfId="0" applyFill="1" applyBorder="1"/>
    <xf numFmtId="0" fontId="0" fillId="0" borderId="0" xfId="0" applyFill="1" applyBorder="1"/>
    <xf numFmtId="16" fontId="0" fillId="0" borderId="10" xfId="0" applyNumberFormat="1" applyBorder="1"/>
    <xf numFmtId="0" fontId="0" fillId="3" borderId="0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2" xfId="0" applyFill="1" applyBorder="1"/>
    <xf numFmtId="16" fontId="0" fillId="0" borderId="1" xfId="0" applyNumberFormat="1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3" borderId="4" xfId="0" applyFill="1" applyBorder="1"/>
    <xf numFmtId="0" fontId="0" fillId="3" borderId="15" xfId="0" applyFill="1" applyBorder="1"/>
    <xf numFmtId="0" fontId="0" fillId="3" borderId="13" xfId="0" applyFill="1" applyBorder="1"/>
    <xf numFmtId="2" fontId="0" fillId="3" borderId="14" xfId="0" applyNumberFormat="1" applyFill="1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3" borderId="6" xfId="0" applyNumberFormat="1" applyFill="1" applyBorder="1"/>
    <xf numFmtId="0" fontId="0" fillId="3" borderId="9" xfId="0" applyNumberFormat="1" applyFill="1" applyBorder="1"/>
    <xf numFmtId="0" fontId="0" fillId="2" borderId="8" xfId="0" applyFill="1" applyBorder="1"/>
    <xf numFmtId="0" fontId="0" fillId="0" borderId="8" xfId="0" applyFill="1" applyBorder="1" applyAlignment="1">
      <alignment horizontal="right"/>
    </xf>
    <xf numFmtId="0" fontId="0" fillId="0" borderId="1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J46"/>
  <sheetViews>
    <sheetView tabSelected="1" topLeftCell="B29" workbookViewId="0">
      <selection activeCell="J46" sqref="J46"/>
    </sheetView>
  </sheetViews>
  <sheetFormatPr defaultRowHeight="15"/>
  <cols>
    <col min="1" max="1" width="6.85546875" customWidth="1"/>
    <col min="2" max="2" width="23.85546875" customWidth="1"/>
    <col min="3" max="3" width="17" customWidth="1"/>
    <col min="4" max="4" width="31.140625" customWidth="1"/>
    <col min="5" max="5" width="25.7109375" customWidth="1"/>
    <col min="6" max="6" width="9.7109375" customWidth="1"/>
    <col min="7" max="7" width="9.140625" customWidth="1"/>
    <col min="8" max="8" width="12.7109375" customWidth="1"/>
    <col min="9" max="9" width="42.28515625" customWidth="1"/>
    <col min="10" max="10" width="11" customWidth="1"/>
    <col min="12" max="12" width="9.5703125" customWidth="1"/>
  </cols>
  <sheetData>
    <row r="1" spans="1:10">
      <c r="A1" t="s">
        <v>28</v>
      </c>
      <c r="H1" s="6" t="s">
        <v>35</v>
      </c>
      <c r="I1" s="7"/>
      <c r="J1" s="8"/>
    </row>
    <row r="2" spans="1:10">
      <c r="A2" s="9" t="s">
        <v>0</v>
      </c>
      <c r="B2" s="7" t="s">
        <v>1</v>
      </c>
      <c r="C2" s="7" t="s">
        <v>2</v>
      </c>
      <c r="D2" s="8" t="s">
        <v>3</v>
      </c>
      <c r="H2" s="24" t="s">
        <v>13</v>
      </c>
      <c r="I2" s="7" t="s">
        <v>15</v>
      </c>
      <c r="J2" s="29">
        <v>36.200000000000003</v>
      </c>
    </row>
    <row r="3" spans="1:10">
      <c r="A3" s="10">
        <v>1</v>
      </c>
      <c r="B3" s="3" t="s">
        <v>4</v>
      </c>
      <c r="C3" s="25">
        <v>1500</v>
      </c>
      <c r="D3" s="26">
        <v>81.8</v>
      </c>
      <c r="H3" s="4"/>
      <c r="I3" s="16" t="s">
        <v>14</v>
      </c>
      <c r="J3" s="17">
        <f>J2/100*E14</f>
        <v>846.93520000000012</v>
      </c>
    </row>
    <row r="4" spans="1:10">
      <c r="A4" s="10">
        <v>2</v>
      </c>
      <c r="B4" s="3" t="s">
        <v>5</v>
      </c>
      <c r="C4" s="25">
        <v>1500</v>
      </c>
      <c r="D4" s="26">
        <v>81.8</v>
      </c>
    </row>
    <row r="5" spans="1:10">
      <c r="A5" s="10">
        <v>3</v>
      </c>
      <c r="B5" s="3" t="s">
        <v>6</v>
      </c>
      <c r="C5" s="25">
        <v>1200</v>
      </c>
      <c r="D5" s="26">
        <v>65.5</v>
      </c>
      <c r="H5" s="6" t="s">
        <v>36</v>
      </c>
      <c r="I5" s="7"/>
      <c r="J5" s="8"/>
    </row>
    <row r="6" spans="1:10">
      <c r="A6" s="11">
        <v>4</v>
      </c>
      <c r="B6" s="5" t="s">
        <v>7</v>
      </c>
      <c r="C6" s="27">
        <v>160</v>
      </c>
      <c r="D6" s="28">
        <v>7.3</v>
      </c>
      <c r="H6" s="24" t="s">
        <v>33</v>
      </c>
      <c r="I6" s="7" t="s">
        <v>34</v>
      </c>
      <c r="J6" s="29">
        <v>30</v>
      </c>
    </row>
    <row r="7" spans="1:10">
      <c r="A7" s="3"/>
      <c r="B7" s="3"/>
      <c r="C7" s="3"/>
      <c r="D7" s="3"/>
      <c r="H7" s="4"/>
      <c r="I7" s="16" t="s">
        <v>39</v>
      </c>
      <c r="J7" s="17">
        <f>J6/100*E14</f>
        <v>701.88</v>
      </c>
    </row>
    <row r="8" spans="1:10">
      <c r="A8" t="s">
        <v>29</v>
      </c>
      <c r="C8" s="23"/>
    </row>
    <row r="9" spans="1:10">
      <c r="A9" s="9" t="s">
        <v>0</v>
      </c>
      <c r="B9" s="7" t="s">
        <v>8</v>
      </c>
      <c r="C9" s="7" t="s">
        <v>9</v>
      </c>
      <c r="D9" s="7" t="s">
        <v>10</v>
      </c>
      <c r="E9" s="8" t="s">
        <v>11</v>
      </c>
      <c r="H9" s="6" t="s">
        <v>37</v>
      </c>
      <c r="I9" s="7"/>
      <c r="J9" s="8"/>
    </row>
    <row r="10" spans="1:10">
      <c r="A10" s="10">
        <v>1</v>
      </c>
      <c r="B10" s="3" t="s">
        <v>4</v>
      </c>
      <c r="C10" s="25">
        <v>20</v>
      </c>
      <c r="D10" s="18">
        <f>D3</f>
        <v>81.8</v>
      </c>
      <c r="E10" s="19">
        <f>C10*D10</f>
        <v>1636</v>
      </c>
      <c r="H10" s="24" t="s">
        <v>38</v>
      </c>
      <c r="I10" s="7" t="s">
        <v>34</v>
      </c>
      <c r="J10" s="29">
        <v>10</v>
      </c>
    </row>
    <row r="11" spans="1:10">
      <c r="A11" s="10">
        <v>2</v>
      </c>
      <c r="B11" s="3" t="s">
        <v>5</v>
      </c>
      <c r="C11" s="25">
        <v>2</v>
      </c>
      <c r="D11" s="18">
        <f>D4</f>
        <v>81.8</v>
      </c>
      <c r="E11" s="20">
        <f t="shared" ref="E11:E13" si="0">C11*D11</f>
        <v>163.6</v>
      </c>
      <c r="H11" s="4"/>
      <c r="I11" s="16" t="s">
        <v>40</v>
      </c>
      <c r="J11" s="17">
        <f>J10/100*E14</f>
        <v>233.96</v>
      </c>
    </row>
    <row r="12" spans="1:10">
      <c r="A12" s="10">
        <v>3</v>
      </c>
      <c r="B12" s="3" t="s">
        <v>6</v>
      </c>
      <c r="C12" s="25">
        <v>1</v>
      </c>
      <c r="D12" s="18">
        <f>D5</f>
        <v>65.5</v>
      </c>
      <c r="E12" s="20">
        <f t="shared" si="0"/>
        <v>65.5</v>
      </c>
    </row>
    <row r="13" spans="1:10">
      <c r="A13" s="10">
        <v>4</v>
      </c>
      <c r="B13" s="3" t="s">
        <v>7</v>
      </c>
      <c r="C13" s="25">
        <v>65</v>
      </c>
      <c r="D13" s="18">
        <f>D6</f>
        <v>7.3</v>
      </c>
      <c r="E13" s="21">
        <f t="shared" si="0"/>
        <v>474.5</v>
      </c>
      <c r="H13" s="6" t="s">
        <v>42</v>
      </c>
      <c r="I13" s="7"/>
      <c r="J13" s="8"/>
    </row>
    <row r="14" spans="1:10">
      <c r="A14" s="9"/>
      <c r="B14" s="7" t="s">
        <v>12</v>
      </c>
      <c r="C14" s="7"/>
      <c r="D14" s="7"/>
      <c r="E14" s="22">
        <f>SUM(E10:E13)</f>
        <v>2339.6</v>
      </c>
      <c r="H14" s="30" t="s">
        <v>41</v>
      </c>
      <c r="I14" s="16" t="s">
        <v>43</v>
      </c>
      <c r="J14" s="17">
        <f>E14+J3+J7+J11+F22</f>
        <v>4149.0752000000002</v>
      </c>
    </row>
    <row r="15" spans="1:10">
      <c r="H15" s="3"/>
    </row>
    <row r="16" spans="1:10">
      <c r="A16" t="s">
        <v>30</v>
      </c>
      <c r="H16" s="6" t="s">
        <v>44</v>
      </c>
      <c r="I16" s="7"/>
      <c r="J16" s="8"/>
    </row>
    <row r="17" spans="1:10">
      <c r="A17" s="6" t="s">
        <v>16</v>
      </c>
      <c r="B17" s="7" t="s">
        <v>17</v>
      </c>
      <c r="C17" s="7" t="s">
        <v>18</v>
      </c>
      <c r="D17" s="7" t="s">
        <v>19</v>
      </c>
      <c r="E17" s="7" t="s">
        <v>20</v>
      </c>
      <c r="F17" s="8" t="s">
        <v>21</v>
      </c>
      <c r="H17" s="15" t="s">
        <v>45</v>
      </c>
      <c r="I17" s="33" t="s">
        <v>46</v>
      </c>
      <c r="J17" s="35">
        <v>60</v>
      </c>
    </row>
    <row r="18" spans="1:10">
      <c r="A18" s="12">
        <v>1</v>
      </c>
      <c r="B18" s="3" t="s">
        <v>22</v>
      </c>
      <c r="C18" s="3" t="s">
        <v>23</v>
      </c>
      <c r="D18" s="25">
        <v>19</v>
      </c>
      <c r="E18" s="25">
        <v>1</v>
      </c>
      <c r="F18" s="19">
        <f>D18*E18</f>
        <v>19</v>
      </c>
      <c r="H18" s="2"/>
      <c r="I18" s="32" t="s">
        <v>47</v>
      </c>
      <c r="J18" s="36">
        <v>2</v>
      </c>
    </row>
    <row r="19" spans="1:10">
      <c r="A19" s="10">
        <v>2</v>
      </c>
      <c r="B19" s="3" t="s">
        <v>24</v>
      </c>
      <c r="C19" s="3" t="s">
        <v>25</v>
      </c>
      <c r="D19" s="25">
        <v>2.7</v>
      </c>
      <c r="E19" s="25">
        <v>1</v>
      </c>
      <c r="F19" s="20">
        <f t="shared" ref="F19:F20" si="1">D19*E19</f>
        <v>2.7</v>
      </c>
      <c r="H19" s="4"/>
      <c r="I19" s="16" t="s">
        <v>48</v>
      </c>
      <c r="J19" s="37">
        <v>2.5</v>
      </c>
    </row>
    <row r="20" spans="1:10">
      <c r="A20" s="10">
        <v>3</v>
      </c>
      <c r="B20" s="3" t="s">
        <v>26</v>
      </c>
      <c r="C20" s="3" t="s">
        <v>25</v>
      </c>
      <c r="D20" s="25">
        <v>2.5</v>
      </c>
      <c r="E20" s="25">
        <v>2</v>
      </c>
      <c r="F20" s="20">
        <f t="shared" si="1"/>
        <v>5</v>
      </c>
      <c r="H20" s="2"/>
      <c r="I20" s="31" t="s">
        <v>49</v>
      </c>
      <c r="J20" s="20">
        <f>J18*J17</f>
        <v>120</v>
      </c>
    </row>
    <row r="21" spans="1:10">
      <c r="A21" s="10">
        <v>3</v>
      </c>
      <c r="B21" s="23" t="s">
        <v>31</v>
      </c>
      <c r="C21" s="23" t="s">
        <v>32</v>
      </c>
      <c r="D21" s="25">
        <v>0</v>
      </c>
      <c r="E21" s="25">
        <v>0</v>
      </c>
      <c r="F21" s="20">
        <f>D21*E21</f>
        <v>0</v>
      </c>
      <c r="H21" s="4"/>
      <c r="I21" s="16" t="s">
        <v>50</v>
      </c>
      <c r="J21" s="21">
        <f>J19*J20</f>
        <v>300</v>
      </c>
    </row>
    <row r="22" spans="1:10">
      <c r="A22" s="9" t="s">
        <v>27</v>
      </c>
      <c r="B22" s="7"/>
      <c r="C22" s="7"/>
      <c r="D22" s="7"/>
      <c r="E22" s="7"/>
      <c r="F22" s="22">
        <f>SUM(F18:F21)</f>
        <v>26.7</v>
      </c>
    </row>
    <row r="23" spans="1:10">
      <c r="H23" s="6" t="s">
        <v>44</v>
      </c>
      <c r="I23" s="7"/>
      <c r="J23" s="8"/>
    </row>
    <row r="24" spans="1:10">
      <c r="A24" t="s">
        <v>58</v>
      </c>
      <c r="H24" s="15" t="s">
        <v>64</v>
      </c>
      <c r="I24" s="38" t="s">
        <v>63</v>
      </c>
      <c r="J24" s="34">
        <v>1200</v>
      </c>
    </row>
    <row r="25" spans="1:10">
      <c r="A25" s="9" t="s">
        <v>0</v>
      </c>
      <c r="B25" s="7" t="s">
        <v>51</v>
      </c>
      <c r="C25" s="8" t="s">
        <v>52</v>
      </c>
      <c r="H25" s="2"/>
      <c r="I25" s="39" t="s">
        <v>59</v>
      </c>
      <c r="J25" s="26">
        <v>0.56999999999999995</v>
      </c>
    </row>
    <row r="26" spans="1:10">
      <c r="A26" s="10">
        <v>1</v>
      </c>
      <c r="B26" s="3" t="s">
        <v>53</v>
      </c>
      <c r="C26" s="13">
        <f>E14</f>
        <v>2339.6</v>
      </c>
      <c r="H26" s="2"/>
      <c r="I26" s="39" t="s">
        <v>60</v>
      </c>
      <c r="J26" s="41">
        <v>22</v>
      </c>
    </row>
    <row r="27" spans="1:10">
      <c r="A27" s="10">
        <v>2</v>
      </c>
      <c r="B27" s="3" t="s">
        <v>54</v>
      </c>
      <c r="C27" s="13">
        <f>J3</f>
        <v>846.93520000000012</v>
      </c>
      <c r="H27" s="4"/>
      <c r="I27" s="40" t="s">
        <v>61</v>
      </c>
      <c r="J27" s="42">
        <v>8</v>
      </c>
    </row>
    <row r="28" spans="1:10">
      <c r="A28" s="10">
        <v>3</v>
      </c>
      <c r="B28" s="3" t="s">
        <v>55</v>
      </c>
      <c r="C28" s="13">
        <f>F22</f>
        <v>26.7</v>
      </c>
      <c r="H28" s="4"/>
      <c r="I28" s="16" t="s">
        <v>62</v>
      </c>
      <c r="J28" s="21">
        <f>MROUND((J24*(1 + J25))/(J26*J27),0.1)</f>
        <v>10.700000000000001</v>
      </c>
    </row>
    <row r="29" spans="1:10">
      <c r="A29" s="10">
        <v>4</v>
      </c>
      <c r="B29" s="3" t="s">
        <v>56</v>
      </c>
      <c r="C29" s="13">
        <f>J7</f>
        <v>701.88</v>
      </c>
    </row>
    <row r="30" spans="1:10">
      <c r="A30" s="10">
        <v>5</v>
      </c>
      <c r="B30" s="3" t="s">
        <v>37</v>
      </c>
      <c r="C30" s="13">
        <f>J11</f>
        <v>233.96</v>
      </c>
      <c r="H30" s="6" t="s">
        <v>72</v>
      </c>
      <c r="I30" s="7"/>
      <c r="J30" s="8"/>
    </row>
    <row r="31" spans="1:10">
      <c r="A31" s="10">
        <v>6</v>
      </c>
      <c r="B31" s="3" t="s">
        <v>57</v>
      </c>
      <c r="C31" s="13">
        <f>J21</f>
        <v>300</v>
      </c>
      <c r="H31" s="15" t="s">
        <v>71</v>
      </c>
      <c r="I31" s="39" t="s">
        <v>60</v>
      </c>
      <c r="J31" s="41">
        <v>252</v>
      </c>
    </row>
    <row r="32" spans="1:10">
      <c r="A32" s="9"/>
      <c r="B32" s="7" t="s">
        <v>27</v>
      </c>
      <c r="C32" s="14">
        <f>SUM(C26:C31)</f>
        <v>4449.0752000000002</v>
      </c>
      <c r="H32" s="1"/>
      <c r="I32" s="33" t="s">
        <v>73</v>
      </c>
      <c r="J32" s="19">
        <f>B38*J19</f>
        <v>2.5</v>
      </c>
    </row>
    <row r="33" spans="1:10">
      <c r="H33" s="2"/>
      <c r="I33" s="31" t="s">
        <v>74</v>
      </c>
      <c r="J33" s="20">
        <f>B40*J19</f>
        <v>3.75</v>
      </c>
    </row>
    <row r="34" spans="1:10">
      <c r="H34" s="2"/>
      <c r="I34" s="31" t="s">
        <v>75</v>
      </c>
      <c r="J34" s="20">
        <f>D38+J32</f>
        <v>13.200000000000001</v>
      </c>
    </row>
    <row r="35" spans="1:10">
      <c r="A35" t="s">
        <v>70</v>
      </c>
      <c r="H35" s="2"/>
      <c r="I35" s="31" t="s">
        <v>76</v>
      </c>
      <c r="J35" s="20">
        <f>D40+J33</f>
        <v>19.8</v>
      </c>
    </row>
    <row r="36" spans="1:10">
      <c r="A36" s="9" t="s">
        <v>0</v>
      </c>
      <c r="B36" s="7" t="s">
        <v>65</v>
      </c>
      <c r="C36" s="7" t="s">
        <v>66</v>
      </c>
      <c r="D36" s="8" t="s">
        <v>67</v>
      </c>
      <c r="H36" s="2"/>
      <c r="I36" s="31" t="s">
        <v>77</v>
      </c>
      <c r="J36" s="20">
        <f>J34*$J$31</f>
        <v>3326.4</v>
      </c>
    </row>
    <row r="37" spans="1:10">
      <c r="A37" s="10"/>
      <c r="B37" s="6" t="s">
        <v>68</v>
      </c>
      <c r="C37" s="7"/>
      <c r="D37" s="8"/>
      <c r="H37" s="4"/>
      <c r="I37" s="44" t="s">
        <v>78</v>
      </c>
      <c r="J37" s="21">
        <f>J35*$J$31</f>
        <v>4989.6000000000004</v>
      </c>
    </row>
    <row r="38" spans="1:10">
      <c r="A38" s="10">
        <v>1</v>
      </c>
      <c r="B38" s="25">
        <v>1</v>
      </c>
      <c r="C38" s="18">
        <f>J28</f>
        <v>10.700000000000001</v>
      </c>
      <c r="D38" s="13">
        <f>B38*C38</f>
        <v>10.700000000000001</v>
      </c>
    </row>
    <row r="39" spans="1:10">
      <c r="A39" s="10"/>
      <c r="B39" s="6" t="s">
        <v>69</v>
      </c>
      <c r="C39" s="7"/>
      <c r="D39" s="8"/>
      <c r="H39" s="6" t="s">
        <v>79</v>
      </c>
      <c r="I39" s="7"/>
      <c r="J39" s="8"/>
    </row>
    <row r="40" spans="1:10">
      <c r="A40" s="11">
        <v>1</v>
      </c>
      <c r="B40" s="27">
        <v>1.5</v>
      </c>
      <c r="C40" s="43">
        <f>J28</f>
        <v>10.700000000000001</v>
      </c>
      <c r="D40" s="17">
        <f>B40*C40</f>
        <v>16.05</v>
      </c>
      <c r="H40" s="24" t="s">
        <v>80</v>
      </c>
      <c r="I40" s="7" t="s">
        <v>34</v>
      </c>
      <c r="J40" s="29">
        <v>30</v>
      </c>
    </row>
    <row r="41" spans="1:10">
      <c r="H41" s="4"/>
      <c r="I41" s="16" t="s">
        <v>81</v>
      </c>
      <c r="J41" s="17">
        <f>C32*(1+J40/100)</f>
        <v>5783.7977600000004</v>
      </c>
    </row>
    <row r="43" spans="1:10">
      <c r="H43" s="6" t="s">
        <v>82</v>
      </c>
      <c r="I43" s="7"/>
      <c r="J43" s="8"/>
    </row>
    <row r="44" spans="1:10">
      <c r="H44" s="24" t="s">
        <v>83</v>
      </c>
      <c r="I44" s="45" t="s">
        <v>85</v>
      </c>
      <c r="J44" s="29">
        <v>8</v>
      </c>
    </row>
    <row r="45" spans="1:10">
      <c r="H45" s="24"/>
      <c r="I45" s="45" t="s">
        <v>84</v>
      </c>
      <c r="J45" s="29">
        <v>5</v>
      </c>
    </row>
    <row r="46" spans="1:10">
      <c r="H46" s="4"/>
      <c r="I46" s="16"/>
      <c r="J46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</dc:creator>
  <cp:lastModifiedBy>Mykola</cp:lastModifiedBy>
  <dcterms:created xsi:type="dcterms:W3CDTF">2014-11-12T10:24:17Z</dcterms:created>
  <dcterms:modified xsi:type="dcterms:W3CDTF">2014-11-12T13:37:18Z</dcterms:modified>
</cp:coreProperties>
</file>