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wat/Desktop/floreyPlacement/alzheimer-prediction-model/"/>
    </mc:Choice>
  </mc:AlternateContent>
  <xr:revisionPtr revIDLastSave="0" documentId="13_ncr:40009_{07C4FC8E-A349-3146-A5DE-7C5B6F58EB71}" xr6:coauthVersionLast="47" xr6:coauthVersionMax="47" xr10:uidLastSave="{00000000-0000-0000-0000-000000000000}"/>
  <bookViews>
    <workbookView xWindow="3260" yWindow="760" windowWidth="31240" windowHeight="18840"/>
  </bookViews>
  <sheets>
    <sheet name="disease_2x2_table" sheetId="1" r:id="rId1"/>
  </sheets>
  <calcPr calcId="191029"/>
</workbook>
</file>

<file path=xl/calcChain.xml><?xml version="1.0" encoding="utf-8"?>
<calcChain xmlns="http://schemas.openxmlformats.org/spreadsheetml/2006/main">
  <c r="U28" i="1" l="1"/>
  <c r="T28" i="1"/>
  <c r="S41" i="1"/>
  <c r="S40" i="1" s="1"/>
  <c r="R41" i="1"/>
  <c r="Q41" i="1"/>
  <c r="Q40" i="1" s="1"/>
  <c r="T42" i="1" s="1"/>
  <c r="R40" i="1"/>
  <c r="P40" i="1"/>
  <c r="S39" i="1"/>
  <c r="R39" i="1"/>
  <c r="Q39" i="1"/>
  <c r="P39" i="1"/>
  <c r="P37" i="1"/>
  <c r="S34" i="1"/>
  <c r="S33" i="1" s="1"/>
  <c r="U35" i="1" s="1"/>
  <c r="R34" i="1"/>
  <c r="R33" i="1" s="1"/>
  <c r="Q34" i="1"/>
  <c r="Q33" i="1" s="1"/>
  <c r="P33" i="1"/>
  <c r="S32" i="1"/>
  <c r="R32" i="1"/>
  <c r="Q32" i="1"/>
  <c r="P32" i="1"/>
  <c r="P30" i="1"/>
  <c r="S27" i="1"/>
  <c r="R27" i="1"/>
  <c r="R26" i="1" s="1"/>
  <c r="Q27" i="1"/>
  <c r="Q26" i="1" s="1"/>
  <c r="P26" i="1"/>
  <c r="S25" i="1"/>
  <c r="S26" i="1" s="1"/>
  <c r="R25" i="1"/>
  <c r="Q25" i="1"/>
  <c r="P25" i="1"/>
  <c r="P23" i="1"/>
  <c r="S20" i="1"/>
  <c r="R20" i="1"/>
  <c r="Q20" i="1"/>
  <c r="R19" i="1"/>
  <c r="P19" i="1"/>
  <c r="S18" i="1"/>
  <c r="S19" i="1" s="1"/>
  <c r="R18" i="1"/>
  <c r="Q18" i="1"/>
  <c r="Q19" i="1" s="1"/>
  <c r="P18" i="1"/>
  <c r="P16" i="1"/>
  <c r="S13" i="1"/>
  <c r="R13" i="1"/>
  <c r="Q13" i="1"/>
  <c r="Q12" i="1" s="1"/>
  <c r="S12" i="1"/>
  <c r="U14" i="1" s="1"/>
  <c r="R12" i="1"/>
  <c r="P12" i="1"/>
  <c r="S11" i="1"/>
  <c r="R11" i="1"/>
  <c r="T14" i="1" s="1"/>
  <c r="Q11" i="1"/>
  <c r="P11" i="1"/>
  <c r="P9" i="1"/>
  <c r="S6" i="1"/>
  <c r="R6" i="1"/>
  <c r="Q6" i="1"/>
  <c r="P5" i="1"/>
  <c r="S4" i="1"/>
  <c r="S5" i="1" s="1"/>
  <c r="R4" i="1"/>
  <c r="Q4" i="1"/>
  <c r="Q5" i="1" s="1"/>
  <c r="P4" i="1"/>
  <c r="P2" i="1"/>
  <c r="L41" i="1"/>
  <c r="K41" i="1"/>
  <c r="K40" i="1" s="1"/>
  <c r="J41" i="1"/>
  <c r="J40" i="1" s="1"/>
  <c r="I40" i="1"/>
  <c r="L39" i="1"/>
  <c r="L40" i="1" s="1"/>
  <c r="N42" i="1" s="1"/>
  <c r="K39" i="1"/>
  <c r="M42" i="1" s="1"/>
  <c r="J39" i="1"/>
  <c r="I39" i="1"/>
  <c r="I37" i="1"/>
  <c r="L34" i="1"/>
  <c r="L33" i="1" s="1"/>
  <c r="K34" i="1"/>
  <c r="K33" i="1" s="1"/>
  <c r="J34" i="1"/>
  <c r="J33" i="1" s="1"/>
  <c r="I33" i="1"/>
  <c r="L32" i="1"/>
  <c r="K32" i="1"/>
  <c r="M35" i="1" s="1"/>
  <c r="J32" i="1"/>
  <c r="I32" i="1"/>
  <c r="I30" i="1"/>
  <c r="L27" i="1"/>
  <c r="K27" i="1"/>
  <c r="J27" i="1"/>
  <c r="I26" i="1"/>
  <c r="L25" i="1"/>
  <c r="L26" i="1" s="1"/>
  <c r="K25" i="1"/>
  <c r="J25" i="1"/>
  <c r="J26" i="1" s="1"/>
  <c r="I25" i="1"/>
  <c r="I23" i="1"/>
  <c r="I2" i="1"/>
  <c r="L20" i="1"/>
  <c r="L19" i="1" s="1"/>
  <c r="K20" i="1"/>
  <c r="K19" i="1" s="1"/>
  <c r="J20" i="1"/>
  <c r="J19" i="1" s="1"/>
  <c r="I19" i="1"/>
  <c r="L18" i="1"/>
  <c r="K18" i="1"/>
  <c r="M21" i="1" s="1"/>
  <c r="J18" i="1"/>
  <c r="I18" i="1"/>
  <c r="I16" i="1"/>
  <c r="L13" i="1"/>
  <c r="L12" i="1" s="1"/>
  <c r="K13" i="1"/>
  <c r="K12" i="1" s="1"/>
  <c r="J13" i="1"/>
  <c r="J12" i="1" s="1"/>
  <c r="I12" i="1"/>
  <c r="L11" i="1"/>
  <c r="K11" i="1"/>
  <c r="J11" i="1"/>
  <c r="I11" i="1"/>
  <c r="I9" i="1"/>
  <c r="L6" i="1"/>
  <c r="K6" i="1"/>
  <c r="J6" i="1"/>
  <c r="G21" i="1"/>
  <c r="U42" i="1" l="1"/>
  <c r="T35" i="1"/>
  <c r="T21" i="1"/>
  <c r="U21" i="1"/>
  <c r="U7" i="1"/>
  <c r="R5" i="1"/>
  <c r="T7" i="1" s="1"/>
  <c r="N35" i="1"/>
  <c r="M28" i="1"/>
  <c r="N28" i="1"/>
  <c r="K26" i="1"/>
  <c r="L4" i="1"/>
  <c r="L5" i="1" s="1"/>
  <c r="I4" i="1"/>
  <c r="K4" i="1"/>
  <c r="K5" i="1" s="1"/>
  <c r="J4" i="1"/>
  <c r="J5" i="1" s="1"/>
  <c r="I5" i="1"/>
  <c r="N21" i="1"/>
  <c r="M14" i="1"/>
  <c r="N14" i="1"/>
  <c r="N7" i="1" l="1"/>
  <c r="M7" i="1"/>
</calcChain>
</file>

<file path=xl/sharedStrings.xml><?xml version="1.0" encoding="utf-8"?>
<sst xmlns="http://schemas.openxmlformats.org/spreadsheetml/2006/main" count="111" uniqueCount="26">
  <si>
    <t>DISEASE</t>
  </si>
  <si>
    <t>CN</t>
  </si>
  <si>
    <t>MCI</t>
  </si>
  <si>
    <t>AD</t>
  </si>
  <si>
    <t>NaN</t>
  </si>
  <si>
    <t>TOTAL</t>
  </si>
  <si>
    <t>Hypertension</t>
  </si>
  <si>
    <t>Arthritis</t>
  </si>
  <si>
    <t>Hypercholesterolemia</t>
  </si>
  <si>
    <t>Depression</t>
  </si>
  <si>
    <t>Thyroid</t>
  </si>
  <si>
    <t>Hyperlipidemia</t>
  </si>
  <si>
    <t>Hearing</t>
  </si>
  <si>
    <t>Osteoarthritis</t>
  </si>
  <si>
    <t>Cancer</t>
  </si>
  <si>
    <t>Anxiety</t>
  </si>
  <si>
    <t>Sleep Apnea</t>
  </si>
  <si>
    <t>Insomnia</t>
  </si>
  <si>
    <t>DISEASE_DATA</t>
  </si>
  <si>
    <t>CONDITION DATA</t>
  </si>
  <si>
    <t>COUNT</t>
  </si>
  <si>
    <t xml:space="preserve"> </t>
  </si>
  <si>
    <t>Total</t>
  </si>
  <si>
    <t>MCI OR</t>
  </si>
  <si>
    <t>AD OR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</si>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</sst>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 Unicode MS"/>
      <family val="2"/>
    </font>
    <font>
      <b/>
      <u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10" xfId="0" applyFont="1" applyBorder="1" applyAlignment="1">
      <alignment horizontal="center"/>
    </xf>
    <xf numFmtId="0" fontId="19" fillId="0" borderId="0" xfId="0" applyFont="1"/>
    <xf numFmtId="0" fontId="19" fillId="0" borderId="10" xfId="0" applyFont="1" applyBorder="1"/>
    <xf numFmtId="0" fontId="18" fillId="0" borderId="10" xfId="0" applyFont="1" applyBorder="1"/>
    <xf numFmtId="0" fontId="20" fillId="0" borderId="0" xfId="0" applyFont="1"/>
    <xf numFmtId="0" fontId="20" fillId="0" borderId="10" xfId="0" applyFont="1" applyBorder="1"/>
    <xf numFmtId="0" fontId="21" fillId="0" borderId="10" xfId="0" applyFont="1" applyBorder="1"/>
    <xf numFmtId="0" fontId="18" fillId="0" borderId="0" xfId="0" applyFont="1"/>
    <xf numFmtId="0" fontId="21" fillId="0" borderId="0" xfId="0" applyFont="1"/>
    <xf numFmtId="0" fontId="22" fillId="0" borderId="10" xfId="0" applyFont="1" applyBorder="1"/>
    <xf numFmtId="0" fontId="22" fillId="0" borderId="0" xfId="0" applyFont="1"/>
    <xf numFmtId="0" fontId="23" fillId="0" borderId="10" xfId="0" applyFont="1" applyBorder="1"/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2"/>
  <sheetViews>
    <sheetView tabSelected="1" workbookViewId="0">
      <selection activeCell="N21" sqref="N21"/>
    </sheetView>
  </sheetViews>
  <sheetFormatPr baseColWidth="10" defaultRowHeight="16" x14ac:dyDescent="0.2"/>
  <cols>
    <col min="1" max="1" width="10.83203125" style="2"/>
    <col min="2" max="2" width="22.6640625" style="2" bestFit="1" customWidth="1"/>
    <col min="3" max="3" width="4.6640625" style="2" bestFit="1" customWidth="1"/>
    <col min="4" max="4" width="4.83203125" style="2" bestFit="1" customWidth="1"/>
    <col min="5" max="5" width="4.6640625" style="2" bestFit="1" customWidth="1"/>
    <col min="6" max="6" width="5.33203125" style="2" bestFit="1" customWidth="1"/>
    <col min="7" max="7" width="7.6640625" style="2" bestFit="1" customWidth="1"/>
    <col min="8" max="8" width="1.6640625" style="2" bestFit="1" customWidth="1"/>
    <col min="9" max="9" width="24.33203125" style="8" bestFit="1" customWidth="1"/>
    <col min="10" max="10" width="4.6640625" style="2" bestFit="1" customWidth="1"/>
    <col min="11" max="11" width="4.83203125" style="2" bestFit="1" customWidth="1"/>
    <col min="12" max="12" width="4.6640625" style="2" bestFit="1" customWidth="1"/>
    <col min="13" max="14" width="14" style="8" bestFit="1" customWidth="1"/>
    <col min="15" max="15" width="4.6640625" style="2" bestFit="1" customWidth="1"/>
    <col min="16" max="16" width="16" style="8" bestFit="1" customWidth="1"/>
    <col min="17" max="17" width="4.6640625" style="2" bestFit="1" customWidth="1"/>
    <col min="18" max="18" width="4.83203125" style="2" bestFit="1" customWidth="1"/>
    <col min="19" max="19" width="4.6640625" style="2" bestFit="1" customWidth="1"/>
    <col min="20" max="21" width="14" style="8" bestFit="1" customWidth="1"/>
    <col min="22" max="16384" width="10.83203125" style="2"/>
  </cols>
  <sheetData>
    <row r="2" spans="2:21" x14ac:dyDescent="0.2">
      <c r="B2" s="1" t="s">
        <v>18</v>
      </c>
      <c r="C2" s="1"/>
      <c r="D2" s="1"/>
      <c r="E2" s="1"/>
      <c r="F2" s="1"/>
      <c r="G2" s="1"/>
      <c r="I2" s="13" t="str">
        <f>B4</f>
        <v>Hypertension</v>
      </c>
      <c r="J2" s="14"/>
      <c r="K2" s="14"/>
      <c r="L2" s="14"/>
      <c r="M2" s="14"/>
      <c r="N2" s="15"/>
      <c r="P2" s="13" t="str">
        <f>B10</f>
        <v>Hearing</v>
      </c>
      <c r="Q2" s="14"/>
      <c r="R2" s="14"/>
      <c r="S2" s="14"/>
      <c r="T2" s="14"/>
      <c r="U2" s="15"/>
    </row>
    <row r="3" spans="2:21" x14ac:dyDescent="0.2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I3" s="4"/>
      <c r="J3" s="4" t="s">
        <v>1</v>
      </c>
      <c r="K3" s="4" t="s">
        <v>2</v>
      </c>
      <c r="L3" s="4" t="s">
        <v>3</v>
      </c>
      <c r="M3" s="4" t="s">
        <v>23</v>
      </c>
      <c r="N3" s="7" t="s">
        <v>24</v>
      </c>
      <c r="O3" s="5"/>
      <c r="P3" s="4"/>
      <c r="Q3" s="4" t="s">
        <v>1</v>
      </c>
      <c r="R3" s="4" t="s">
        <v>2</v>
      </c>
      <c r="S3" s="4" t="s">
        <v>3</v>
      </c>
      <c r="T3" s="4" t="s">
        <v>23</v>
      </c>
      <c r="U3" s="7" t="s">
        <v>24</v>
      </c>
    </row>
    <row r="4" spans="2:21" ht="18" x14ac:dyDescent="0.25">
      <c r="B4" s="4" t="s">
        <v>6</v>
      </c>
      <c r="C4" s="3">
        <v>309</v>
      </c>
      <c r="D4" s="3">
        <v>374</v>
      </c>
      <c r="E4" s="3">
        <v>355</v>
      </c>
      <c r="F4" s="3">
        <v>11</v>
      </c>
      <c r="G4" s="3">
        <v>1049</v>
      </c>
      <c r="I4" s="4" t="str">
        <f>_xlfn.CONCAT(I2, " +")</f>
        <v>Hypertension +</v>
      </c>
      <c r="J4" s="3">
        <f>VLOOKUP(I2,$B$4:$E$15,2,FALSE)</f>
        <v>309</v>
      </c>
      <c r="K4" s="3">
        <f>VLOOKUP(I2,$B$4:$E$15,3,FALSE)</f>
        <v>374</v>
      </c>
      <c r="L4" s="3">
        <f>VLOOKUP(I2,$B$4:$E$15,4,FALSE)</f>
        <v>355</v>
      </c>
      <c r="M4" s="4"/>
      <c r="N4" s="10"/>
      <c r="P4" s="4" t="str">
        <f>_xlfn.CONCAT(P2, " +")</f>
        <v>Hearing +</v>
      </c>
      <c r="Q4" s="3">
        <f>VLOOKUP(P2,$B$4:$E$15,2,FALSE)</f>
        <v>132</v>
      </c>
      <c r="R4" s="3">
        <f>VLOOKUP(P2,$B$4:$E$15,3,FALSE)</f>
        <v>181</v>
      </c>
      <c r="S4" s="3">
        <f>VLOOKUP(P2,$B$4:$E$15,4,FALSE)</f>
        <v>165</v>
      </c>
      <c r="T4" s="4"/>
      <c r="U4" s="10"/>
    </row>
    <row r="5" spans="2:21" x14ac:dyDescent="0.2">
      <c r="B5" s="4" t="s">
        <v>7</v>
      </c>
      <c r="C5" s="3">
        <v>299</v>
      </c>
      <c r="D5" s="3">
        <v>320</v>
      </c>
      <c r="E5" s="3">
        <v>275</v>
      </c>
      <c r="F5" s="3">
        <v>10</v>
      </c>
      <c r="G5" s="3">
        <v>904</v>
      </c>
      <c r="I5" s="4" t="str">
        <f>_xlfn.CONCAT(I2, " -")</f>
        <v>Hypertension -</v>
      </c>
      <c r="J5" s="3">
        <f>J6-J4</f>
        <v>433</v>
      </c>
      <c r="K5" s="3">
        <f>K6-K4</f>
        <v>453</v>
      </c>
      <c r="L5" s="3">
        <f>L6-L4</f>
        <v>465</v>
      </c>
      <c r="M5" s="4"/>
      <c r="N5" s="4"/>
      <c r="P5" s="4" t="str">
        <f>_xlfn.CONCAT(P2, " -")</f>
        <v>Hearing -</v>
      </c>
      <c r="Q5" s="3">
        <f>Q6-Q4</f>
        <v>610</v>
      </c>
      <c r="R5" s="3">
        <f>R6-R4</f>
        <v>646</v>
      </c>
      <c r="S5" s="3">
        <f>S6-S4</f>
        <v>655</v>
      </c>
      <c r="T5" s="4"/>
      <c r="U5" s="4"/>
    </row>
    <row r="6" spans="2:21" x14ac:dyDescent="0.2">
      <c r="B6" s="4" t="s">
        <v>8</v>
      </c>
      <c r="C6" s="3">
        <v>209</v>
      </c>
      <c r="D6" s="3">
        <v>232</v>
      </c>
      <c r="E6" s="3">
        <v>240</v>
      </c>
      <c r="F6" s="3">
        <v>8</v>
      </c>
      <c r="G6" s="3">
        <v>689</v>
      </c>
      <c r="I6" s="4" t="s">
        <v>22</v>
      </c>
      <c r="J6" s="3">
        <f>$C$21</f>
        <v>742</v>
      </c>
      <c r="K6" s="3">
        <f>$D$21</f>
        <v>827</v>
      </c>
      <c r="L6" s="3">
        <f>$E$21</f>
        <v>820</v>
      </c>
      <c r="M6" s="4"/>
      <c r="N6" s="4"/>
      <c r="P6" s="4" t="s">
        <v>22</v>
      </c>
      <c r="Q6" s="3">
        <f>$C$21</f>
        <v>742</v>
      </c>
      <c r="R6" s="3">
        <f>$D$21</f>
        <v>827</v>
      </c>
      <c r="S6" s="3">
        <f>$E$21</f>
        <v>820</v>
      </c>
      <c r="T6" s="4"/>
      <c r="U6" s="4"/>
    </row>
    <row r="7" spans="2:21" x14ac:dyDescent="0.2">
      <c r="B7" s="4" t="s">
        <v>9</v>
      </c>
      <c r="C7" s="3">
        <v>138</v>
      </c>
      <c r="D7" s="3">
        <v>236</v>
      </c>
      <c r="E7" s="3">
        <v>251</v>
      </c>
      <c r="F7" s="3">
        <v>6</v>
      </c>
      <c r="G7" s="3">
        <v>631</v>
      </c>
      <c r="I7" s="4" t="s">
        <v>25</v>
      </c>
      <c r="J7" s="3"/>
      <c r="K7" s="3"/>
      <c r="L7" s="3"/>
      <c r="M7" s="12">
        <f>(K4*J5) / (J4*K5)</f>
        <v>1.1569186366331612</v>
      </c>
      <c r="N7" s="12">
        <f>(L5*J4)/(L4*J5)</f>
        <v>0.9347493738411996</v>
      </c>
      <c r="P7" s="4" t="s">
        <v>25</v>
      </c>
      <c r="Q7" s="3"/>
      <c r="R7" s="3"/>
      <c r="S7" s="3"/>
      <c r="T7" s="12">
        <f>(R4*Q5) / (Q4*R5)</f>
        <v>1.2947978234355944</v>
      </c>
      <c r="U7" s="12">
        <f>(S5*Q4)/(S4*Q5)</f>
        <v>0.85901639344262293</v>
      </c>
    </row>
    <row r="8" spans="2:21" x14ac:dyDescent="0.2">
      <c r="B8" s="4" t="s">
        <v>10</v>
      </c>
      <c r="C8" s="3">
        <v>165</v>
      </c>
      <c r="D8" s="3">
        <v>178</v>
      </c>
      <c r="E8" s="3">
        <v>156</v>
      </c>
      <c r="F8" s="3">
        <v>3</v>
      </c>
      <c r="G8" s="3">
        <v>502</v>
      </c>
    </row>
    <row r="9" spans="2:21" x14ac:dyDescent="0.2">
      <c r="B9" s="4" t="s">
        <v>11</v>
      </c>
      <c r="C9" s="3">
        <v>142</v>
      </c>
      <c r="D9" s="3">
        <v>181</v>
      </c>
      <c r="E9" s="3">
        <v>168</v>
      </c>
      <c r="F9" s="3">
        <v>4</v>
      </c>
      <c r="G9" s="3">
        <v>495</v>
      </c>
      <c r="H9" s="2" t="s">
        <v>21</v>
      </c>
      <c r="I9" s="4" t="str">
        <f>B5</f>
        <v>Arthritis</v>
      </c>
      <c r="J9" s="3"/>
      <c r="K9" s="3"/>
      <c r="L9" s="3"/>
      <c r="M9" s="4"/>
      <c r="N9" s="7"/>
      <c r="O9" s="5"/>
      <c r="P9" s="7" t="str">
        <f>B11</f>
        <v>Osteoarthritis</v>
      </c>
      <c r="Q9" s="6"/>
      <c r="R9" s="3"/>
      <c r="S9" s="3"/>
      <c r="T9" s="4"/>
      <c r="U9" s="4"/>
    </row>
    <row r="10" spans="2:21" x14ac:dyDescent="0.2">
      <c r="B10" s="4" t="s">
        <v>12</v>
      </c>
      <c r="C10" s="3">
        <v>132</v>
      </c>
      <c r="D10" s="3">
        <v>181</v>
      </c>
      <c r="E10" s="3">
        <v>165</v>
      </c>
      <c r="F10" s="3">
        <v>2</v>
      </c>
      <c r="G10" s="3">
        <v>480</v>
      </c>
      <c r="I10" s="4"/>
      <c r="J10" s="4" t="s">
        <v>1</v>
      </c>
      <c r="K10" s="4" t="s">
        <v>2</v>
      </c>
      <c r="L10" s="4" t="s">
        <v>3</v>
      </c>
      <c r="M10" s="4" t="s">
        <v>23</v>
      </c>
      <c r="N10" s="7" t="s">
        <v>24</v>
      </c>
      <c r="P10" s="4"/>
      <c r="Q10" s="4" t="s">
        <v>1</v>
      </c>
      <c r="R10" s="4" t="s">
        <v>2</v>
      </c>
      <c r="S10" s="4" t="s">
        <v>3</v>
      </c>
      <c r="T10" s="4" t="s">
        <v>23</v>
      </c>
      <c r="U10" s="7" t="s">
        <v>24</v>
      </c>
    </row>
    <row r="11" spans="2:21" ht="18" x14ac:dyDescent="0.25">
      <c r="B11" s="4" t="s">
        <v>13</v>
      </c>
      <c r="C11" s="3">
        <v>167</v>
      </c>
      <c r="D11" s="3">
        <v>156</v>
      </c>
      <c r="E11" s="3">
        <v>137</v>
      </c>
      <c r="F11" s="3">
        <v>4</v>
      </c>
      <c r="G11" s="3">
        <v>464</v>
      </c>
      <c r="I11" s="4" t="str">
        <f>_xlfn.CONCAT(I9, " +")</f>
        <v>Arthritis +</v>
      </c>
      <c r="J11" s="3">
        <f>VLOOKUP(I9,$B$4:$E$15,2,FALSE)</f>
        <v>299</v>
      </c>
      <c r="K11" s="3">
        <f>VLOOKUP(I9,$B$4:$E$15,3,FALSE)</f>
        <v>320</v>
      </c>
      <c r="L11" s="3">
        <f>VLOOKUP(I9,$B$4:$E$15,4,FALSE)</f>
        <v>275</v>
      </c>
      <c r="M11" s="4"/>
      <c r="N11" s="10"/>
      <c r="P11" s="4" t="str">
        <f>_xlfn.CONCAT(P9, " +")</f>
        <v>Osteoarthritis +</v>
      </c>
      <c r="Q11" s="3">
        <f>VLOOKUP(P9,$B$4:$E$15,2,FALSE)</f>
        <v>167</v>
      </c>
      <c r="R11" s="3">
        <f>VLOOKUP(P9,$B$4:$E$15,3,FALSE)</f>
        <v>156</v>
      </c>
      <c r="S11" s="3">
        <f>VLOOKUP(P9,$B$4:$E$15,4,FALSE)</f>
        <v>137</v>
      </c>
      <c r="T11" s="4"/>
      <c r="U11" s="10"/>
    </row>
    <row r="12" spans="2:21" x14ac:dyDescent="0.2">
      <c r="B12" s="4" t="s">
        <v>14</v>
      </c>
      <c r="C12" s="3">
        <v>124</v>
      </c>
      <c r="D12" s="3">
        <v>177</v>
      </c>
      <c r="E12" s="3">
        <v>152</v>
      </c>
      <c r="F12" s="3">
        <v>4</v>
      </c>
      <c r="G12" s="3">
        <v>457</v>
      </c>
      <c r="I12" s="4" t="str">
        <f>_xlfn.CONCAT(I9, " -")</f>
        <v>Arthritis -</v>
      </c>
      <c r="J12" s="3">
        <f>J13-J11</f>
        <v>443</v>
      </c>
      <c r="K12" s="3">
        <f>K13-K11</f>
        <v>507</v>
      </c>
      <c r="L12" s="3">
        <f>L13-L11</f>
        <v>545</v>
      </c>
      <c r="M12" s="4"/>
      <c r="N12" s="4"/>
      <c r="P12" s="4" t="str">
        <f>_xlfn.CONCAT(P9, " -")</f>
        <v>Osteoarthritis -</v>
      </c>
      <c r="Q12" s="3">
        <f>Q13-Q11</f>
        <v>575</v>
      </c>
      <c r="R12" s="3">
        <f>R13-R11</f>
        <v>671</v>
      </c>
      <c r="S12" s="3">
        <f>S13-S11</f>
        <v>683</v>
      </c>
      <c r="T12" s="4"/>
      <c r="U12" s="4"/>
    </row>
    <row r="13" spans="2:21" x14ac:dyDescent="0.2">
      <c r="B13" s="4" t="s">
        <v>15</v>
      </c>
      <c r="C13" s="3">
        <v>57</v>
      </c>
      <c r="D13" s="3">
        <v>102</v>
      </c>
      <c r="E13" s="3">
        <v>87</v>
      </c>
      <c r="F13" s="3">
        <v>1</v>
      </c>
      <c r="G13" s="3">
        <v>247</v>
      </c>
      <c r="I13" s="4" t="s">
        <v>22</v>
      </c>
      <c r="J13" s="3">
        <f>$C$21</f>
        <v>742</v>
      </c>
      <c r="K13" s="3">
        <f>$D$21</f>
        <v>827</v>
      </c>
      <c r="L13" s="3">
        <f>$E$21</f>
        <v>820</v>
      </c>
      <c r="M13" s="4"/>
      <c r="N13" s="4"/>
      <c r="P13" s="4" t="s">
        <v>22</v>
      </c>
      <c r="Q13" s="3">
        <f>$C$21</f>
        <v>742</v>
      </c>
      <c r="R13" s="3">
        <f>$D$21</f>
        <v>827</v>
      </c>
      <c r="S13" s="3">
        <f>$E$21</f>
        <v>820</v>
      </c>
      <c r="T13" s="4"/>
      <c r="U13" s="4"/>
    </row>
    <row r="14" spans="2:21" x14ac:dyDescent="0.2">
      <c r="B14" s="4" t="s">
        <v>16</v>
      </c>
      <c r="C14" s="3">
        <v>44</v>
      </c>
      <c r="D14" s="3">
        <v>113</v>
      </c>
      <c r="E14" s="3">
        <v>87</v>
      </c>
      <c r="F14" s="3">
        <v>1</v>
      </c>
      <c r="G14" s="3">
        <v>245</v>
      </c>
      <c r="I14" s="4" t="s">
        <v>25</v>
      </c>
      <c r="J14" s="3"/>
      <c r="K14" s="3"/>
      <c r="L14" s="3"/>
      <c r="M14" s="12">
        <f>(K11*J12) / (J11*K12)</f>
        <v>0.93513552736603933</v>
      </c>
      <c r="N14" s="12">
        <f>(L12*J11)/(L11*J12)</f>
        <v>1.3376154319720912</v>
      </c>
      <c r="P14" s="4" t="s">
        <v>25</v>
      </c>
      <c r="Q14" s="3"/>
      <c r="R14" s="3"/>
      <c r="S14" s="3"/>
      <c r="T14" s="12">
        <f>(R11*Q12) / (Q11*R12)</f>
        <v>0.80048546721757674</v>
      </c>
      <c r="U14" s="12">
        <f>(S12*Q11)/(S11*Q12)</f>
        <v>1.4479339892097747</v>
      </c>
    </row>
    <row r="15" spans="2:21" x14ac:dyDescent="0.2">
      <c r="B15" s="4" t="s">
        <v>17</v>
      </c>
      <c r="C15" s="3">
        <v>79</v>
      </c>
      <c r="D15" s="3">
        <v>87</v>
      </c>
      <c r="E15" s="3">
        <v>50</v>
      </c>
      <c r="F15" s="3">
        <v>2</v>
      </c>
      <c r="G15" s="3">
        <v>218</v>
      </c>
      <c r="N15" s="9"/>
      <c r="O15" s="5"/>
      <c r="P15" s="9"/>
      <c r="Q15" s="5"/>
    </row>
    <row r="16" spans="2:21" ht="18" customHeight="1" x14ac:dyDescent="0.2">
      <c r="I16" s="13" t="str">
        <f>B6</f>
        <v>Hypercholesterolemia</v>
      </c>
      <c r="J16" s="14"/>
      <c r="K16" s="14"/>
      <c r="L16" s="14"/>
      <c r="M16" s="14"/>
      <c r="N16" s="15"/>
      <c r="P16" s="13" t="str">
        <f>B12</f>
        <v>Cancer</v>
      </c>
      <c r="Q16" s="14"/>
      <c r="R16" s="14"/>
      <c r="S16" s="14"/>
      <c r="T16" s="14"/>
      <c r="U16" s="15"/>
    </row>
    <row r="17" spans="2:21" x14ac:dyDescent="0.2">
      <c r="I17" s="4"/>
      <c r="J17" s="4" t="s">
        <v>1</v>
      </c>
      <c r="K17" s="4" t="s">
        <v>2</v>
      </c>
      <c r="L17" s="4" t="s">
        <v>3</v>
      </c>
      <c r="M17" s="4" t="s">
        <v>23</v>
      </c>
      <c r="N17" s="7" t="s">
        <v>24</v>
      </c>
      <c r="P17" s="4"/>
      <c r="Q17" s="4" t="s">
        <v>1</v>
      </c>
      <c r="R17" s="4" t="s">
        <v>2</v>
      </c>
      <c r="S17" s="4" t="s">
        <v>3</v>
      </c>
      <c r="T17" s="4" t="s">
        <v>23</v>
      </c>
      <c r="U17" s="7" t="s">
        <v>24</v>
      </c>
    </row>
    <row r="18" spans="2:21" ht="18" x14ac:dyDescent="0.25">
      <c r="I18" s="4" t="str">
        <f>_xlfn.CONCAT(I16, " +")</f>
        <v>Hypercholesterolemia +</v>
      </c>
      <c r="J18" s="3">
        <f>VLOOKUP(I16,$B$4:$E$15,2,FALSE)</f>
        <v>209</v>
      </c>
      <c r="K18" s="3">
        <f>VLOOKUP(I16,$B$4:$E$15,3,FALSE)</f>
        <v>232</v>
      </c>
      <c r="L18" s="3">
        <f>VLOOKUP(I16,$B$4:$E$15,4,FALSE)</f>
        <v>240</v>
      </c>
      <c r="M18" s="4"/>
      <c r="N18" s="10"/>
      <c r="P18" s="4" t="str">
        <f>_xlfn.CONCAT(P16, " +")</f>
        <v>Cancer +</v>
      </c>
      <c r="Q18" s="3">
        <f>VLOOKUP(P16,$B$4:$E$15,2,FALSE)</f>
        <v>124</v>
      </c>
      <c r="R18" s="3">
        <f>VLOOKUP(P16,$B$4:$E$15,3,FALSE)</f>
        <v>177</v>
      </c>
      <c r="S18" s="3">
        <f>VLOOKUP(P16,$B$4:$E$15,4,FALSE)</f>
        <v>152</v>
      </c>
      <c r="T18" s="4"/>
      <c r="U18" s="10"/>
    </row>
    <row r="19" spans="2:21" x14ac:dyDescent="0.2">
      <c r="B19" s="1" t="s">
        <v>19</v>
      </c>
      <c r="C19" s="1"/>
      <c r="D19" s="1"/>
      <c r="E19" s="1"/>
      <c r="F19" s="1"/>
      <c r="G19" s="1"/>
      <c r="I19" s="4" t="str">
        <f>_xlfn.CONCAT(I16, " -")</f>
        <v>Hypercholesterolemia -</v>
      </c>
      <c r="J19" s="3">
        <f>J20-J18</f>
        <v>533</v>
      </c>
      <c r="K19" s="3">
        <f>K20-K18</f>
        <v>595</v>
      </c>
      <c r="L19" s="3">
        <f>L20-L18</f>
        <v>580</v>
      </c>
      <c r="M19" s="4"/>
      <c r="N19" s="4"/>
      <c r="P19" s="4" t="str">
        <f>_xlfn.CONCAT(P16, " -")</f>
        <v>Cancer -</v>
      </c>
      <c r="Q19" s="3">
        <f>Q20-Q18</f>
        <v>618</v>
      </c>
      <c r="R19" s="3">
        <f>R20-R18</f>
        <v>650</v>
      </c>
      <c r="S19" s="3">
        <f>S20-S18</f>
        <v>668</v>
      </c>
      <c r="T19" s="4"/>
      <c r="U19" s="4"/>
    </row>
    <row r="20" spans="2:21" x14ac:dyDescent="0.2">
      <c r="B20" s="3"/>
      <c r="C20" s="4" t="s">
        <v>1</v>
      </c>
      <c r="D20" s="4" t="s">
        <v>2</v>
      </c>
      <c r="E20" s="4" t="s">
        <v>3</v>
      </c>
      <c r="F20" s="4" t="s">
        <v>4</v>
      </c>
      <c r="G20" s="4" t="s">
        <v>5</v>
      </c>
      <c r="I20" s="4" t="s">
        <v>22</v>
      </c>
      <c r="J20" s="3">
        <f>$C$21</f>
        <v>742</v>
      </c>
      <c r="K20" s="3">
        <f>$D$21</f>
        <v>827</v>
      </c>
      <c r="L20" s="3">
        <f>$E$21</f>
        <v>820</v>
      </c>
      <c r="M20" s="4"/>
      <c r="N20" s="4"/>
      <c r="P20" s="4" t="s">
        <v>22</v>
      </c>
      <c r="Q20" s="3">
        <f>$C$21</f>
        <v>742</v>
      </c>
      <c r="R20" s="3">
        <f>$D$21</f>
        <v>827</v>
      </c>
      <c r="S20" s="3">
        <f>$E$21</f>
        <v>820</v>
      </c>
      <c r="T20" s="4"/>
      <c r="U20" s="4"/>
    </row>
    <row r="21" spans="2:21" x14ac:dyDescent="0.2">
      <c r="B21" s="4" t="s">
        <v>20</v>
      </c>
      <c r="C21" s="3">
        <v>742</v>
      </c>
      <c r="D21" s="3">
        <v>827</v>
      </c>
      <c r="E21" s="3">
        <v>820</v>
      </c>
      <c r="F21" s="3">
        <v>28</v>
      </c>
      <c r="G21" s="3">
        <f>SUM(C21:F21)</f>
        <v>2417</v>
      </c>
      <c r="I21" s="4" t="s">
        <v>25</v>
      </c>
      <c r="J21" s="3"/>
      <c r="K21" s="3"/>
      <c r="L21" s="3"/>
      <c r="M21" s="12">
        <f>(K18*J19) / (J18*K19)</f>
        <v>0.99437899561738574</v>
      </c>
      <c r="N21" s="12">
        <f>(L19*J18)/(L18*J19)</f>
        <v>0.94762351469668538</v>
      </c>
      <c r="O21" s="5"/>
      <c r="P21" s="4" t="s">
        <v>25</v>
      </c>
      <c r="Q21" s="3"/>
      <c r="R21" s="3"/>
      <c r="S21" s="3"/>
      <c r="T21" s="12">
        <f>(R18*Q19) / (Q18*R19)</f>
        <v>1.3571464019851116</v>
      </c>
      <c r="U21" s="12">
        <f>(S19*Q18)/(S18*Q19)</f>
        <v>0.88179185828649298</v>
      </c>
    </row>
    <row r="22" spans="2:21" ht="18" x14ac:dyDescent="0.25">
      <c r="N22" s="11"/>
    </row>
    <row r="23" spans="2:21" x14ac:dyDescent="0.2">
      <c r="I23" s="13" t="str">
        <f>B7</f>
        <v>Depression</v>
      </c>
      <c r="J23" s="14"/>
      <c r="K23" s="14"/>
      <c r="L23" s="14"/>
      <c r="M23" s="14"/>
      <c r="N23" s="15"/>
      <c r="P23" s="13" t="str">
        <f>B13</f>
        <v>Anxiety</v>
      </c>
      <c r="Q23" s="14"/>
      <c r="R23" s="14"/>
      <c r="S23" s="14"/>
      <c r="T23" s="14"/>
      <c r="U23" s="15"/>
    </row>
    <row r="24" spans="2:21" x14ac:dyDescent="0.2">
      <c r="I24" s="4"/>
      <c r="J24" s="4" t="s">
        <v>1</v>
      </c>
      <c r="K24" s="4" t="s">
        <v>2</v>
      </c>
      <c r="L24" s="4" t="s">
        <v>3</v>
      </c>
      <c r="M24" s="4" t="s">
        <v>23</v>
      </c>
      <c r="N24" s="7" t="s">
        <v>24</v>
      </c>
      <c r="P24" s="4"/>
      <c r="Q24" s="4" t="s">
        <v>1</v>
      </c>
      <c r="R24" s="4" t="s">
        <v>2</v>
      </c>
      <c r="S24" s="4" t="s">
        <v>3</v>
      </c>
      <c r="T24" s="4" t="s">
        <v>23</v>
      </c>
      <c r="U24" s="7" t="s">
        <v>24</v>
      </c>
    </row>
    <row r="25" spans="2:21" ht="18" x14ac:dyDescent="0.25">
      <c r="I25" s="4" t="str">
        <f>_xlfn.CONCAT(I23, " +")</f>
        <v>Depression +</v>
      </c>
      <c r="J25" s="3">
        <f>VLOOKUP(I23,$B$4:$E$15,2,FALSE)</f>
        <v>138</v>
      </c>
      <c r="K25" s="3">
        <f>VLOOKUP(I23,$B$4:$E$15,3,FALSE)</f>
        <v>236</v>
      </c>
      <c r="L25" s="3">
        <f>VLOOKUP(I23,$B$4:$E$15,4,FALSE)</f>
        <v>251</v>
      </c>
      <c r="M25" s="4"/>
      <c r="N25" s="10"/>
      <c r="P25" s="4" t="str">
        <f>_xlfn.CONCAT(P23, " +")</f>
        <v>Anxiety +</v>
      </c>
      <c r="Q25" s="3">
        <f>VLOOKUP(P23,$B$4:$E$15,2,FALSE)</f>
        <v>57</v>
      </c>
      <c r="R25" s="3">
        <f>VLOOKUP(P23,$B$4:$E$15,3,FALSE)</f>
        <v>102</v>
      </c>
      <c r="S25" s="3">
        <f>VLOOKUP(P23,$B$4:$E$15,4,FALSE)</f>
        <v>87</v>
      </c>
      <c r="T25" s="4"/>
      <c r="U25" s="10"/>
    </row>
    <row r="26" spans="2:21" x14ac:dyDescent="0.2">
      <c r="I26" s="4" t="str">
        <f>_xlfn.CONCAT(I23, " -")</f>
        <v>Depression -</v>
      </c>
      <c r="J26" s="3">
        <f>J27-J25</f>
        <v>604</v>
      </c>
      <c r="K26" s="3">
        <f>K27-K25</f>
        <v>591</v>
      </c>
      <c r="L26" s="3">
        <f>L27-L25</f>
        <v>569</v>
      </c>
      <c r="M26" s="4"/>
      <c r="N26" s="4"/>
      <c r="P26" s="4" t="str">
        <f>_xlfn.CONCAT(P23, " -")</f>
        <v>Anxiety -</v>
      </c>
      <c r="Q26" s="3">
        <f>Q27-Q25</f>
        <v>685</v>
      </c>
      <c r="R26" s="3">
        <f>R27-R25</f>
        <v>725</v>
      </c>
      <c r="S26" s="3">
        <f>S27-S25</f>
        <v>733</v>
      </c>
      <c r="T26" s="4"/>
      <c r="U26" s="4"/>
    </row>
    <row r="27" spans="2:21" x14ac:dyDescent="0.2">
      <c r="I27" s="4" t="s">
        <v>22</v>
      </c>
      <c r="J27" s="3">
        <f>$C$21</f>
        <v>742</v>
      </c>
      <c r="K27" s="3">
        <f>$D$21</f>
        <v>827</v>
      </c>
      <c r="L27" s="3">
        <f>$E$21</f>
        <v>820</v>
      </c>
      <c r="M27" s="4"/>
      <c r="N27" s="4"/>
      <c r="O27" s="5"/>
      <c r="P27" s="4" t="s">
        <v>22</v>
      </c>
      <c r="Q27" s="3">
        <f>$C$21</f>
        <v>742</v>
      </c>
      <c r="R27" s="3">
        <f>$D$21</f>
        <v>827</v>
      </c>
      <c r="S27" s="3">
        <f>$E$21</f>
        <v>820</v>
      </c>
      <c r="T27" s="4"/>
      <c r="U27" s="4"/>
    </row>
    <row r="28" spans="2:21" x14ac:dyDescent="0.2">
      <c r="I28" s="4" t="s">
        <v>25</v>
      </c>
      <c r="J28" s="3"/>
      <c r="K28" s="3"/>
      <c r="L28" s="3"/>
      <c r="M28" s="12">
        <f>(K25*J26) / (J25*K26)</f>
        <v>1.7477623286495501</v>
      </c>
      <c r="N28" s="12">
        <f>(L26*J25)/(L25*J26)</f>
        <v>0.51794147911664601</v>
      </c>
      <c r="P28" s="4" t="s">
        <v>25</v>
      </c>
      <c r="Q28" s="3"/>
      <c r="R28" s="3"/>
      <c r="S28" s="3"/>
      <c r="T28" s="12">
        <f>(R25*Q26) / (Q25*R26)</f>
        <v>1.6907441016333937</v>
      </c>
      <c r="U28" s="12">
        <f>(S26*Q25)/(S25*Q26)</f>
        <v>0.70108230556254725</v>
      </c>
    </row>
    <row r="30" spans="2:21" x14ac:dyDescent="0.2">
      <c r="I30" s="16" t="str">
        <f>B8</f>
        <v>Thyroid</v>
      </c>
      <c r="J30" s="17"/>
      <c r="K30" s="17"/>
      <c r="L30" s="17"/>
      <c r="M30" s="17"/>
      <c r="N30" s="18"/>
      <c r="P30" s="13" t="str">
        <f>B14</f>
        <v>Sleep Apnea</v>
      </c>
      <c r="Q30" s="14"/>
      <c r="R30" s="14"/>
      <c r="S30" s="14"/>
      <c r="T30" s="14"/>
      <c r="U30" s="15"/>
    </row>
    <row r="31" spans="2:21" x14ac:dyDescent="0.2">
      <c r="I31" s="4"/>
      <c r="J31" s="4" t="s">
        <v>1</v>
      </c>
      <c r="K31" s="4" t="s">
        <v>2</v>
      </c>
      <c r="L31" s="4" t="s">
        <v>3</v>
      </c>
      <c r="M31" s="4" t="s">
        <v>23</v>
      </c>
      <c r="N31" s="7" t="s">
        <v>24</v>
      </c>
      <c r="P31" s="4"/>
      <c r="Q31" s="3" t="s">
        <v>1</v>
      </c>
      <c r="R31" s="3" t="s">
        <v>2</v>
      </c>
      <c r="S31" s="3" t="s">
        <v>3</v>
      </c>
      <c r="T31" s="4" t="s">
        <v>23</v>
      </c>
      <c r="U31" s="7" t="s">
        <v>24</v>
      </c>
    </row>
    <row r="32" spans="2:21" ht="18" x14ac:dyDescent="0.25">
      <c r="I32" s="4" t="str">
        <f>_xlfn.CONCAT(I30, " +")</f>
        <v>Thyroid +</v>
      </c>
      <c r="J32" s="3">
        <f>VLOOKUP(I30,$B$4:$E$15,2,FALSE)</f>
        <v>165</v>
      </c>
      <c r="K32" s="3">
        <f>VLOOKUP(I30,$B$4:$E$15,3,FALSE)</f>
        <v>178</v>
      </c>
      <c r="L32" s="3">
        <f>VLOOKUP(I30,$B$4:$E$15,4,FALSE)</f>
        <v>156</v>
      </c>
      <c r="M32" s="4"/>
      <c r="N32" s="10"/>
      <c r="P32" s="4" t="str">
        <f>_xlfn.CONCAT(P30, " +")</f>
        <v>Sleep Apnea +</v>
      </c>
      <c r="Q32" s="3">
        <f>VLOOKUP(P30,$B$4:$E$15,2,FALSE)</f>
        <v>44</v>
      </c>
      <c r="R32" s="3">
        <f>VLOOKUP(P30,$B$4:$E$15,3,FALSE)</f>
        <v>113</v>
      </c>
      <c r="S32" s="3">
        <f>VLOOKUP(P30,$B$4:$E$15,4,FALSE)</f>
        <v>87</v>
      </c>
      <c r="T32" s="4"/>
      <c r="U32" s="10"/>
    </row>
    <row r="33" spans="9:21" x14ac:dyDescent="0.2">
      <c r="I33" s="4" t="str">
        <f>_xlfn.CONCAT(I30, " -")</f>
        <v>Thyroid -</v>
      </c>
      <c r="J33" s="3">
        <f>J34-J32</f>
        <v>577</v>
      </c>
      <c r="K33" s="3">
        <f>K34-K32</f>
        <v>649</v>
      </c>
      <c r="L33" s="3">
        <f>L34-L32</f>
        <v>664</v>
      </c>
      <c r="M33" s="4"/>
      <c r="N33" s="4"/>
      <c r="O33" s="5"/>
      <c r="P33" s="4" t="str">
        <f>_xlfn.CONCAT(P30, " -")</f>
        <v>Sleep Apnea -</v>
      </c>
      <c r="Q33" s="3">
        <f>Q34-Q32</f>
        <v>698</v>
      </c>
      <c r="R33" s="3">
        <f>R34-R32</f>
        <v>714</v>
      </c>
      <c r="S33" s="3">
        <f>S34-S32</f>
        <v>733</v>
      </c>
      <c r="T33" s="4"/>
      <c r="U33" s="4"/>
    </row>
    <row r="34" spans="9:21" x14ac:dyDescent="0.2">
      <c r="I34" s="4" t="s">
        <v>22</v>
      </c>
      <c r="J34" s="3">
        <f>$C$21</f>
        <v>742</v>
      </c>
      <c r="K34" s="3">
        <f>$D$21</f>
        <v>827</v>
      </c>
      <c r="L34" s="3">
        <f>$E$21</f>
        <v>820</v>
      </c>
      <c r="M34" s="4"/>
      <c r="N34" s="4"/>
      <c r="P34" s="4" t="s">
        <v>22</v>
      </c>
      <c r="Q34" s="3">
        <f>$C$21</f>
        <v>742</v>
      </c>
      <c r="R34" s="3">
        <f>$D$21</f>
        <v>827</v>
      </c>
      <c r="S34" s="3">
        <f>$E$21</f>
        <v>820</v>
      </c>
      <c r="T34" s="4"/>
      <c r="U34" s="4"/>
    </row>
    <row r="35" spans="9:21" x14ac:dyDescent="0.2">
      <c r="I35" s="4" t="s">
        <v>25</v>
      </c>
      <c r="J35" s="3"/>
      <c r="K35" s="3"/>
      <c r="L35" s="3"/>
      <c r="M35" s="12">
        <f>(K32*J33) / (J32*K33)</f>
        <v>0.95910725124900775</v>
      </c>
      <c r="N35" s="12">
        <f>(L33*J32)/(L32*J33)</f>
        <v>1.2171710438608185</v>
      </c>
      <c r="P35" s="4" t="s">
        <v>25</v>
      </c>
      <c r="Q35" s="3"/>
      <c r="R35" s="3"/>
      <c r="S35" s="3"/>
      <c r="T35" s="12">
        <f>(R32*Q33) / (Q32*R33)</f>
        <v>2.5106315253374079</v>
      </c>
      <c r="U35" s="12">
        <f>(S33*Q32)/(S32*Q33)</f>
        <v>0.53110693936699271</v>
      </c>
    </row>
    <row r="36" spans="9:21" x14ac:dyDescent="0.2">
      <c r="I36" s="9"/>
      <c r="J36" s="5"/>
      <c r="K36" s="5"/>
      <c r="L36" s="5"/>
    </row>
    <row r="37" spans="9:21" x14ac:dyDescent="0.2">
      <c r="I37" s="13" t="str">
        <f>B9</f>
        <v>Hyperlipidemia</v>
      </c>
      <c r="J37" s="14"/>
      <c r="K37" s="14"/>
      <c r="L37" s="14"/>
      <c r="M37" s="14"/>
      <c r="N37" s="15"/>
      <c r="P37" s="13" t="str">
        <f>B15</f>
        <v>Insomnia</v>
      </c>
      <c r="Q37" s="14"/>
      <c r="R37" s="14"/>
      <c r="S37" s="14"/>
      <c r="T37" s="14"/>
      <c r="U37" s="15"/>
    </row>
    <row r="38" spans="9:21" s="8" customFormat="1" x14ac:dyDescent="0.2">
      <c r="I38" s="4"/>
      <c r="J38" s="4" t="s">
        <v>1</v>
      </c>
      <c r="K38" s="4" t="s">
        <v>2</v>
      </c>
      <c r="L38" s="4" t="s">
        <v>3</v>
      </c>
      <c r="M38" s="4" t="s">
        <v>23</v>
      </c>
      <c r="N38" s="7" t="s">
        <v>24</v>
      </c>
      <c r="P38" s="4"/>
      <c r="Q38" s="4" t="s">
        <v>1</v>
      </c>
      <c r="R38" s="4" t="s">
        <v>2</v>
      </c>
      <c r="S38" s="4" t="s">
        <v>3</v>
      </c>
      <c r="T38" s="4" t="s">
        <v>23</v>
      </c>
      <c r="U38" s="7" t="s">
        <v>24</v>
      </c>
    </row>
    <row r="39" spans="9:21" ht="18" x14ac:dyDescent="0.25">
      <c r="I39" s="4" t="str">
        <f>_xlfn.CONCAT(I37, " +")</f>
        <v>Hyperlipidemia +</v>
      </c>
      <c r="J39" s="3">
        <f>VLOOKUP(I37,$B$4:$E$15,2,FALSE)</f>
        <v>142</v>
      </c>
      <c r="K39" s="3">
        <f>VLOOKUP(I37,$B$4:$E$15,3,FALSE)</f>
        <v>181</v>
      </c>
      <c r="L39" s="3">
        <f>VLOOKUP(I37,$B$4:$E$15,4,FALSE)</f>
        <v>168</v>
      </c>
      <c r="M39" s="4"/>
      <c r="N39" s="10"/>
      <c r="P39" s="4" t="str">
        <f>_xlfn.CONCAT(P37, " +")</f>
        <v>Insomnia +</v>
      </c>
      <c r="Q39" s="3">
        <f>VLOOKUP(P37,$B$4:$E$15,2,FALSE)</f>
        <v>79</v>
      </c>
      <c r="R39" s="3">
        <f>VLOOKUP(P37,$B$4:$E$15,3,FALSE)</f>
        <v>87</v>
      </c>
      <c r="S39" s="3">
        <f>VLOOKUP(P37,$B$4:$E$15,4,FALSE)</f>
        <v>50</v>
      </c>
      <c r="T39" s="4"/>
      <c r="U39" s="10"/>
    </row>
    <row r="40" spans="9:21" x14ac:dyDescent="0.2">
      <c r="I40" s="4" t="str">
        <f>_xlfn.CONCAT(I37, " -")</f>
        <v>Hyperlipidemia -</v>
      </c>
      <c r="J40" s="3">
        <f>J41-J39</f>
        <v>600</v>
      </c>
      <c r="K40" s="3">
        <f>K41-K39</f>
        <v>646</v>
      </c>
      <c r="L40" s="3">
        <f>L41-L39</f>
        <v>652</v>
      </c>
      <c r="M40" s="4"/>
      <c r="N40" s="4"/>
      <c r="P40" s="4" t="str">
        <f>_xlfn.CONCAT(P37, " -")</f>
        <v>Insomnia -</v>
      </c>
      <c r="Q40" s="3">
        <f>Q41-Q39</f>
        <v>663</v>
      </c>
      <c r="R40" s="3">
        <f>R41-R39</f>
        <v>740</v>
      </c>
      <c r="S40" s="3">
        <f>S41-S39</f>
        <v>770</v>
      </c>
      <c r="T40" s="4"/>
      <c r="U40" s="4"/>
    </row>
    <row r="41" spans="9:21" x14ac:dyDescent="0.2">
      <c r="I41" s="4" t="s">
        <v>22</v>
      </c>
      <c r="J41" s="3">
        <f>$C$21</f>
        <v>742</v>
      </c>
      <c r="K41" s="3">
        <f>$D$21</f>
        <v>827</v>
      </c>
      <c r="L41" s="3">
        <f>$E$21</f>
        <v>820</v>
      </c>
      <c r="M41" s="4"/>
      <c r="N41" s="4"/>
      <c r="P41" s="4" t="s">
        <v>22</v>
      </c>
      <c r="Q41" s="3">
        <f>$C$21</f>
        <v>742</v>
      </c>
      <c r="R41" s="3">
        <f>$D$21</f>
        <v>827</v>
      </c>
      <c r="S41" s="3">
        <f>$E$21</f>
        <v>820</v>
      </c>
      <c r="T41" s="4"/>
      <c r="U41" s="4"/>
    </row>
    <row r="42" spans="9:21" x14ac:dyDescent="0.2">
      <c r="I42" s="4" t="s">
        <v>25</v>
      </c>
      <c r="J42" s="3"/>
      <c r="K42" s="3"/>
      <c r="L42" s="3"/>
      <c r="M42" s="12">
        <f>(K39*J40) / (J39*K40)</f>
        <v>1.1838834866785855</v>
      </c>
      <c r="N42" s="12">
        <f>(L40*J39)/(L39*J40)</f>
        <v>0.91849206349206347</v>
      </c>
      <c r="P42" s="4" t="s">
        <v>25</v>
      </c>
      <c r="Q42" s="3"/>
      <c r="R42" s="3"/>
      <c r="S42" s="3"/>
      <c r="T42" s="12">
        <f>(R39*Q40) / (Q39*R40)</f>
        <v>0.98667464933287718</v>
      </c>
      <c r="U42" s="12">
        <f>(S40*Q39)/(S39*Q40)</f>
        <v>1.8349924585218702</v>
      </c>
    </row>
  </sheetData>
  <mergeCells count="12">
    <mergeCell ref="P2:U2"/>
    <mergeCell ref="P16:U16"/>
    <mergeCell ref="P23:U23"/>
    <mergeCell ref="I23:N23"/>
    <mergeCell ref="I30:N30"/>
    <mergeCell ref="I37:N37"/>
    <mergeCell ref="P37:U37"/>
    <mergeCell ref="P30:U30"/>
    <mergeCell ref="B2:G2"/>
    <mergeCell ref="B19:G19"/>
    <mergeCell ref="I2:N2"/>
    <mergeCell ref="I16:N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disease_2x2_table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CHAIRATTANAMANOKORN Siwat</cp:lastModifiedBy>
  <dcterms:created xsi:type="dcterms:W3CDTF">2022-09-05T04:46:14Z</dcterms:created>
  <dcterms:modified xsi:type="dcterms:W3CDTF">2022-09-05T05:35:39Z</dcterms:modified>
</cp:coreProperties>
</file>