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DELL\OneDrive\Desktop\EXCEL_PIZZA\"/>
    </mc:Choice>
  </mc:AlternateContent>
  <xr:revisionPtr revIDLastSave="0" documentId="13_ncr:1_{AF9B29AE-9D10-49CC-A4BA-23BEA4E20C90}" xr6:coauthVersionLast="47" xr6:coauthVersionMax="47" xr10:uidLastSave="{00000000-0000-0000-0000-000000000000}"/>
  <bookViews>
    <workbookView minimized="1" xWindow="24" yWindow="24" windowWidth="23016" windowHeight="12216" activeTab="1" xr2:uid="{01E44743-4E87-4276-A0F5-28EFDBF4585E}"/>
  </bookViews>
  <sheets>
    <sheet name="Sheet9" sheetId="10" r:id="rId1"/>
    <sheet name="Pizza_Project" sheetId="2" r:id="rId2"/>
    <sheet name="Sheet1" sheetId="1" r:id="rId3"/>
    <sheet name="Sheet8" sheetId="9" r:id="rId4"/>
    <sheet name="Sheet7" sheetId="8" r:id="rId5"/>
    <sheet name="Sheet4" sheetId="5" r:id="rId6"/>
    <sheet name="Sheet5" sheetId="6" r:id="rId7"/>
    <sheet name="Sheet6" sheetId="7" r:id="rId8"/>
    <sheet name="Sheet2" sheetId="3" r:id="rId9"/>
  </sheets>
  <definedNames>
    <definedName name="ExternalData_1" localSheetId="1" hidden="1">Pizza_Project!$A$1:$T$61</definedName>
    <definedName name="Slicer_row_d">#N/A</definedName>
  </definedNames>
  <calcPr calcId="191029"/>
  <pivotCaches>
    <pivotCache cacheId="17"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5" i="2" l="1"/>
  <c r="Y41" i="2"/>
  <c r="Y42" i="2"/>
  <c r="Y43" i="2"/>
  <c r="Y44" i="2"/>
  <c r="Y45" i="2"/>
  <c r="Y46" i="2"/>
  <c r="Y47" i="2"/>
  <c r="Y32" i="2"/>
  <c r="Y33" i="2"/>
  <c r="Y34" i="2"/>
  <c r="Y35" i="2"/>
  <c r="Y36" i="2"/>
  <c r="Y18" i="2"/>
  <c r="Y19" i="2"/>
  <c r="Y20" i="2"/>
  <c r="Y21" i="2"/>
  <c r="Y22" i="2"/>
  <c r="Y23" i="2"/>
  <c r="Y24" i="2"/>
  <c r="Y25" i="2"/>
  <c r="Y26" i="2"/>
  <c r="Y27" i="2"/>
  <c r="Y28" i="2"/>
  <c r="Y29" i="2"/>
  <c r="Y30" i="2"/>
  <c r="Y31" i="2"/>
  <c r="X55" i="2"/>
  <c r="X41" i="2"/>
  <c r="X42" i="2"/>
  <c r="X43" i="2"/>
  <c r="X44" i="2"/>
  <c r="X45" i="2"/>
  <c r="X46" i="2"/>
  <c r="X47" i="2"/>
  <c r="X34" i="2"/>
  <c r="X35" i="2"/>
  <c r="X36" i="2"/>
  <c r="X22" i="2"/>
  <c r="X23" i="2"/>
  <c r="X24" i="2"/>
  <c r="X25" i="2"/>
  <c r="X26" i="2"/>
  <c r="X27" i="2"/>
  <c r="X28" i="2"/>
  <c r="X29" i="2"/>
  <c r="X30" i="2"/>
  <c r="X31" i="2"/>
  <c r="X32" i="2"/>
  <c r="X33" i="2"/>
  <c r="X18" i="2"/>
  <c r="X19" i="2"/>
  <c r="X20" i="2"/>
  <c r="X21" i="2"/>
  <c r="W18" i="2"/>
  <c r="W19" i="2"/>
  <c r="W20" i="2"/>
  <c r="W21" i="2"/>
  <c r="W22" i="2"/>
  <c r="W23" i="2"/>
  <c r="W24" i="2"/>
  <c r="W25" i="2"/>
  <c r="W26" i="2"/>
  <c r="W27" i="2"/>
  <c r="W28" i="2"/>
  <c r="W29" i="2"/>
  <c r="W30" i="2"/>
  <c r="W31" i="2"/>
  <c r="W32" i="2"/>
  <c r="W33" i="2"/>
  <c r="W34" i="2"/>
  <c r="W35" i="2"/>
  <c r="W36" i="2"/>
  <c r="W41" i="2"/>
  <c r="W42" i="2"/>
  <c r="W43" i="2"/>
  <c r="W44" i="2"/>
  <c r="W45" i="2"/>
  <c r="W46" i="2"/>
  <c r="W47" i="2"/>
  <c r="V55" i="2"/>
  <c r="V41" i="2"/>
  <c r="V42" i="2"/>
  <c r="V43" i="2"/>
  <c r="V44" i="2"/>
  <c r="V45" i="2"/>
  <c r="V46" i="2"/>
  <c r="V47" i="2"/>
  <c r="V18" i="2"/>
  <c r="V19" i="2"/>
  <c r="V20" i="2"/>
  <c r="V21" i="2"/>
  <c r="V22" i="2"/>
  <c r="V23" i="2"/>
  <c r="V24" i="2"/>
  <c r="V25" i="2"/>
  <c r="V26" i="2"/>
  <c r="V27" i="2"/>
  <c r="V28" i="2"/>
  <c r="V29" i="2"/>
  <c r="V30" i="2"/>
  <c r="V31" i="2"/>
  <c r="V32" i="2"/>
  <c r="V33" i="2"/>
  <c r="V34" i="2"/>
  <c r="V35" i="2"/>
  <c r="V36" i="2"/>
  <c r="U55" i="2"/>
  <c r="U41" i="2"/>
  <c r="U42" i="2"/>
  <c r="U43" i="2"/>
  <c r="U44" i="2"/>
  <c r="U45" i="2"/>
  <c r="U46" i="2"/>
  <c r="U47" i="2"/>
  <c r="U37" i="2"/>
  <c r="U19" i="2"/>
  <c r="U20" i="2"/>
  <c r="U21" i="2"/>
  <c r="U22" i="2"/>
  <c r="U23" i="2"/>
  <c r="U24" i="2"/>
  <c r="U25" i="2"/>
  <c r="U26" i="2"/>
  <c r="U27" i="2"/>
  <c r="U28" i="2"/>
  <c r="U29" i="2"/>
  <c r="U30" i="2"/>
  <c r="U31" i="2"/>
  <c r="U32" i="2"/>
  <c r="U33" i="2"/>
  <c r="U34" i="2"/>
  <c r="U35" i="2"/>
  <c r="U36" i="2"/>
  <c r="U18" i="2"/>
  <c r="V2" i="2"/>
  <c r="V3" i="2"/>
  <c r="V4" i="2"/>
  <c r="V5" i="2"/>
  <c r="V6" i="2"/>
  <c r="V7" i="2"/>
  <c r="V8" i="2"/>
  <c r="V9" i="2"/>
  <c r="V10" i="2"/>
  <c r="V11" i="2"/>
  <c r="V12" i="2"/>
  <c r="V13" i="2"/>
  <c r="V14" i="2"/>
  <c r="V15" i="2"/>
  <c r="V16" i="2"/>
  <c r="V17" i="2"/>
  <c r="V37" i="2"/>
  <c r="V38" i="2"/>
  <c r="V39" i="2"/>
  <c r="V40" i="2"/>
  <c r="V48" i="2"/>
  <c r="V49" i="2"/>
  <c r="V50" i="2"/>
  <c r="V51" i="2"/>
  <c r="V52" i="2"/>
  <c r="V53" i="2"/>
  <c r="V54" i="2"/>
  <c r="V56" i="2"/>
  <c r="V57" i="2"/>
  <c r="V58" i="2"/>
  <c r="V59" i="2"/>
  <c r="V60" i="2"/>
  <c r="V61" i="2"/>
  <c r="B23" i="1"/>
  <c r="B6" i="1"/>
  <c r="C20" i="1"/>
  <c r="B10" i="1"/>
  <c r="B2" i="1"/>
  <c r="E13" i="1"/>
  <c r="F13" i="1" s="1"/>
  <c r="E14" i="1"/>
  <c r="F14" i="1" s="1"/>
  <c r="E15" i="1"/>
  <c r="F15" i="1" s="1"/>
  <c r="E16" i="1"/>
  <c r="F16" i="1" s="1"/>
  <c r="E17" i="1"/>
  <c r="F17" i="1" s="1"/>
  <c r="E18" i="1"/>
  <c r="F18" i="1" s="1"/>
  <c r="E19" i="1"/>
  <c r="F19" i="1" s="1"/>
  <c r="F20" i="1" l="1"/>
  <c r="U2" i="2"/>
  <c r="U3" i="2"/>
  <c r="U4" i="2"/>
  <c r="U5" i="2"/>
  <c r="U6" i="2"/>
  <c r="U7" i="2"/>
  <c r="U8" i="2"/>
  <c r="U9" i="2"/>
  <c r="U10" i="2"/>
  <c r="U11" i="2"/>
  <c r="U12" i="2"/>
  <c r="U13" i="2"/>
  <c r="U14" i="2"/>
  <c r="U15" i="2"/>
  <c r="U16" i="2"/>
  <c r="U17" i="2"/>
  <c r="U38" i="2"/>
  <c r="U39" i="2"/>
  <c r="U40" i="2"/>
  <c r="U48" i="2"/>
  <c r="U49" i="2"/>
  <c r="U50" i="2"/>
  <c r="U51" i="2"/>
  <c r="U52" i="2"/>
  <c r="U53" i="2"/>
  <c r="U54" i="2"/>
  <c r="U56" i="2"/>
  <c r="U57" i="2"/>
  <c r="U58" i="2"/>
  <c r="U59" i="2"/>
  <c r="U60" i="2"/>
  <c r="U61" i="2"/>
  <c r="W54" i="2" l="1"/>
  <c r="X54" i="2"/>
  <c r="W39" i="2"/>
  <c r="X39" i="2"/>
  <c r="W12" i="2"/>
  <c r="X12" i="2"/>
  <c r="W4" i="2"/>
  <c r="X4" i="2"/>
  <c r="W53" i="2"/>
  <c r="X53" i="2"/>
  <c r="W38" i="2"/>
  <c r="X38" i="2"/>
  <c r="W11" i="2"/>
  <c r="X11" i="2"/>
  <c r="W3" i="2"/>
  <c r="X3" i="2"/>
  <c r="W61" i="2"/>
  <c r="X61" i="2"/>
  <c r="W57" i="2"/>
  <c r="X57" i="2"/>
  <c r="W52" i="2"/>
  <c r="X52" i="2"/>
  <c r="X48" i="2"/>
  <c r="W48" i="2"/>
  <c r="X37" i="2"/>
  <c r="W37" i="2"/>
  <c r="X14" i="2"/>
  <c r="W14" i="2"/>
  <c r="W10" i="2"/>
  <c r="X10" i="2"/>
  <c r="X6" i="2"/>
  <c r="W6" i="2"/>
  <c r="X2" i="2"/>
  <c r="W2" i="2"/>
  <c r="X59" i="2"/>
  <c r="W59" i="2"/>
  <c r="X50" i="2"/>
  <c r="W50" i="2"/>
  <c r="W16" i="2"/>
  <c r="X16" i="2"/>
  <c r="X8" i="2"/>
  <c r="W8" i="2"/>
  <c r="X58" i="2"/>
  <c r="W58" i="2"/>
  <c r="W49" i="2"/>
  <c r="X49" i="2"/>
  <c r="W15" i="2"/>
  <c r="X15" i="2"/>
  <c r="X7" i="2"/>
  <c r="W7" i="2"/>
  <c r="W60" i="2"/>
  <c r="X60" i="2"/>
  <c r="X56" i="2"/>
  <c r="W56" i="2"/>
  <c r="W51" i="2"/>
  <c r="X51" i="2"/>
  <c r="X40" i="2"/>
  <c r="W40" i="2"/>
  <c r="W17" i="2"/>
  <c r="X17" i="2"/>
  <c r="W13" i="2"/>
  <c r="X13" i="2"/>
  <c r="W9" i="2"/>
  <c r="X9" i="2"/>
  <c r="X5" i="2"/>
  <c r="W5" i="2"/>
  <c r="Y7" i="2" l="1"/>
  <c r="Y17" i="2"/>
  <c r="Y56" i="2"/>
  <c r="Y11" i="2"/>
  <c r="Y40" i="2"/>
  <c r="Y6" i="2"/>
  <c r="Y14" i="2"/>
  <c r="Y16" i="2"/>
  <c r="Y3" i="2"/>
  <c r="Y13" i="2"/>
  <c r="Y49" i="2"/>
  <c r="Y39" i="2"/>
  <c r="Y10" i="2"/>
  <c r="Y12" i="2"/>
  <c r="Y54" i="2"/>
  <c r="Y9" i="2"/>
  <c r="Y15" i="2"/>
  <c r="Y37" i="2"/>
  <c r="Y53" i="2"/>
  <c r="Y5" i="2"/>
  <c r="Y61" i="2"/>
  <c r="Y52" i="2"/>
  <c r="Y58" i="2"/>
  <c r="Y8" i="2"/>
  <c r="Y51" i="2"/>
  <c r="Y4" i="2"/>
  <c r="Y38" i="2"/>
  <c r="Y50" i="2"/>
  <c r="Y57" i="2"/>
  <c r="Y48" i="2"/>
  <c r="Y59" i="2"/>
  <c r="Y60" i="2"/>
  <c r="Y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3551C8-5FB1-46CB-BA04-C26ED09A6ADD}" keepAlive="1" name="Query - Pizza_Project" description="Connection to the 'Pizza_Project' query in the workbook." type="5" refreshedVersion="8" background="1" saveData="1">
    <dbPr connection="Provider=Microsoft.Mashup.OleDb.1;Data Source=$Workbook$;Location=Pizza_Project;Extended Properties=&quot;&quot;" command="SELECT * FROM [Pizza_Project]"/>
  </connection>
</connections>
</file>

<file path=xl/sharedStrings.xml><?xml version="1.0" encoding="utf-8"?>
<sst xmlns="http://schemas.openxmlformats.org/spreadsheetml/2006/main" count="1606" uniqueCount="283">
  <si>
    <t>row_d</t>
  </si>
  <si>
    <t>order_id</t>
  </si>
  <si>
    <t>created_at</t>
  </si>
  <si>
    <t>order_item_id</t>
  </si>
  <si>
    <t>quantity</t>
  </si>
  <si>
    <t>cust_id</t>
  </si>
  <si>
    <t>delivery</t>
  </si>
  <si>
    <t>order_add_id</t>
  </si>
  <si>
    <t>item_id</t>
  </si>
  <si>
    <t>sku</t>
  </si>
  <si>
    <t>item_name</t>
  </si>
  <si>
    <t>item_cat</t>
  </si>
  <si>
    <t>item_size</t>
  </si>
  <si>
    <t>item_price</t>
  </si>
  <si>
    <t>add_id</t>
  </si>
  <si>
    <t>delivery_address1</t>
  </si>
  <si>
    <t>delivery_address2</t>
  </si>
  <si>
    <t>delivery_city</t>
  </si>
  <si>
    <t>delivery_zipcode</t>
  </si>
  <si>
    <t>it_001</t>
  </si>
  <si>
    <t>PIZZ-MARG-R</t>
  </si>
  <si>
    <t>Pizza-Margherita-Reg</t>
  </si>
  <si>
    <t>Pizza</t>
  </si>
  <si>
    <t>Regular</t>
  </si>
  <si>
    <t>607 Trails End Road</t>
  </si>
  <si>
    <t>NULL</t>
  </si>
  <si>
    <t>Manchester</t>
  </si>
  <si>
    <t>it_003</t>
  </si>
  <si>
    <t>it_002</t>
  </si>
  <si>
    <t>PIZZ-MARG-L</t>
  </si>
  <si>
    <t>Pizza-Margherita-Large</t>
  </si>
  <si>
    <t>Large</t>
  </si>
  <si>
    <t>105 Robinson Lane</t>
  </si>
  <si>
    <t>PIZZ-DIAV-R</t>
  </si>
  <si>
    <t>Pizza-Diavola-hot-Reg</t>
  </si>
  <si>
    <t>75 Valley Road</t>
  </si>
  <si>
    <t>it_004</t>
  </si>
  <si>
    <t>PIZZ-DIAV-L</t>
  </si>
  <si>
    <t>Pizza-Diavola-hot-Large</t>
  </si>
  <si>
    <t>56 Real Lambridge Park</t>
  </si>
  <si>
    <t>it_019</t>
  </si>
  <si>
    <t>it_005</t>
  </si>
  <si>
    <t>PIZZ-PARM-R</t>
  </si>
  <si>
    <t>Pizza-Parmiginana-Reg</t>
  </si>
  <si>
    <t>711 Markcob Valley</t>
  </si>
  <si>
    <t>it_008</t>
  </si>
  <si>
    <t>it_006</t>
  </si>
  <si>
    <t>PIZZ-PARM-L</t>
  </si>
  <si>
    <t>Pizza-Parmiginana-Large</t>
  </si>
  <si>
    <t>94 Slater Street</t>
  </si>
  <si>
    <t>it_020</t>
  </si>
  <si>
    <t>it_007</t>
  </si>
  <si>
    <t>PIZZ-QUAT-R</t>
  </si>
  <si>
    <t>Pizza-Quattro-Formaggi-Reg</t>
  </si>
  <si>
    <t>159 Adams Street</t>
  </si>
  <si>
    <t>it_023</t>
  </si>
  <si>
    <t>PIZZ-QUAT-L</t>
  </si>
  <si>
    <t>Pizza-Quattro-Formaggi-Large</t>
  </si>
  <si>
    <t>26 Pine Street</t>
  </si>
  <si>
    <t>it_009</t>
  </si>
  <si>
    <t>PIZZ-NAPO-R</t>
  </si>
  <si>
    <t>Pizza-Napolitana-Reg</t>
  </si>
  <si>
    <t>99 Downey Valley</t>
  </si>
  <si>
    <t>it_010</t>
  </si>
  <si>
    <t>PIZZ-NAPO-L</t>
  </si>
  <si>
    <t>Pizza-Napolitana-Large</t>
  </si>
  <si>
    <t>187 Timroad Drive</t>
  </si>
  <si>
    <t>it_011</t>
  </si>
  <si>
    <t>PIZZ-PEPP-R</t>
  </si>
  <si>
    <t>Pizza-Pepperoni-Reg</t>
  </si>
  <si>
    <t>15 Cambridge Hill</t>
  </si>
  <si>
    <t>it_022</t>
  </si>
  <si>
    <t>it_012</t>
  </si>
  <si>
    <t>PIZZ-PEPP-L</t>
  </si>
  <si>
    <t>Pizza-Pepperoni-Large</t>
  </si>
  <si>
    <t>612 Valley View</t>
  </si>
  <si>
    <t>it_013</t>
  </si>
  <si>
    <t>PIZZ-SEAF-R</t>
  </si>
  <si>
    <t>Pizza-Seafood-Reg</t>
  </si>
  <si>
    <t>333 The Original Street</t>
  </si>
  <si>
    <t>it_025</t>
  </si>
  <si>
    <t>it_014</t>
  </si>
  <si>
    <t>PIZZ-SEAF-L</t>
  </si>
  <si>
    <t>Pizza-Seafood-Large</t>
  </si>
  <si>
    <t>21 Bunney Store Street</t>
  </si>
  <si>
    <t>it_015</t>
  </si>
  <si>
    <t>PIZZ-HAWA-R</t>
  </si>
  <si>
    <t>Pizza-Hawalian-Reg</t>
  </si>
  <si>
    <t>298 Nexsus Lane</t>
  </si>
  <si>
    <t>it_016</t>
  </si>
  <si>
    <t>PIZZ-HAWA-L</t>
  </si>
  <si>
    <t>Pizza-Hawalian-Large</t>
  </si>
  <si>
    <t>546 Sidney Road</t>
  </si>
  <si>
    <t>it_017</t>
  </si>
  <si>
    <t>SIDE-GARL-Bread</t>
  </si>
  <si>
    <t>Side-Garlic-Bread</t>
  </si>
  <si>
    <t>Side</t>
  </si>
  <si>
    <t>989 Downey Street</t>
  </si>
  <si>
    <t>it_018</t>
  </si>
  <si>
    <t>SIDE-CHIC-Wings</t>
  </si>
  <si>
    <t>Side-Chicken-Wings</t>
  </si>
  <si>
    <t>73 Mary Road</t>
  </si>
  <si>
    <t>SIDE-BREA</t>
  </si>
  <si>
    <t>Side-Breadsticks</t>
  </si>
  <si>
    <t>154 Cliffside Drive</t>
  </si>
  <si>
    <t>SIDE-CAES-Salad</t>
  </si>
  <si>
    <t>Side-Caesar-Salad</t>
  </si>
  <si>
    <t>25 Concord Road</t>
  </si>
  <si>
    <t>it_026</t>
  </si>
  <si>
    <t>it_021</t>
  </si>
  <si>
    <t>DESS-ICE-CHOC</t>
  </si>
  <si>
    <t>Dessert-Chocolate-Ice-cream</t>
  </si>
  <si>
    <t>Dessert</t>
  </si>
  <si>
    <t>DESS-ICE-VANI</t>
  </si>
  <si>
    <t>Dessert-Vanilla-Ice-cream</t>
  </si>
  <si>
    <t>it_029</t>
  </si>
  <si>
    <t>DESS-ICE-STRA</t>
  </si>
  <si>
    <t>Dessert-Strawberry-Ice-cream</t>
  </si>
  <si>
    <t>it_024</t>
  </si>
  <si>
    <t>DESS-ICE-PIST</t>
  </si>
  <si>
    <t>Dessert-Pistachio-Ice-cream</t>
  </si>
  <si>
    <t>DESS-CHOC-BROW</t>
  </si>
  <si>
    <t>Dessert-Chocolate-Brownie</t>
  </si>
  <si>
    <t>DESS-BANO-PIE</t>
  </si>
  <si>
    <t>Dessert-Banoffee-Pie</t>
  </si>
  <si>
    <t>it_027</t>
  </si>
  <si>
    <t>DESS-FRUI-SALA</t>
  </si>
  <si>
    <t>Dessert-Fruit-Salad</t>
  </si>
  <si>
    <t>it_028</t>
  </si>
  <si>
    <t>BEVA-CC-REG33</t>
  </si>
  <si>
    <t>Beverage-Coca-Cola</t>
  </si>
  <si>
    <t>Beverage</t>
  </si>
  <si>
    <t>33cl</t>
  </si>
  <si>
    <t>BEVA-CC-BEG1500</t>
  </si>
  <si>
    <t>1.5cl</t>
  </si>
  <si>
    <t>it_030</t>
  </si>
  <si>
    <t>BEVA-CC-DIE33</t>
  </si>
  <si>
    <t>Beverage-Diet-Coke</t>
  </si>
  <si>
    <t>it_031</t>
  </si>
  <si>
    <t>BEVA-CC-DIE1500</t>
  </si>
  <si>
    <t>1.5l</t>
  </si>
  <si>
    <t xml:space="preserve">98 Cafe View </t>
  </si>
  <si>
    <t>it_032</t>
  </si>
  <si>
    <t>BEVA-7U-REG33</t>
  </si>
  <si>
    <t>Beverage-7-Up</t>
  </si>
  <si>
    <t>92 Sunny Lane</t>
  </si>
  <si>
    <t>it_033</t>
  </si>
  <si>
    <t>BEVA-7U-REG1500</t>
  </si>
  <si>
    <t>108 Monarch Lane</t>
  </si>
  <si>
    <t>Total_Sales</t>
  </si>
  <si>
    <t>DISTINCT</t>
  </si>
  <si>
    <t>average</t>
  </si>
  <si>
    <t>sum</t>
  </si>
  <si>
    <t>without_dum</t>
  </si>
  <si>
    <t>Sum of order_id</t>
  </si>
  <si>
    <t>Sum of Total_Sales</t>
  </si>
  <si>
    <t>Sum of quantity</t>
  </si>
  <si>
    <t>Row Labels</t>
  </si>
  <si>
    <t>Grand Total</t>
  </si>
  <si>
    <t>Count of quantity</t>
  </si>
  <si>
    <t>Count of Total_Sales</t>
  </si>
  <si>
    <t>Count of order_id</t>
  </si>
  <si>
    <t>Average order id</t>
  </si>
  <si>
    <t>time</t>
  </si>
  <si>
    <t>it_034</t>
  </si>
  <si>
    <t>it_035</t>
  </si>
  <si>
    <t>it_036</t>
  </si>
  <si>
    <t>it_037</t>
  </si>
  <si>
    <t>it_038</t>
  </si>
  <si>
    <t>it_039</t>
  </si>
  <si>
    <t>it_040</t>
  </si>
  <si>
    <t>it_041</t>
  </si>
  <si>
    <t>it_042</t>
  </si>
  <si>
    <t>it_043</t>
  </si>
  <si>
    <t>it_044</t>
  </si>
  <si>
    <t>it_045</t>
  </si>
  <si>
    <t>it_046</t>
  </si>
  <si>
    <t>it_047</t>
  </si>
  <si>
    <t>it_048</t>
  </si>
  <si>
    <t>it_049</t>
  </si>
  <si>
    <t>it_050</t>
  </si>
  <si>
    <t>it_051</t>
  </si>
  <si>
    <t>it_052</t>
  </si>
  <si>
    <t>it_053</t>
  </si>
  <si>
    <t>it_054</t>
  </si>
  <si>
    <t>it_055</t>
  </si>
  <si>
    <t>it_056</t>
  </si>
  <si>
    <t>it_057</t>
  </si>
  <si>
    <t>it_058</t>
  </si>
  <si>
    <t>it_059</t>
  </si>
  <si>
    <t>it_060</t>
  </si>
  <si>
    <t>PIZZ-SUPR-R</t>
  </si>
  <si>
    <t>PIZZ-SUPR-L</t>
  </si>
  <si>
    <t>PIZZ-VEGG-R</t>
  </si>
  <si>
    <t>PIZZ-VEGG-L</t>
  </si>
  <si>
    <t>PIZZ-MUSH-R</t>
  </si>
  <si>
    <t>PIZZ-MUSH-L</t>
  </si>
  <si>
    <t>PIZZ-BBQ-R</t>
  </si>
  <si>
    <t>PIZZ-BBQ-L</t>
  </si>
  <si>
    <t>PIZZ-TUNA-R</t>
  </si>
  <si>
    <t>PIZZ-TUNA-L</t>
  </si>
  <si>
    <t>PIZZ-COMB-R</t>
  </si>
  <si>
    <t>PIZZ-COMB-L</t>
  </si>
  <si>
    <t>PIZZ-MEXI-R</t>
  </si>
  <si>
    <t>SIDE-GARL-Fries</t>
  </si>
  <si>
    <t>SIDE-CHIC-Nuggets</t>
  </si>
  <si>
    <t>SIDE-BREA-DinnerRoll</t>
  </si>
  <si>
    <t>SIDE-CAES-Wrap</t>
  </si>
  <si>
    <t>DESS-ICE-MINT</t>
  </si>
  <si>
    <t>DESS-ICE-COFF</t>
  </si>
  <si>
    <t>DESS-ICE-ALMO</t>
  </si>
  <si>
    <t>DESS-ICE-ROCK</t>
  </si>
  <si>
    <t>DESS-CHOC-MUFF</t>
  </si>
  <si>
    <t>DESS-BANO-CREAM</t>
  </si>
  <si>
    <t>DESS-FRUI-PUNCH</t>
  </si>
  <si>
    <t>BEVA-CC-LARGE22</t>
  </si>
  <si>
    <t>Pizza-Supreme-Regular</t>
  </si>
  <si>
    <t>Pizza-Supreme-Large</t>
  </si>
  <si>
    <t>Pizza-Vegetarian-Regular</t>
  </si>
  <si>
    <t>Pizza-Vegetarian-Large</t>
  </si>
  <si>
    <t>Pizza-Mushroom-Regular</t>
  </si>
  <si>
    <t>Pizza-Mushroom-Large</t>
  </si>
  <si>
    <t>Pizza-BBQ-Regular</t>
  </si>
  <si>
    <t>Pizza-BBQ-Large</t>
  </si>
  <si>
    <t>Pizza-Tuna-Regular</t>
  </si>
  <si>
    <t>Pizza-Tuna-Large</t>
  </si>
  <si>
    <t>Pizza-Combination-Regular</t>
  </si>
  <si>
    <t>Pizza-Combination-Large</t>
  </si>
  <si>
    <t>Pizza-Mexican-Regular</t>
  </si>
  <si>
    <t>Side-Garlic-Fries</t>
  </si>
  <si>
    <t>Side-Chicken-Nuggets</t>
  </si>
  <si>
    <t>Side-Bread-DinnerRoll</t>
  </si>
  <si>
    <t>Side-Caesar-Wrap</t>
  </si>
  <si>
    <t>Dessert-Ice</t>
  </si>
  <si>
    <t>Cream-Mint</t>
  </si>
  <si>
    <t>Cream-Coffee</t>
  </si>
  <si>
    <t>Cream-Almond</t>
  </si>
  <si>
    <t>Cream-Rocky</t>
  </si>
  <si>
    <t>Road</t>
  </si>
  <si>
    <t>Dessert-Chocolate</t>
  </si>
  <si>
    <t>Muffin</t>
  </si>
  <si>
    <t>Dessert-Banana</t>
  </si>
  <si>
    <t>Cream</t>
  </si>
  <si>
    <t>Pie</t>
  </si>
  <si>
    <t xml:space="preserve">Dessert-Ice </t>
  </si>
  <si>
    <t>Dessert-IceCream-Coffee</t>
  </si>
  <si>
    <t>Dessert-IceCream-Almond</t>
  </si>
  <si>
    <t>Dessert-IceCream-Rocky</t>
  </si>
  <si>
    <t>Dessert-ChocolateMuffin</t>
  </si>
  <si>
    <t>Dessert-BananaCream</t>
  </si>
  <si>
    <t>Dessert-IceCream-Mint</t>
  </si>
  <si>
    <t>Dessert-Fruit-Punch</t>
  </si>
  <si>
    <t>Pizza-Beans-Regular</t>
  </si>
  <si>
    <t>Pizza-Beans-Large</t>
  </si>
  <si>
    <t>PIZZ-BEA-R</t>
  </si>
  <si>
    <t>PIZZ-BEA-L</t>
  </si>
  <si>
    <t>45 Willowbrook Lane</t>
  </si>
  <si>
    <t>102 Pinehurst Place</t>
  </si>
  <si>
    <t>789 Maplewood Avenue</t>
  </si>
  <si>
    <t>231 Riverfront Terrace</t>
  </si>
  <si>
    <t>67 Elmwood Court</t>
  </si>
  <si>
    <t>543 Oakridge Lane</t>
  </si>
  <si>
    <t>76 Chestnut Grove</t>
  </si>
  <si>
    <t>890 Brookside Street</t>
  </si>
  <si>
    <t>324 Riverside Drive</t>
  </si>
  <si>
    <t>50 Parkside Way</t>
  </si>
  <si>
    <t>987 Greenfield Lane</t>
  </si>
  <si>
    <t>411 Hillcrest Avenue</t>
  </si>
  <si>
    <t>125 Oakwood Lane</t>
  </si>
  <si>
    <t>78 Pinecrest Road</t>
  </si>
  <si>
    <t>256 Willow Street</t>
  </si>
  <si>
    <t>32 Cedarwood Avenue</t>
  </si>
  <si>
    <t>413 Elm Street</t>
  </si>
  <si>
    <t>69 Maple Lane</t>
  </si>
  <si>
    <t>871 Birchwood Drive</t>
  </si>
  <si>
    <t>55 Riverbank Road</t>
  </si>
  <si>
    <t>144 Meadowbrook Lane</t>
  </si>
  <si>
    <t>632 Lakeview Terrace</t>
  </si>
  <si>
    <t>39 Forest Hill</t>
  </si>
  <si>
    <t>208 Sunset Boulevard</t>
  </si>
  <si>
    <t>752 Park Avenue</t>
  </si>
  <si>
    <t>96 Redwood Court</t>
  </si>
  <si>
    <t>311 Ivy 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</si>
</sst>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C09]#,##0.00"/>
    <numFmt numFmtId="173" formatCode="[$-F400]h:mm:ss\ AM/PM"/>
  </numFmts>
  <fonts count="5" x14ac:knownFonts="1">
    <font>
      <sz val="11"/>
      <color theme="1"/>
      <name val="Rockwell"/>
      <family val="2"/>
      <scheme val="minor"/>
    </font>
    <font>
      <sz val="8"/>
      <name val="Rockwell"/>
      <family val="2"/>
      <scheme val="minor"/>
    </font>
    <font>
      <sz val="10"/>
      <color rgb="FFD1D5DB"/>
      <name val="Segoe UI"/>
      <family val="2"/>
    </font>
    <font>
      <sz val="11"/>
      <name val="Rockwell"/>
      <family val="1"/>
    </font>
    <font>
      <sz val="10"/>
      <name val="Segoe UI"/>
      <family val="2"/>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7">
    <xf numFmtId="0" fontId="0" fillId="0" borderId="0" xfId="0"/>
    <xf numFmtId="22" fontId="0" fillId="0" borderId="0" xfId="0" applyNumberFormat="1"/>
    <xf numFmtId="0"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166" fontId="0" fillId="0" borderId="0" xfId="0" applyNumberFormat="1"/>
    <xf numFmtId="1" fontId="0" fillId="0" borderId="0" xfId="0" applyNumberFormat="1"/>
    <xf numFmtId="20" fontId="0" fillId="0" borderId="0" xfId="0" applyNumberFormat="1" applyAlignment="1">
      <alignment horizontal="left"/>
    </xf>
    <xf numFmtId="173" fontId="0" fillId="0" borderId="0" xfId="0" applyNumberFormat="1"/>
    <xf numFmtId="14" fontId="0" fillId="0" borderId="0" xfId="0" applyNumberFormat="1"/>
    <xf numFmtId="0" fontId="2" fillId="0" borderId="0" xfId="0" applyFont="1" applyAlignment="1">
      <alignment horizontal="left" vertical="center" indent="1"/>
    </xf>
    <xf numFmtId="0" fontId="3" fillId="0" borderId="0" xfId="0" applyFont="1" applyAlignment="1">
      <alignment horizontal="left" vertical="center" indent="1"/>
    </xf>
    <xf numFmtId="0" fontId="3" fillId="0" borderId="0" xfId="0" applyFont="1" applyAlignment="1">
      <alignment horizontal="left" indent="1"/>
    </xf>
    <xf numFmtId="0" fontId="4" fillId="0" borderId="0" xfId="0" applyFont="1" applyAlignment="1">
      <alignment horizontal="left" vertical="center" indent="1"/>
    </xf>
    <xf numFmtId="0" fontId="3" fillId="0" borderId="0" xfId="0" applyFont="1"/>
  </cellXfs>
  <cellStyles count="1">
    <cellStyle name="Normal" xfId="0" builtinId="0"/>
  </cellStyles>
  <dxfs count="19">
    <dxf>
      <numFmt numFmtId="27" formatCode="dd/mm/yyyy\ hh:mm"/>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Sheet1!$I$12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FB-411C-B297-6D1D5C72DA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FB-411C-B297-6D1D5C72DA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FB-411C-B297-6D1D5C72DA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FB-411C-B297-6D1D5C72DA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Sheet1!$H$13:$H$17</c:f>
              <c:strCache>
                <c:ptCount val="4"/>
                <c:pt idx="0">
                  <c:v>Beverage</c:v>
                </c:pt>
                <c:pt idx="1">
                  <c:v>Dessert</c:v>
                </c:pt>
                <c:pt idx="2">
                  <c:v>Pizza</c:v>
                </c:pt>
                <c:pt idx="3">
                  <c:v>Side</c:v>
                </c:pt>
              </c:strCache>
            </c:strRef>
          </c:cat>
          <c:val>
            <c:numRef>
              <c:f>Sheet1!$I$13:$I$17</c:f>
              <c:numCache>
                <c:formatCode>General</c:formatCode>
                <c:ptCount val="4"/>
                <c:pt idx="0">
                  <c:v>6</c:v>
                </c:pt>
                <c:pt idx="1">
                  <c:v>7</c:v>
                </c:pt>
                <c:pt idx="2">
                  <c:v>16</c:v>
                </c:pt>
                <c:pt idx="3">
                  <c:v>4</c:v>
                </c:pt>
              </c:numCache>
            </c:numRef>
          </c:val>
          <c:extLst>
            <c:ext xmlns:c16="http://schemas.microsoft.com/office/drawing/2014/chart" uri="{C3380CC4-5D6E-409C-BE32-E72D297353CC}">
              <c16:uniqueId val="{00000008-E5FB-411C-B297-6D1D5C72DA3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981824146981626"/>
          <c:y val="0.22530829237992583"/>
          <c:w val="0.44517716535433077"/>
          <c:h val="0.68498456254453111"/>
        </c:manualLayout>
      </c:layout>
      <c:barChart>
        <c:barDir val="bar"/>
        <c:grouping val="clustered"/>
        <c:varyColors val="0"/>
        <c:ser>
          <c:idx val="0"/>
          <c:order val="0"/>
          <c:tx>
            <c:strRef>
              <c:f>Sheet1!$N$12</c:f>
              <c:strCache>
                <c:ptCount val="1"/>
                <c:pt idx="0">
                  <c:v>Total</c:v>
                </c:pt>
              </c:strCache>
            </c:strRef>
          </c:tx>
          <c:spPr>
            <a:solidFill>
              <a:schemeClr val="accent1"/>
            </a:solidFill>
            <a:ln>
              <a:noFill/>
            </a:ln>
            <a:effectLst/>
          </c:spPr>
          <c:invertIfNegative val="0"/>
          <c:cat>
            <c:strRef>
              <c:f>Sheet1!$M$13:$M$43</c:f>
              <c:strCache>
                <c:ptCount val="30"/>
                <c:pt idx="0">
                  <c:v>Beverage-7-Up</c:v>
                </c:pt>
                <c:pt idx="1">
                  <c:v>Beverage-Coca-Cola</c:v>
                </c:pt>
                <c:pt idx="2">
                  <c:v>Beverage-Diet-Coke</c:v>
                </c:pt>
                <c:pt idx="3">
                  <c:v>Dessert-Banoffee-Pie</c:v>
                </c:pt>
                <c:pt idx="4">
                  <c:v>Dessert-Chocolate-Brownie</c:v>
                </c:pt>
                <c:pt idx="5">
                  <c:v>Dessert-Chocolate-Ice-cream</c:v>
                </c:pt>
                <c:pt idx="6">
                  <c:v>Dessert-Fruit-Salad</c:v>
                </c:pt>
                <c:pt idx="7">
                  <c:v>Dessert-Pistachio-Ice-cream</c:v>
                </c:pt>
                <c:pt idx="8">
                  <c:v>Dessert-Strawberry-Ice-cream</c:v>
                </c:pt>
                <c:pt idx="9">
                  <c:v>Dessert-Vanilla-Ice-cream</c:v>
                </c:pt>
                <c:pt idx="10">
                  <c:v>Pizza-Diavola-hot-Large</c:v>
                </c:pt>
                <c:pt idx="11">
                  <c:v>Pizza-Diavola-hot-Reg</c:v>
                </c:pt>
                <c:pt idx="12">
                  <c:v>Pizza-Hawalian-Large</c:v>
                </c:pt>
                <c:pt idx="13">
                  <c:v>Pizza-Hawalian-Reg</c:v>
                </c:pt>
                <c:pt idx="14">
                  <c:v>Pizza-Margherita-Large</c:v>
                </c:pt>
                <c:pt idx="15">
                  <c:v>Pizza-Margherita-Reg</c:v>
                </c:pt>
                <c:pt idx="16">
                  <c:v>Pizza-Napolitana-Large</c:v>
                </c:pt>
                <c:pt idx="17">
                  <c:v>Pizza-Napolitana-Reg</c:v>
                </c:pt>
                <c:pt idx="18">
                  <c:v>Pizza-Parmiginana-Large</c:v>
                </c:pt>
                <c:pt idx="19">
                  <c:v>Pizza-Parmiginana-Reg</c:v>
                </c:pt>
                <c:pt idx="20">
                  <c:v>Pizza-Pepperoni-Large</c:v>
                </c:pt>
                <c:pt idx="21">
                  <c:v>Pizza-Pepperoni-Reg</c:v>
                </c:pt>
                <c:pt idx="22">
                  <c:v>Pizza-Quattro-Formaggi-Large</c:v>
                </c:pt>
                <c:pt idx="23">
                  <c:v>Pizza-Quattro-Formaggi-Reg</c:v>
                </c:pt>
                <c:pt idx="24">
                  <c:v>Pizza-Seafood-Large</c:v>
                </c:pt>
                <c:pt idx="25">
                  <c:v>Pizza-Seafood-Reg</c:v>
                </c:pt>
                <c:pt idx="26">
                  <c:v>Side-Breadsticks</c:v>
                </c:pt>
                <c:pt idx="27">
                  <c:v>Side-Caesar-Salad</c:v>
                </c:pt>
                <c:pt idx="28">
                  <c:v>Side-Chicken-Wings</c:v>
                </c:pt>
                <c:pt idx="29">
                  <c:v>Side-Garlic-Bread</c:v>
                </c:pt>
              </c:strCache>
            </c:strRef>
          </c:cat>
          <c:val>
            <c:numRef>
              <c:f>Sheet1!$N$13:$N$43</c:f>
              <c:numCache>
                <c:formatCode>General</c:formatCode>
                <c:ptCount val="30"/>
                <c:pt idx="0">
                  <c:v>90</c:v>
                </c:pt>
                <c:pt idx="1">
                  <c:v>27</c:v>
                </c:pt>
                <c:pt idx="2">
                  <c:v>39</c:v>
                </c:pt>
                <c:pt idx="3">
                  <c:v>14</c:v>
                </c:pt>
                <c:pt idx="4">
                  <c:v>20</c:v>
                </c:pt>
                <c:pt idx="5">
                  <c:v>6</c:v>
                </c:pt>
                <c:pt idx="6">
                  <c:v>15</c:v>
                </c:pt>
                <c:pt idx="7">
                  <c:v>12</c:v>
                </c:pt>
                <c:pt idx="8">
                  <c:v>6</c:v>
                </c:pt>
                <c:pt idx="9">
                  <c:v>6</c:v>
                </c:pt>
                <c:pt idx="10">
                  <c:v>19</c:v>
                </c:pt>
                <c:pt idx="11">
                  <c:v>16</c:v>
                </c:pt>
                <c:pt idx="12">
                  <c:v>17</c:v>
                </c:pt>
                <c:pt idx="13">
                  <c:v>15</c:v>
                </c:pt>
                <c:pt idx="14">
                  <c:v>14</c:v>
                </c:pt>
                <c:pt idx="15">
                  <c:v>24</c:v>
                </c:pt>
                <c:pt idx="16">
                  <c:v>18</c:v>
                </c:pt>
                <c:pt idx="17">
                  <c:v>16</c:v>
                </c:pt>
                <c:pt idx="18">
                  <c:v>90</c:v>
                </c:pt>
                <c:pt idx="19">
                  <c:v>45</c:v>
                </c:pt>
                <c:pt idx="20">
                  <c:v>34</c:v>
                </c:pt>
                <c:pt idx="21">
                  <c:v>15</c:v>
                </c:pt>
                <c:pt idx="22">
                  <c:v>19</c:v>
                </c:pt>
                <c:pt idx="23">
                  <c:v>80</c:v>
                </c:pt>
                <c:pt idx="24">
                  <c:v>60</c:v>
                </c:pt>
                <c:pt idx="25">
                  <c:v>17</c:v>
                </c:pt>
                <c:pt idx="26">
                  <c:v>5</c:v>
                </c:pt>
                <c:pt idx="27">
                  <c:v>7</c:v>
                </c:pt>
                <c:pt idx="28">
                  <c:v>7</c:v>
                </c:pt>
                <c:pt idx="29">
                  <c:v>6</c:v>
                </c:pt>
              </c:numCache>
            </c:numRef>
          </c:val>
          <c:extLst>
            <c:ext xmlns:c16="http://schemas.microsoft.com/office/drawing/2014/chart" uri="{C3380CC4-5D6E-409C-BE32-E72D297353CC}">
              <c16:uniqueId val="{00000000-3D9F-43A6-9090-C9DBBBF94915}"/>
            </c:ext>
          </c:extLst>
        </c:ser>
        <c:dLbls>
          <c:showLegendKey val="0"/>
          <c:showVal val="0"/>
          <c:showCatName val="0"/>
          <c:showSerName val="0"/>
          <c:showPercent val="0"/>
          <c:showBubbleSize val="0"/>
        </c:dLbls>
        <c:gapWidth val="48"/>
        <c:axId val="1218637776"/>
        <c:axId val="1330380528"/>
      </c:barChart>
      <c:catAx>
        <c:axId val="121863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30380528"/>
        <c:crosses val="autoZero"/>
        <c:auto val="1"/>
        <c:lblAlgn val="ctr"/>
        <c:lblOffset val="100"/>
        <c:noMultiLvlLbl val="0"/>
      </c:catAx>
      <c:valAx>
        <c:axId val="133038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6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Sheet1!$Q$12</c:f>
              <c:strCache>
                <c:ptCount val="1"/>
                <c:pt idx="0">
                  <c:v>Total</c:v>
                </c:pt>
              </c:strCache>
            </c:strRef>
          </c:tx>
          <c:spPr>
            <a:ln w="28575" cap="rnd">
              <a:solidFill>
                <a:schemeClr val="accent1"/>
              </a:solidFill>
              <a:round/>
            </a:ln>
            <a:effectLst/>
          </c:spPr>
          <c:marker>
            <c:symbol val="none"/>
          </c:marker>
          <c:cat>
            <c:strRef>
              <c:f>Sheet1!$P$13:$P$19</c:f>
              <c:strCache>
                <c:ptCount val="6"/>
                <c:pt idx="0">
                  <c:v>13:22</c:v>
                </c:pt>
                <c:pt idx="1">
                  <c:v>19:19</c:v>
                </c:pt>
                <c:pt idx="2">
                  <c:v>19:22</c:v>
                </c:pt>
                <c:pt idx="3">
                  <c:v>19:29</c:v>
                </c:pt>
                <c:pt idx="4">
                  <c:v>13:22</c:v>
                </c:pt>
                <c:pt idx="5">
                  <c:v>13:22</c:v>
                </c:pt>
              </c:strCache>
            </c:strRef>
          </c:cat>
          <c:val>
            <c:numRef>
              <c:f>Sheet1!$Q$13:$Q$19</c:f>
              <c:numCache>
                <c:formatCode>General</c:formatCode>
                <c:ptCount val="6"/>
                <c:pt idx="0">
                  <c:v>26</c:v>
                </c:pt>
                <c:pt idx="1">
                  <c:v>1</c:v>
                </c:pt>
                <c:pt idx="2">
                  <c:v>3</c:v>
                </c:pt>
                <c:pt idx="3">
                  <c:v>1</c:v>
                </c:pt>
                <c:pt idx="4">
                  <c:v>1</c:v>
                </c:pt>
                <c:pt idx="5">
                  <c:v>1</c:v>
                </c:pt>
              </c:numCache>
            </c:numRef>
          </c:val>
          <c:smooth val="0"/>
          <c:extLst>
            <c:ext xmlns:c16="http://schemas.microsoft.com/office/drawing/2014/chart" uri="{C3380CC4-5D6E-409C-BE32-E72D297353CC}">
              <c16:uniqueId val="{00000000-1B2A-4C83-AC3F-FC3C8AFA57AC}"/>
            </c:ext>
          </c:extLst>
        </c:ser>
        <c:dLbls>
          <c:showLegendKey val="0"/>
          <c:showVal val="0"/>
          <c:showCatName val="0"/>
          <c:showSerName val="0"/>
          <c:showPercent val="0"/>
          <c:showBubbleSize val="0"/>
        </c:dLbls>
        <c:smooth val="0"/>
        <c:axId val="1221860144"/>
        <c:axId val="1341484800"/>
      </c:lineChart>
      <c:catAx>
        <c:axId val="12218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84800"/>
        <c:crosses val="autoZero"/>
        <c:auto val="1"/>
        <c:lblAlgn val="ctr"/>
        <c:lblOffset val="100"/>
        <c:noMultiLvlLbl val="0"/>
      </c:catAx>
      <c:valAx>
        <c:axId val="134148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6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Sheet1!$U$12</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25B-43B5-9610-C6ED72675493}"/>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225B-43B5-9610-C6ED72675493}"/>
              </c:ext>
            </c:extLst>
          </c:dPt>
          <c:cat>
            <c:strRef>
              <c:f>Sheet1!$T$13:$T$15</c:f>
              <c:strCache>
                <c:ptCount val="2"/>
                <c:pt idx="0">
                  <c:v>0</c:v>
                </c:pt>
                <c:pt idx="1">
                  <c:v>1</c:v>
                </c:pt>
              </c:strCache>
            </c:strRef>
          </c:cat>
          <c:val>
            <c:numRef>
              <c:f>Sheet1!$U$13:$U$15</c:f>
              <c:numCache>
                <c:formatCode>General</c:formatCode>
                <c:ptCount val="2"/>
                <c:pt idx="0">
                  <c:v>560</c:v>
                </c:pt>
                <c:pt idx="1">
                  <c:v>3155</c:v>
                </c:pt>
              </c:numCache>
            </c:numRef>
          </c:val>
          <c:extLst>
            <c:ext xmlns:c16="http://schemas.microsoft.com/office/drawing/2014/chart" uri="{C3380CC4-5D6E-409C-BE32-E72D297353CC}">
              <c16:uniqueId val="{00000004-225B-43B5-9610-C6ED726754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129540</xdr:colOff>
      <xdr:row>0</xdr:row>
      <xdr:rowOff>175260</xdr:rowOff>
    </xdr:from>
    <xdr:to>
      <xdr:col>4</xdr:col>
      <xdr:colOff>289560</xdr:colOff>
      <xdr:row>5</xdr:row>
      <xdr:rowOff>30480</xdr:rowOff>
    </xdr:to>
    <xdr:sp macro="" textlink="">
      <xdr:nvSpPr>
        <xdr:cNvPr id="6" name="TextBox 5">
          <a:extLst>
            <a:ext uri="{FF2B5EF4-FFF2-40B4-BE49-F238E27FC236}">
              <a16:creationId xmlns:a16="http://schemas.microsoft.com/office/drawing/2014/main" id="{E8F050CC-C120-4DEA-9753-C4891F4E8F19}"/>
            </a:ext>
          </a:extLst>
        </xdr:cNvPr>
        <xdr:cNvSpPr txBox="1"/>
      </xdr:nvSpPr>
      <xdr:spPr>
        <a:xfrm>
          <a:off x="1348740" y="175260"/>
          <a:ext cx="1379220" cy="76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 Sales</a:t>
          </a:r>
        </a:p>
        <a:p>
          <a:endParaRPr lang="en-IN" sz="1100"/>
        </a:p>
        <a:p>
          <a:endParaRPr lang="en-IN" sz="1100"/>
        </a:p>
      </xdr:txBody>
    </xdr:sp>
    <xdr:clientData/>
  </xdr:twoCellAnchor>
  <xdr:twoCellAnchor>
    <xdr:from>
      <xdr:col>2</xdr:col>
      <xdr:colOff>220980</xdr:colOff>
      <xdr:row>2</xdr:row>
      <xdr:rowOff>175260</xdr:rowOff>
    </xdr:from>
    <xdr:to>
      <xdr:col>3</xdr:col>
      <xdr:colOff>312420</xdr:colOff>
      <xdr:row>4</xdr:row>
      <xdr:rowOff>30480</xdr:rowOff>
    </xdr:to>
    <xdr:sp macro="" textlink="Sheet1!B6">
      <xdr:nvSpPr>
        <xdr:cNvPr id="8" name="TextBox 7">
          <a:extLst>
            <a:ext uri="{FF2B5EF4-FFF2-40B4-BE49-F238E27FC236}">
              <a16:creationId xmlns:a16="http://schemas.microsoft.com/office/drawing/2014/main" id="{4630D869-3C75-8C58-BA22-B840EA6DF916}"/>
            </a:ext>
          </a:extLst>
        </xdr:cNvPr>
        <xdr:cNvSpPr txBox="1"/>
      </xdr:nvSpPr>
      <xdr:spPr>
        <a:xfrm>
          <a:off x="1440180" y="541020"/>
          <a:ext cx="70104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A6AA17-1797-4FB5-937E-D811B00B69EC}" type="TxLink">
            <a:rPr lang="en-US" sz="1100" b="0" i="0" u="none" strike="noStrike">
              <a:solidFill>
                <a:srgbClr val="000000"/>
              </a:solidFill>
              <a:latin typeface="Calibri"/>
              <a:ea typeface="Calibri"/>
              <a:cs typeface="Calibri"/>
            </a:rPr>
            <a:t>$759.00</a:t>
          </a:fld>
          <a:endParaRPr lang="en-IN" sz="1100"/>
        </a:p>
      </xdr:txBody>
    </xdr:sp>
    <xdr:clientData/>
  </xdr:twoCellAnchor>
  <xdr:twoCellAnchor>
    <xdr:from>
      <xdr:col>4</xdr:col>
      <xdr:colOff>83820</xdr:colOff>
      <xdr:row>1</xdr:row>
      <xdr:rowOff>30480</xdr:rowOff>
    </xdr:from>
    <xdr:to>
      <xdr:col>6</xdr:col>
      <xdr:colOff>243840</xdr:colOff>
      <xdr:row>5</xdr:row>
      <xdr:rowOff>68580</xdr:rowOff>
    </xdr:to>
    <xdr:sp macro="" textlink="">
      <xdr:nvSpPr>
        <xdr:cNvPr id="9" name="TextBox 8">
          <a:extLst>
            <a:ext uri="{FF2B5EF4-FFF2-40B4-BE49-F238E27FC236}">
              <a16:creationId xmlns:a16="http://schemas.microsoft.com/office/drawing/2014/main" id="{99A31074-A8BB-44AB-B856-89EA1714F680}"/>
            </a:ext>
          </a:extLst>
        </xdr:cNvPr>
        <xdr:cNvSpPr txBox="1"/>
      </xdr:nvSpPr>
      <xdr:spPr>
        <a:xfrm>
          <a:off x="2522220" y="213360"/>
          <a:ext cx="1379220" cy="76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 items</a:t>
          </a:r>
        </a:p>
        <a:p>
          <a:endParaRPr lang="en-IN" sz="1100"/>
        </a:p>
        <a:p>
          <a:endParaRPr lang="en-IN" sz="1100"/>
        </a:p>
      </xdr:txBody>
    </xdr:sp>
    <xdr:clientData/>
  </xdr:twoCellAnchor>
  <xdr:twoCellAnchor>
    <xdr:from>
      <xdr:col>4</xdr:col>
      <xdr:colOff>99060</xdr:colOff>
      <xdr:row>2</xdr:row>
      <xdr:rowOff>167640</xdr:rowOff>
    </xdr:from>
    <xdr:to>
      <xdr:col>5</xdr:col>
      <xdr:colOff>274320</xdr:colOff>
      <xdr:row>4</xdr:row>
      <xdr:rowOff>38100</xdr:rowOff>
    </xdr:to>
    <xdr:sp macro="" textlink="Sheet1!B10">
      <xdr:nvSpPr>
        <xdr:cNvPr id="10" name="TextBox 9">
          <a:extLst>
            <a:ext uri="{FF2B5EF4-FFF2-40B4-BE49-F238E27FC236}">
              <a16:creationId xmlns:a16="http://schemas.microsoft.com/office/drawing/2014/main" id="{A33440F2-9D41-C1C0-22EC-0DF6E66BF8DA}"/>
            </a:ext>
          </a:extLst>
        </xdr:cNvPr>
        <xdr:cNvSpPr txBox="1"/>
      </xdr:nvSpPr>
      <xdr:spPr>
        <a:xfrm>
          <a:off x="2537460" y="533400"/>
          <a:ext cx="78486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799AD7-2737-4CFE-AD77-ECA5C0B1A915}" type="TxLink">
            <a:rPr lang="en-US" sz="1100" b="0" i="0" u="none" strike="noStrike">
              <a:solidFill>
                <a:srgbClr val="000000"/>
              </a:solidFill>
              <a:latin typeface="Calibri"/>
              <a:ea typeface="Calibri"/>
              <a:cs typeface="Calibri"/>
            </a:rPr>
            <a:t>82</a:t>
          </a:fld>
          <a:endParaRPr lang="en-IN" sz="1100"/>
        </a:p>
      </xdr:txBody>
    </xdr:sp>
    <xdr:clientData/>
  </xdr:twoCellAnchor>
  <xdr:twoCellAnchor>
    <xdr:from>
      <xdr:col>0</xdr:col>
      <xdr:colOff>114300</xdr:colOff>
      <xdr:row>0</xdr:row>
      <xdr:rowOff>144780</xdr:rowOff>
    </xdr:from>
    <xdr:to>
      <xdr:col>2</xdr:col>
      <xdr:colOff>274320</xdr:colOff>
      <xdr:row>5</xdr:row>
      <xdr:rowOff>0</xdr:rowOff>
    </xdr:to>
    <xdr:sp macro="" textlink="">
      <xdr:nvSpPr>
        <xdr:cNvPr id="13" name="TextBox 12">
          <a:extLst>
            <a:ext uri="{FF2B5EF4-FFF2-40B4-BE49-F238E27FC236}">
              <a16:creationId xmlns:a16="http://schemas.microsoft.com/office/drawing/2014/main" id="{C62BE586-D167-4915-86F2-9AD5CB684566}"/>
            </a:ext>
          </a:extLst>
        </xdr:cNvPr>
        <xdr:cNvSpPr txBox="1"/>
      </xdr:nvSpPr>
      <xdr:spPr>
        <a:xfrm>
          <a:off x="114300" y="144780"/>
          <a:ext cx="1379220" cy="76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 orders</a:t>
          </a:r>
        </a:p>
        <a:p>
          <a:endParaRPr lang="en-IN" sz="1100"/>
        </a:p>
        <a:p>
          <a:endParaRPr lang="en-IN" sz="1100"/>
        </a:p>
      </xdr:txBody>
    </xdr:sp>
    <xdr:clientData/>
  </xdr:twoCellAnchor>
  <xdr:twoCellAnchor>
    <xdr:from>
      <xdr:col>0</xdr:col>
      <xdr:colOff>259080</xdr:colOff>
      <xdr:row>2</xdr:row>
      <xdr:rowOff>129540</xdr:rowOff>
    </xdr:from>
    <xdr:to>
      <xdr:col>1</xdr:col>
      <xdr:colOff>419100</xdr:colOff>
      <xdr:row>4</xdr:row>
      <xdr:rowOff>7620</xdr:rowOff>
    </xdr:to>
    <xdr:sp macro="" textlink="Sheet1!B2">
      <xdr:nvSpPr>
        <xdr:cNvPr id="14" name="TextBox 13">
          <a:extLst>
            <a:ext uri="{FF2B5EF4-FFF2-40B4-BE49-F238E27FC236}">
              <a16:creationId xmlns:a16="http://schemas.microsoft.com/office/drawing/2014/main" id="{6EFBBE16-4435-445D-A59D-3D363FD2C927}"/>
            </a:ext>
          </a:extLst>
        </xdr:cNvPr>
        <xdr:cNvSpPr txBox="1"/>
      </xdr:nvSpPr>
      <xdr:spPr>
        <a:xfrm>
          <a:off x="259080" y="495300"/>
          <a:ext cx="76962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BB8851-4D7F-4215-AFC3-CA0797958154}" type="TxLink">
            <a:rPr lang="en-US" sz="1100" b="0" i="0" u="none" strike="noStrike">
              <a:solidFill>
                <a:srgbClr val="000000"/>
              </a:solidFill>
              <a:latin typeface="Calibri"/>
              <a:ea typeface="Calibri"/>
              <a:cs typeface="Calibri"/>
            </a:rPr>
            <a:t>33</a:t>
          </a:fld>
          <a:endParaRPr lang="en-IN" sz="1100"/>
        </a:p>
      </xdr:txBody>
    </xdr:sp>
    <xdr:clientData/>
  </xdr:twoCellAnchor>
  <xdr:twoCellAnchor>
    <xdr:from>
      <xdr:col>6</xdr:col>
      <xdr:colOff>45720</xdr:colOff>
      <xdr:row>0</xdr:row>
      <xdr:rowOff>175260</xdr:rowOff>
    </xdr:from>
    <xdr:to>
      <xdr:col>8</xdr:col>
      <xdr:colOff>205740</xdr:colOff>
      <xdr:row>5</xdr:row>
      <xdr:rowOff>30480</xdr:rowOff>
    </xdr:to>
    <xdr:sp macro="" textlink="">
      <xdr:nvSpPr>
        <xdr:cNvPr id="16" name="TextBox 15">
          <a:extLst>
            <a:ext uri="{FF2B5EF4-FFF2-40B4-BE49-F238E27FC236}">
              <a16:creationId xmlns:a16="http://schemas.microsoft.com/office/drawing/2014/main" id="{8B681601-60E6-48E4-B24C-8144299F8B71}"/>
            </a:ext>
          </a:extLst>
        </xdr:cNvPr>
        <xdr:cNvSpPr txBox="1"/>
      </xdr:nvSpPr>
      <xdr:spPr>
        <a:xfrm>
          <a:off x="3703320" y="175260"/>
          <a:ext cx="1379220" cy="76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Ave</a:t>
          </a:r>
        </a:p>
        <a:p>
          <a:endParaRPr lang="en-IN" sz="1100"/>
        </a:p>
        <a:p>
          <a:endParaRPr lang="en-IN" sz="1100"/>
        </a:p>
      </xdr:txBody>
    </xdr:sp>
    <xdr:clientData/>
  </xdr:twoCellAnchor>
  <xdr:twoCellAnchor>
    <xdr:from>
      <xdr:col>6</xdr:col>
      <xdr:colOff>60960</xdr:colOff>
      <xdr:row>2</xdr:row>
      <xdr:rowOff>129540</xdr:rowOff>
    </xdr:from>
    <xdr:to>
      <xdr:col>7</xdr:col>
      <xdr:colOff>236220</xdr:colOff>
      <xdr:row>4</xdr:row>
      <xdr:rowOff>0</xdr:rowOff>
    </xdr:to>
    <xdr:sp macro="" textlink="Sheet1!B23">
      <xdr:nvSpPr>
        <xdr:cNvPr id="17" name="TextBox 16">
          <a:extLst>
            <a:ext uri="{FF2B5EF4-FFF2-40B4-BE49-F238E27FC236}">
              <a16:creationId xmlns:a16="http://schemas.microsoft.com/office/drawing/2014/main" id="{9282B666-10B1-42F8-B4AE-07FE8BD7AB60}"/>
            </a:ext>
          </a:extLst>
        </xdr:cNvPr>
        <xdr:cNvSpPr txBox="1"/>
      </xdr:nvSpPr>
      <xdr:spPr>
        <a:xfrm>
          <a:off x="3718560" y="495300"/>
          <a:ext cx="78486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4E729D-6993-4C0F-8C55-A1EADC95B7B5}" type="TxLink">
            <a:rPr lang="en-US" sz="1100" b="0" i="0" u="none" strike="noStrike">
              <a:solidFill>
                <a:srgbClr val="000000"/>
              </a:solidFill>
              <a:latin typeface="Calibri"/>
              <a:ea typeface="Calibri"/>
              <a:cs typeface="Calibri"/>
            </a:rPr>
            <a:t>23</a:t>
          </a:fld>
          <a:endParaRPr lang="en-IN" sz="1100"/>
        </a:p>
      </xdr:txBody>
    </xdr:sp>
    <xdr:clientData/>
  </xdr:twoCellAnchor>
  <xdr:twoCellAnchor>
    <xdr:from>
      <xdr:col>0</xdr:col>
      <xdr:colOff>243840</xdr:colOff>
      <xdr:row>20</xdr:row>
      <xdr:rowOff>0</xdr:rowOff>
    </xdr:from>
    <xdr:to>
      <xdr:col>2</xdr:col>
      <xdr:colOff>624840</xdr:colOff>
      <xdr:row>30</xdr:row>
      <xdr:rowOff>60960</xdr:rowOff>
    </xdr:to>
    <xdr:graphicFrame macro="">
      <xdr:nvGraphicFramePr>
        <xdr:cNvPr id="19" name="Chart 18">
          <a:extLst>
            <a:ext uri="{FF2B5EF4-FFF2-40B4-BE49-F238E27FC236}">
              <a16:creationId xmlns:a16="http://schemas.microsoft.com/office/drawing/2014/main" id="{8C564AB7-5B3A-4ECA-BBC9-A3F024516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10</xdr:row>
      <xdr:rowOff>144780</xdr:rowOff>
    </xdr:from>
    <xdr:to>
      <xdr:col>6</xdr:col>
      <xdr:colOff>586740</xdr:colOff>
      <xdr:row>20</xdr:row>
      <xdr:rowOff>167640</xdr:rowOff>
    </xdr:to>
    <xdr:graphicFrame macro="">
      <xdr:nvGraphicFramePr>
        <xdr:cNvPr id="20" name="Chart 19">
          <a:extLst>
            <a:ext uri="{FF2B5EF4-FFF2-40B4-BE49-F238E27FC236}">
              <a16:creationId xmlns:a16="http://schemas.microsoft.com/office/drawing/2014/main" id="{9F3D625B-6C92-45FF-A851-9DC2F5BB0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23</xdr:row>
      <xdr:rowOff>76200</xdr:rowOff>
    </xdr:from>
    <xdr:to>
      <xdr:col>4</xdr:col>
      <xdr:colOff>403860</xdr:colOff>
      <xdr:row>30</xdr:row>
      <xdr:rowOff>99060</xdr:rowOff>
    </xdr:to>
    <xdr:graphicFrame macro="">
      <xdr:nvGraphicFramePr>
        <xdr:cNvPr id="21" name="Chart 20">
          <a:extLst>
            <a:ext uri="{FF2B5EF4-FFF2-40B4-BE49-F238E27FC236}">
              <a16:creationId xmlns:a16="http://schemas.microsoft.com/office/drawing/2014/main" id="{132A234C-66E3-4F48-8CA3-95AB5C36E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91440</xdr:rowOff>
    </xdr:from>
    <xdr:to>
      <xdr:col>3</xdr:col>
      <xdr:colOff>15240</xdr:colOff>
      <xdr:row>18</xdr:row>
      <xdr:rowOff>137160</xdr:rowOff>
    </xdr:to>
    <xdr:graphicFrame macro="">
      <xdr:nvGraphicFramePr>
        <xdr:cNvPr id="22" name="Chart 21">
          <a:extLst>
            <a:ext uri="{FF2B5EF4-FFF2-40B4-BE49-F238E27FC236}">
              <a16:creationId xmlns:a16="http://schemas.microsoft.com/office/drawing/2014/main" id="{F20B3BAD-30E2-4C69-9DBA-00FB346B9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632460</xdr:colOff>
      <xdr:row>21</xdr:row>
      <xdr:rowOff>129540</xdr:rowOff>
    </xdr:from>
    <xdr:to>
      <xdr:col>7</xdr:col>
      <xdr:colOff>449580</xdr:colOff>
      <xdr:row>35</xdr:row>
      <xdr:rowOff>41275</xdr:rowOff>
    </xdr:to>
    <mc:AlternateContent xmlns:mc="http://schemas.openxmlformats.org/markup-compatibility/2006">
      <mc:Choice xmlns:a14="http://schemas.microsoft.com/office/drawing/2010/main" Requires="a14">
        <xdr:graphicFrame macro="">
          <xdr:nvGraphicFramePr>
            <xdr:cNvPr id="24" name="row_d">
              <a:extLst>
                <a:ext uri="{FF2B5EF4-FFF2-40B4-BE49-F238E27FC236}">
                  <a16:creationId xmlns:a16="http://schemas.microsoft.com/office/drawing/2014/main" id="{5E810E4B-9898-4D83-997D-762C04648B6E}"/>
                </a:ext>
              </a:extLst>
            </xdr:cNvPr>
            <xdr:cNvGraphicFramePr/>
          </xdr:nvGraphicFramePr>
          <xdr:xfrm>
            <a:off x="0" y="0"/>
            <a:ext cx="0" cy="0"/>
          </xdr:xfrm>
          <a:graphic>
            <a:graphicData uri="http://schemas.microsoft.com/office/drawing/2010/slicer">
              <sle:slicer xmlns:sle="http://schemas.microsoft.com/office/drawing/2010/slicer" name="row_d"/>
            </a:graphicData>
          </a:graphic>
        </xdr:graphicFrame>
      </mc:Choice>
      <mc:Fallback>
        <xdr:sp macro="" textlink="">
          <xdr:nvSpPr>
            <xdr:cNvPr id="0" name=""/>
            <xdr:cNvSpPr>
              <a:spLocks noTextEdit="1"/>
            </xdr:cNvSpPr>
          </xdr:nvSpPr>
          <xdr:spPr>
            <a:xfrm>
              <a:off x="3314700" y="3810000"/>
              <a:ext cx="1828800"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6.445331481482" createdVersion="8" refreshedVersion="8" minRefreshableVersion="3" recordCount="33" xr:uid="{12715380-F513-4E76-9A14-BD3D4BF99890}">
  <cacheSource type="worksheet">
    <worksheetSource name="Pizza_Project"/>
  </cacheSource>
  <cacheFields count="24">
    <cacheField name="row_d" numFmtId="0">
      <sharedItems containsSemiMixedTypes="0" containsString="0" containsNumber="1" containsInteger="1" minValue="1" maxValue="33" count="33">
        <n v="1"/>
        <n v="2"/>
        <n v="3"/>
        <n v="4"/>
        <n v="5"/>
        <n v="6"/>
        <n v="7"/>
        <n v="8"/>
        <n v="9"/>
        <n v="10"/>
        <n v="11"/>
        <n v="12"/>
        <n v="13"/>
        <n v="14"/>
        <n v="15"/>
        <n v="16"/>
        <n v="17"/>
        <n v="18"/>
        <n v="19"/>
        <n v="20"/>
        <n v="21"/>
        <n v="22"/>
        <n v="23"/>
        <n v="24"/>
        <n v="25"/>
        <n v="26"/>
        <n v="27"/>
        <n v="28"/>
        <n v="29"/>
        <n v="30"/>
        <n v="31"/>
        <n v="32"/>
        <n v="33"/>
      </sharedItems>
    </cacheField>
    <cacheField name="order_id" numFmtId="0">
      <sharedItems containsSemiMixedTypes="0" containsString="0" containsNumber="1" containsInteger="1" minValue="109" maxValue="115" count="7">
        <n v="109"/>
        <n v="110"/>
        <n v="111"/>
        <n v="112"/>
        <n v="113"/>
        <n v="114"/>
        <n v="115"/>
      </sharedItems>
    </cacheField>
    <cacheField name="created_at" numFmtId="22">
      <sharedItems containsSemiMixedTypes="0" containsNonDate="0" containsDate="1" containsString="0" minDate="2023-08-10T13:22:00" maxDate="2023-08-12T13:22:00" count="6">
        <d v="2023-08-10T13:22:00"/>
        <d v="2023-08-10T19:29:00"/>
        <d v="2023-08-10T19:19:00"/>
        <d v="2023-08-10T19:22:00"/>
        <d v="2023-08-11T13:22:00"/>
        <d v="2023-08-12T13:22:00"/>
      </sharedItems>
    </cacheField>
    <cacheField name="order_item_id" numFmtId="0">
      <sharedItems count="23">
        <s v="it_001"/>
        <s v="it_003"/>
        <s v="it_019"/>
        <s v="it_008"/>
        <s v="it_020"/>
        <s v="it_023"/>
        <s v="it_004"/>
        <s v="it_009"/>
        <s v="it_022"/>
        <s v="it_025"/>
        <s v="it_002"/>
        <s v="it_010"/>
        <s v="it_018"/>
        <s v="it_026"/>
        <s v="it_021"/>
        <s v="it_029"/>
        <s v="it_005"/>
        <s v="it_027"/>
        <s v="it_028"/>
        <s v="it_030"/>
        <s v="it_031"/>
        <s v="it_006"/>
        <s v="it_007"/>
      </sharedItems>
    </cacheField>
    <cacheField name="quantity" numFmtId="0">
      <sharedItems containsSemiMixedTypes="0" containsString="0" containsNumber="1" containsInteger="1" minValue="1" maxValue="10"/>
    </cacheField>
    <cacheField name="cust_id" numFmtId="0">
      <sharedItems containsSemiMixedTypes="0" containsString="0" containsNumber="1" containsInteger="1" minValue="1" maxValue="7" count="7">
        <n v="1"/>
        <n v="2"/>
        <n v="3"/>
        <n v="4"/>
        <n v="5"/>
        <n v="6"/>
        <n v="7"/>
      </sharedItems>
    </cacheField>
    <cacheField name="delivery" numFmtId="0">
      <sharedItems containsSemiMixedTypes="0" containsString="0" containsNumber="1" containsInteger="1" minValue="0" maxValue="1" count="2">
        <n v="1"/>
        <n v="0"/>
      </sharedItems>
    </cacheField>
    <cacheField name="order_add_id" numFmtId="0">
      <sharedItems containsSemiMixedTypes="0" containsString="0" containsNumber="1" containsInteger="1" minValue="1" maxValue="17"/>
    </cacheField>
    <cacheField name="item_id" numFmtId="0">
      <sharedItems/>
    </cacheField>
    <cacheField name="sku" numFmtId="0">
      <sharedItems/>
    </cacheField>
    <cacheField name="item_name" numFmtId="0">
      <sharedItems count="30">
        <s v="Pizza-Margherita-Reg"/>
        <s v="Pizza-Margherita-Large"/>
        <s v="Pizza-Diavola-hot-Reg"/>
        <s v="Pizza-Diavola-hot-Large"/>
        <s v="Pizza-Parmiginana-Reg"/>
        <s v="Pizza-Parmiginana-Large"/>
        <s v="Pizza-Quattro-Formaggi-Reg"/>
        <s v="Pizza-Quattro-Formaggi-Large"/>
        <s v="Pizza-Napolitana-Reg"/>
        <s v="Pizza-Napolitana-Large"/>
        <s v="Pizza-Pepperoni-Reg"/>
        <s v="Pizza-Pepperoni-Large"/>
        <s v="Pizza-Seafood-Reg"/>
        <s v="Pizza-Seafood-Large"/>
        <s v="Pizza-Hawalian-Reg"/>
        <s v="Pizza-Hawalian-Large"/>
        <s v="Side-Garlic-Bread"/>
        <s v="Side-Chicken-Wings"/>
        <s v="Side-Breadsticks"/>
        <s v="Side-Caesar-Salad"/>
        <s v="Dessert-Chocolate-Ice-cream"/>
        <s v="Dessert-Vanilla-Ice-cream"/>
        <s v="Dessert-Strawberry-Ice-cream"/>
        <s v="Dessert-Pistachio-Ice-cream"/>
        <s v="Dessert-Chocolate-Brownie"/>
        <s v="Dessert-Banoffee-Pie"/>
        <s v="Dessert-Fruit-Salad"/>
        <s v="Beverage-Coca-Cola"/>
        <s v="Beverage-Diet-Coke"/>
        <s v="Beverage-7-Up"/>
      </sharedItems>
    </cacheField>
    <cacheField name="item_cat" numFmtId="0">
      <sharedItems count="4">
        <s v="Pizza"/>
        <s v="Side"/>
        <s v="Dessert"/>
        <s v="Beverage"/>
      </sharedItems>
    </cacheField>
    <cacheField name="item_size" numFmtId="0">
      <sharedItems/>
    </cacheField>
    <cacheField name="item_price" numFmtId="0">
      <sharedItems containsSemiMixedTypes="0" containsString="0" containsNumber="1" containsInteger="1" minValue="3" maxValue="20"/>
    </cacheField>
    <cacheField name="add_id" numFmtId="0">
      <sharedItems containsSemiMixedTypes="0" containsString="0" containsNumber="1" containsInteger="1" minValue="1" maxValue="33"/>
    </cacheField>
    <cacheField name="delivery_address1" numFmtId="0">
      <sharedItems count="23">
        <s v="607 Trails End Road"/>
        <s v="105 Robinson Lane"/>
        <s v="75 Valley Road"/>
        <s v="56 Real Lambridge Park"/>
        <s v="711 Markcob Valley"/>
        <s v="94 Slater Street"/>
        <s v="159 Adams Street"/>
        <s v="26 Pine Street"/>
        <s v="99 Downey Valley"/>
        <s v="187 Timroad Drive"/>
        <s v="15 Cambridge Hill"/>
        <s v="612 Valley View"/>
        <s v="333 The Original Street"/>
        <s v="21 Bunney Store Street"/>
        <s v="298 Nexsus Lane"/>
        <s v="546 Sidney Road"/>
        <s v="989 Downey Street"/>
        <s v="73 Mary Road"/>
        <s v="154 Cliffside Drive"/>
        <s v="25 Concord Road"/>
        <s v="98 Cafe View "/>
        <s v="92 Sunny Lane"/>
        <s v="108 Monarch Lane"/>
      </sharedItems>
    </cacheField>
    <cacheField name="delivery_address2" numFmtId="0">
      <sharedItems/>
    </cacheField>
    <cacheField name="delivery_city" numFmtId="0">
      <sharedItems count="1">
        <s v="Manchester"/>
      </sharedItems>
    </cacheField>
    <cacheField name="delivery_zipcode" numFmtId="0">
      <sharedItems containsSemiMixedTypes="0" containsString="0" containsNumber="1" containsInteger="1" minValue="6042" maxValue="6042"/>
    </cacheField>
    <cacheField name="Total_Sales" numFmtId="0">
      <sharedItems containsSemiMixedTypes="0" containsString="0" containsNumber="1" containsInteger="1" minValue="5" maxValue="90" count="19">
        <n v="24"/>
        <n v="14"/>
        <n v="16"/>
        <n v="19"/>
        <n v="45"/>
        <n v="90"/>
        <n v="80"/>
        <n v="18"/>
        <n v="15"/>
        <n v="34"/>
        <n v="17"/>
        <n v="60"/>
        <n v="6"/>
        <n v="7"/>
        <n v="5"/>
        <n v="12"/>
        <n v="20"/>
        <n v="9"/>
        <n v="30"/>
      </sharedItems>
    </cacheField>
    <cacheField name="DISTINCT" numFmtId="0">
      <sharedItems containsSemiMixedTypes="0" containsString="0" containsNumber="1" containsInteger="1" minValue="2" maxValue="9"/>
    </cacheField>
    <cacheField name="average" numFmtId="0">
      <sharedItems containsSemiMixedTypes="0" containsString="0" containsNumber="1" minValue="0.55555555555555558" maxValue="18"/>
    </cacheField>
    <cacheField name="without_dum" numFmtId="0">
      <sharedItems containsSemiMixedTypes="0" containsString="0" containsNumber="1" minValue="0.55555555555555558" maxValue="18"/>
    </cacheField>
    <cacheField name="sum" numFmtId="0">
      <sharedItems containsSemiMixedTypes="0" containsString="0" containsNumber="1" minValue="15" maxValue="169.13333333333335"/>
    </cacheField>
  </cacheFields>
  <extLst>
    <ext xmlns:x14="http://schemas.microsoft.com/office/spreadsheetml/2009/9/main" uri="{725AE2AE-9491-48be-B2B4-4EB974FC3084}">
      <x14:pivotCacheDefinition pivotCacheId="1206669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x v="0"/>
    <n v="2"/>
    <x v="0"/>
    <x v="0"/>
    <n v="1"/>
    <s v="it_001"/>
    <s v="PIZZ-MARG-R"/>
    <x v="0"/>
    <x v="0"/>
    <s v="Regular"/>
    <n v="12"/>
    <n v="1"/>
    <x v="0"/>
    <s v="NULL"/>
    <x v="0"/>
    <n v="6042"/>
    <x v="0"/>
    <n v="3"/>
    <n v="8"/>
    <n v="8"/>
    <n v="169.13333333333335"/>
  </r>
  <r>
    <x v="1"/>
    <x v="1"/>
    <x v="0"/>
    <x v="1"/>
    <n v="1"/>
    <x v="1"/>
    <x v="0"/>
    <n v="2"/>
    <s v="it_002"/>
    <s v="PIZZ-MARG-L"/>
    <x v="1"/>
    <x v="0"/>
    <s v="Large"/>
    <n v="14"/>
    <n v="2"/>
    <x v="1"/>
    <s v="NULL"/>
    <x v="0"/>
    <n v="6042"/>
    <x v="1"/>
    <n v="4"/>
    <n v="3.5"/>
    <n v="3.5"/>
    <n v="161.13333333333333"/>
  </r>
  <r>
    <x v="2"/>
    <x v="2"/>
    <x v="0"/>
    <x v="0"/>
    <n v="1"/>
    <x v="2"/>
    <x v="0"/>
    <n v="3"/>
    <s v="it_003"/>
    <s v="PIZZ-DIAV-R"/>
    <x v="2"/>
    <x v="0"/>
    <s v="Regular"/>
    <n v="16"/>
    <n v="3"/>
    <x v="2"/>
    <s v="NULL"/>
    <x v="0"/>
    <n v="6042"/>
    <x v="2"/>
    <n v="2"/>
    <n v="8"/>
    <n v="8"/>
    <n v="157.63333333333333"/>
  </r>
  <r>
    <x v="3"/>
    <x v="2"/>
    <x v="1"/>
    <x v="1"/>
    <n v="1"/>
    <x v="2"/>
    <x v="0"/>
    <n v="3"/>
    <s v="it_004"/>
    <s v="PIZZ-DIAV-L"/>
    <x v="3"/>
    <x v="0"/>
    <s v="Large"/>
    <n v="19"/>
    <n v="4"/>
    <x v="3"/>
    <s v="NULL"/>
    <x v="0"/>
    <n v="6042"/>
    <x v="3"/>
    <n v="2"/>
    <n v="9.5"/>
    <n v="9.5"/>
    <n v="149.63333333333333"/>
  </r>
  <r>
    <x v="4"/>
    <x v="3"/>
    <x v="2"/>
    <x v="2"/>
    <n v="3"/>
    <x v="3"/>
    <x v="1"/>
    <n v="4"/>
    <s v="it_005"/>
    <s v="PIZZ-PARM-R"/>
    <x v="4"/>
    <x v="0"/>
    <s v="Regular"/>
    <n v="15"/>
    <n v="5"/>
    <x v="4"/>
    <s v="NULL"/>
    <x v="0"/>
    <n v="6042"/>
    <x v="4"/>
    <n v="5"/>
    <n v="9"/>
    <n v="9"/>
    <n v="140.13333333333333"/>
  </r>
  <r>
    <x v="5"/>
    <x v="3"/>
    <x v="3"/>
    <x v="3"/>
    <n v="5"/>
    <x v="3"/>
    <x v="1"/>
    <n v="4"/>
    <s v="it_006"/>
    <s v="PIZZ-PARM-L"/>
    <x v="5"/>
    <x v="0"/>
    <s v="Large"/>
    <n v="18"/>
    <n v="6"/>
    <x v="5"/>
    <s v="NULL"/>
    <x v="0"/>
    <n v="6042"/>
    <x v="5"/>
    <n v="5"/>
    <n v="18"/>
    <n v="18"/>
    <n v="131.13333333333333"/>
  </r>
  <r>
    <x v="6"/>
    <x v="3"/>
    <x v="3"/>
    <x v="4"/>
    <n v="5"/>
    <x v="3"/>
    <x v="1"/>
    <n v="4"/>
    <s v="it_007"/>
    <s v="PIZZ-QUAT-R"/>
    <x v="6"/>
    <x v="0"/>
    <s v="Regular"/>
    <n v="16"/>
    <n v="7"/>
    <x v="6"/>
    <s v="NULL"/>
    <x v="0"/>
    <n v="6042"/>
    <x v="6"/>
    <n v="5"/>
    <n v="16"/>
    <n v="16"/>
    <n v="113.13333333333331"/>
  </r>
  <r>
    <x v="7"/>
    <x v="3"/>
    <x v="3"/>
    <x v="5"/>
    <n v="1"/>
    <x v="3"/>
    <x v="1"/>
    <n v="4"/>
    <s v="it_008"/>
    <s v="PIZZ-QUAT-L"/>
    <x v="7"/>
    <x v="0"/>
    <s v="Large"/>
    <n v="19"/>
    <n v="8"/>
    <x v="7"/>
    <s v="NULL"/>
    <x v="0"/>
    <n v="6042"/>
    <x v="3"/>
    <n v="5"/>
    <n v="3.8"/>
    <n v="3.8"/>
    <n v="97.133333333333312"/>
  </r>
  <r>
    <x v="8"/>
    <x v="3"/>
    <x v="0"/>
    <x v="6"/>
    <n v="1"/>
    <x v="3"/>
    <x v="1"/>
    <n v="4"/>
    <s v="it_009"/>
    <s v="PIZZ-NAPO-R"/>
    <x v="8"/>
    <x v="0"/>
    <s v="Regular"/>
    <n v="16"/>
    <n v="9"/>
    <x v="8"/>
    <s v="NULL"/>
    <x v="0"/>
    <n v="6042"/>
    <x v="2"/>
    <n v="5"/>
    <n v="3.2"/>
    <n v="3.2"/>
    <n v="93.333333333333314"/>
  </r>
  <r>
    <x v="9"/>
    <x v="4"/>
    <x v="0"/>
    <x v="3"/>
    <n v="1"/>
    <x v="4"/>
    <x v="0"/>
    <n v="5"/>
    <s v="it_010"/>
    <s v="PIZZ-NAPO-L"/>
    <x v="9"/>
    <x v="0"/>
    <s v="Large"/>
    <n v="18"/>
    <n v="10"/>
    <x v="9"/>
    <s v="NULL"/>
    <x v="0"/>
    <n v="6042"/>
    <x v="7"/>
    <n v="5"/>
    <n v="3.6"/>
    <n v="3.6"/>
    <n v="90.133333333333326"/>
  </r>
  <r>
    <x v="10"/>
    <x v="4"/>
    <x v="0"/>
    <x v="7"/>
    <n v="1"/>
    <x v="4"/>
    <x v="0"/>
    <n v="5"/>
    <s v="it_011"/>
    <s v="PIZZ-PEPP-R"/>
    <x v="10"/>
    <x v="0"/>
    <s v="Regular"/>
    <n v="15"/>
    <n v="11"/>
    <x v="10"/>
    <s v="NULL"/>
    <x v="0"/>
    <n v="6042"/>
    <x v="8"/>
    <n v="5"/>
    <n v="3"/>
    <n v="3"/>
    <n v="86.533333333333331"/>
  </r>
  <r>
    <x v="11"/>
    <x v="4"/>
    <x v="0"/>
    <x v="8"/>
    <n v="2"/>
    <x v="4"/>
    <x v="0"/>
    <n v="6"/>
    <s v="it_012"/>
    <s v="PIZZ-PEPP-L"/>
    <x v="11"/>
    <x v="0"/>
    <s v="Large"/>
    <n v="17"/>
    <n v="12"/>
    <x v="11"/>
    <s v="NULL"/>
    <x v="0"/>
    <n v="6042"/>
    <x v="9"/>
    <n v="5"/>
    <n v="6.8"/>
    <n v="6.8"/>
    <n v="83.533333333333331"/>
  </r>
  <r>
    <x v="12"/>
    <x v="4"/>
    <x v="0"/>
    <x v="5"/>
    <n v="1"/>
    <x v="4"/>
    <x v="0"/>
    <n v="7"/>
    <s v="it_013"/>
    <s v="PIZZ-SEAF-R"/>
    <x v="12"/>
    <x v="0"/>
    <s v="Regular"/>
    <n v="17"/>
    <n v="13"/>
    <x v="12"/>
    <s v="NULL"/>
    <x v="0"/>
    <n v="6042"/>
    <x v="10"/>
    <n v="5"/>
    <n v="3.4"/>
    <n v="3.4"/>
    <n v="76.733333333333334"/>
  </r>
  <r>
    <x v="13"/>
    <x v="4"/>
    <x v="0"/>
    <x v="9"/>
    <n v="3"/>
    <x v="4"/>
    <x v="0"/>
    <n v="7"/>
    <s v="it_014"/>
    <s v="PIZZ-SEAF-L"/>
    <x v="13"/>
    <x v="0"/>
    <s v="Large"/>
    <n v="20"/>
    <n v="14"/>
    <x v="13"/>
    <s v="NULL"/>
    <x v="0"/>
    <n v="6042"/>
    <x v="11"/>
    <n v="5"/>
    <n v="12"/>
    <n v="12"/>
    <n v="73.333333333333343"/>
  </r>
  <r>
    <x v="14"/>
    <x v="5"/>
    <x v="0"/>
    <x v="1"/>
    <n v="1"/>
    <x v="5"/>
    <x v="0"/>
    <n v="6"/>
    <s v="it_015"/>
    <s v="PIZZ-HAWA-R"/>
    <x v="14"/>
    <x v="0"/>
    <s v="Regular"/>
    <n v="15"/>
    <n v="15"/>
    <x v="14"/>
    <s v="NULL"/>
    <x v="0"/>
    <n v="6042"/>
    <x v="8"/>
    <n v="9"/>
    <n v="1.6666666666666667"/>
    <n v="1.6666666666666667"/>
    <n v="61.333333333333336"/>
  </r>
  <r>
    <x v="15"/>
    <x v="5"/>
    <x v="0"/>
    <x v="10"/>
    <n v="1"/>
    <x v="5"/>
    <x v="0"/>
    <n v="6"/>
    <s v="it_016"/>
    <s v="PIZZ-HAWA-L"/>
    <x v="15"/>
    <x v="0"/>
    <s v="Large"/>
    <n v="17"/>
    <n v="16"/>
    <x v="15"/>
    <s v="NULL"/>
    <x v="0"/>
    <n v="6042"/>
    <x v="10"/>
    <n v="9"/>
    <n v="1.8888888888888888"/>
    <n v="1.8888888888888888"/>
    <n v="59.666666666666671"/>
  </r>
  <r>
    <x v="16"/>
    <x v="5"/>
    <x v="0"/>
    <x v="11"/>
    <n v="1"/>
    <x v="5"/>
    <x v="0"/>
    <n v="7"/>
    <s v="it_017"/>
    <s v="SIDE-GARL-Bread"/>
    <x v="16"/>
    <x v="1"/>
    <s v="Regular"/>
    <n v="6"/>
    <n v="17"/>
    <x v="16"/>
    <s v="NULL"/>
    <x v="0"/>
    <n v="6042"/>
    <x v="12"/>
    <n v="9"/>
    <n v="0.66666666666666663"/>
    <n v="0.66666666666666663"/>
    <n v="57.777777777777779"/>
  </r>
  <r>
    <x v="17"/>
    <x v="5"/>
    <x v="0"/>
    <x v="12"/>
    <n v="1"/>
    <x v="5"/>
    <x v="0"/>
    <n v="7"/>
    <s v="it_018"/>
    <s v="SIDE-CHIC-Wings"/>
    <x v="17"/>
    <x v="1"/>
    <s v="Regular"/>
    <n v="7"/>
    <n v="18"/>
    <x v="17"/>
    <s v="NULL"/>
    <x v="0"/>
    <n v="6042"/>
    <x v="13"/>
    <n v="9"/>
    <n v="0.77777777777777779"/>
    <n v="0.77777777777777779"/>
    <n v="57.111111111111114"/>
  </r>
  <r>
    <x v="18"/>
    <x v="5"/>
    <x v="0"/>
    <x v="4"/>
    <n v="1"/>
    <x v="5"/>
    <x v="0"/>
    <n v="7"/>
    <s v="it_019"/>
    <s v="SIDE-BREA"/>
    <x v="18"/>
    <x v="1"/>
    <s v="Regular"/>
    <n v="5"/>
    <n v="19"/>
    <x v="18"/>
    <s v="NULL"/>
    <x v="0"/>
    <n v="6042"/>
    <x v="14"/>
    <n v="9"/>
    <n v="0.55555555555555558"/>
    <n v="0.55555555555555558"/>
    <n v="56.333333333333329"/>
  </r>
  <r>
    <x v="19"/>
    <x v="5"/>
    <x v="0"/>
    <x v="9"/>
    <n v="1"/>
    <x v="5"/>
    <x v="0"/>
    <n v="8"/>
    <s v="it_020"/>
    <s v="SIDE-CAES-Salad"/>
    <x v="19"/>
    <x v="1"/>
    <s v="Regular"/>
    <n v="7"/>
    <n v="20"/>
    <x v="19"/>
    <s v="NULL"/>
    <x v="0"/>
    <n v="6042"/>
    <x v="13"/>
    <n v="9"/>
    <n v="0.77777777777777779"/>
    <n v="0.77777777777777779"/>
    <n v="55.777777777777779"/>
  </r>
  <r>
    <x v="20"/>
    <x v="5"/>
    <x v="0"/>
    <x v="13"/>
    <n v="1"/>
    <x v="5"/>
    <x v="0"/>
    <n v="8"/>
    <s v="it_021"/>
    <s v="DESS-ICE-CHOC"/>
    <x v="20"/>
    <x v="2"/>
    <s v="Regular"/>
    <n v="6"/>
    <n v="21"/>
    <x v="5"/>
    <s v="NULL"/>
    <x v="0"/>
    <n v="6042"/>
    <x v="12"/>
    <n v="9"/>
    <n v="0.66666666666666663"/>
    <n v="0.66666666666666663"/>
    <n v="55"/>
  </r>
  <r>
    <x v="21"/>
    <x v="5"/>
    <x v="0"/>
    <x v="14"/>
    <n v="1"/>
    <x v="5"/>
    <x v="0"/>
    <n v="8"/>
    <s v="it_022"/>
    <s v="DESS-ICE-VANI"/>
    <x v="21"/>
    <x v="2"/>
    <s v="Regular"/>
    <n v="6"/>
    <n v="22"/>
    <x v="7"/>
    <s v="NULL"/>
    <x v="0"/>
    <n v="6042"/>
    <x v="12"/>
    <n v="9"/>
    <n v="0.66666666666666663"/>
    <n v="0.66666666666666663"/>
    <n v="54.333333333333336"/>
  </r>
  <r>
    <x v="22"/>
    <x v="5"/>
    <x v="0"/>
    <x v="15"/>
    <n v="1"/>
    <x v="5"/>
    <x v="0"/>
    <n v="9"/>
    <s v="it_023"/>
    <s v="DESS-ICE-STRA"/>
    <x v="22"/>
    <x v="2"/>
    <s v="Regular"/>
    <n v="6"/>
    <n v="23"/>
    <x v="10"/>
    <s v="NULL"/>
    <x v="0"/>
    <n v="6042"/>
    <x v="12"/>
    <n v="9"/>
    <n v="0.66666666666666663"/>
    <n v="0.66666666666666663"/>
    <n v="53.666666666666671"/>
  </r>
  <r>
    <x v="23"/>
    <x v="6"/>
    <x v="0"/>
    <x v="0"/>
    <n v="2"/>
    <x v="6"/>
    <x v="0"/>
    <n v="9"/>
    <s v="it_024"/>
    <s v="DESS-ICE-PIST"/>
    <x v="23"/>
    <x v="2"/>
    <s v="Regular"/>
    <n v="6"/>
    <n v="24"/>
    <x v="13"/>
    <s v="NULL"/>
    <x v="0"/>
    <n v="6042"/>
    <x v="15"/>
    <n v="5"/>
    <n v="2.4"/>
    <n v="2.4"/>
    <n v="53"/>
  </r>
  <r>
    <x v="24"/>
    <x v="6"/>
    <x v="0"/>
    <x v="1"/>
    <n v="4"/>
    <x v="6"/>
    <x v="0"/>
    <n v="9"/>
    <s v="it_025"/>
    <s v="DESS-CHOC-BROW"/>
    <x v="24"/>
    <x v="2"/>
    <s v="Regular"/>
    <n v="5"/>
    <n v="25"/>
    <x v="15"/>
    <s v="NULL"/>
    <x v="0"/>
    <n v="6042"/>
    <x v="16"/>
    <n v="5"/>
    <n v="4"/>
    <n v="4"/>
    <n v="50.6"/>
  </r>
  <r>
    <x v="25"/>
    <x v="6"/>
    <x v="0"/>
    <x v="16"/>
    <n v="2"/>
    <x v="6"/>
    <x v="0"/>
    <n v="10"/>
    <s v="it_026"/>
    <s v="DESS-BANO-PIE"/>
    <x v="25"/>
    <x v="2"/>
    <s v="Regular"/>
    <n v="7"/>
    <n v="26"/>
    <x v="19"/>
    <s v="NULL"/>
    <x v="0"/>
    <n v="6042"/>
    <x v="1"/>
    <n v="5"/>
    <n v="2.8"/>
    <n v="2.8"/>
    <n v="46.6"/>
  </r>
  <r>
    <x v="26"/>
    <x v="6"/>
    <x v="0"/>
    <x v="17"/>
    <n v="3"/>
    <x v="0"/>
    <x v="0"/>
    <n v="1"/>
    <s v="it_027"/>
    <s v="DESS-FRUI-SALA"/>
    <x v="26"/>
    <x v="2"/>
    <s v="Regular"/>
    <n v="5"/>
    <n v="27"/>
    <x v="1"/>
    <s v="NULL"/>
    <x v="0"/>
    <n v="6042"/>
    <x v="8"/>
    <n v="5"/>
    <n v="3"/>
    <n v="3"/>
    <n v="43.8"/>
  </r>
  <r>
    <x v="27"/>
    <x v="6"/>
    <x v="0"/>
    <x v="18"/>
    <n v="3"/>
    <x v="0"/>
    <x v="0"/>
    <n v="10"/>
    <s v="it_028"/>
    <s v="BEVA-CC-REG33"/>
    <x v="27"/>
    <x v="3"/>
    <s v="33cl"/>
    <n v="3"/>
    <n v="28"/>
    <x v="3"/>
    <s v="NULL"/>
    <x v="0"/>
    <n v="6042"/>
    <x v="17"/>
    <n v="5"/>
    <n v="1.8"/>
    <n v="1.8"/>
    <n v="40.799999999999997"/>
  </r>
  <r>
    <x v="28"/>
    <x v="0"/>
    <x v="0"/>
    <x v="15"/>
    <n v="3"/>
    <x v="1"/>
    <x v="0"/>
    <n v="11"/>
    <s v="it_029"/>
    <s v="BEVA-CC-BEG1500"/>
    <x v="27"/>
    <x v="3"/>
    <s v="1.5cl"/>
    <n v="6"/>
    <n v="29"/>
    <x v="5"/>
    <s v="NULL"/>
    <x v="0"/>
    <n v="6042"/>
    <x v="7"/>
    <n v="3"/>
    <n v="6"/>
    <n v="6"/>
    <n v="39"/>
  </r>
  <r>
    <x v="29"/>
    <x v="0"/>
    <x v="0"/>
    <x v="19"/>
    <n v="3"/>
    <x v="1"/>
    <x v="0"/>
    <n v="12"/>
    <s v="it_030"/>
    <s v="BEVA-CC-DIE33"/>
    <x v="28"/>
    <x v="3"/>
    <s v="33cl"/>
    <n v="3"/>
    <n v="30"/>
    <x v="7"/>
    <s v="NULL"/>
    <x v="0"/>
    <n v="6042"/>
    <x v="17"/>
    <n v="3"/>
    <n v="3"/>
    <n v="3"/>
    <n v="33"/>
  </r>
  <r>
    <x v="30"/>
    <x v="1"/>
    <x v="0"/>
    <x v="20"/>
    <n v="5"/>
    <x v="0"/>
    <x v="0"/>
    <n v="14"/>
    <s v="it_031"/>
    <s v="BEVA-CC-DIE1500"/>
    <x v="28"/>
    <x v="3"/>
    <s v="1.5l"/>
    <n v="6"/>
    <n v="31"/>
    <x v="20"/>
    <s v="NULL"/>
    <x v="0"/>
    <n v="6042"/>
    <x v="18"/>
    <n v="4"/>
    <n v="7.5"/>
    <n v="7.5"/>
    <n v="30"/>
  </r>
  <r>
    <x v="31"/>
    <x v="1"/>
    <x v="4"/>
    <x v="21"/>
    <n v="10"/>
    <x v="2"/>
    <x v="0"/>
    <n v="14"/>
    <s v="it_032"/>
    <s v="BEVA-7U-REG33"/>
    <x v="29"/>
    <x v="3"/>
    <s v="33cl"/>
    <n v="3"/>
    <n v="32"/>
    <x v="21"/>
    <s v="NULL"/>
    <x v="0"/>
    <n v="6042"/>
    <x v="18"/>
    <n v="4"/>
    <n v="7.5"/>
    <n v="7.5"/>
    <n v="22.5"/>
  </r>
  <r>
    <x v="32"/>
    <x v="1"/>
    <x v="5"/>
    <x v="22"/>
    <n v="10"/>
    <x v="2"/>
    <x v="0"/>
    <n v="17"/>
    <s v="it_033"/>
    <s v="BEVA-7U-REG1500"/>
    <x v="29"/>
    <x v="3"/>
    <s v="1.5l"/>
    <n v="6"/>
    <n v="33"/>
    <x v="22"/>
    <s v="NULL"/>
    <x v="0"/>
    <n v="6042"/>
    <x v="11"/>
    <n v="4"/>
    <n v="15"/>
    <n v="15"/>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87BD7F-6900-4FD0-9DD4-639667025FDB}" name="PivotTable1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4">
    <pivotField showAll="0"/>
    <pivotField dataField="1"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order_id" fld="1" subtotal="count" baseField="0" baseItem="138745112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F0A7B5-0EEF-4109-ABEA-9B0FD36B0A9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4">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numFmtId="22" showAll="0">
      <items count="7">
        <item x="0"/>
        <item x="2"/>
        <item x="3"/>
        <item x="1"/>
        <item x="4"/>
        <item x="5"/>
        <item t="default"/>
      </items>
    </pivotField>
    <pivotField showAll="0"/>
    <pivotField showAll="0"/>
    <pivotField showAll="0"/>
    <pivotField showAll="0"/>
    <pivotField showAll="0"/>
    <pivotField showAll="0"/>
    <pivotField showAll="0"/>
    <pivotField showAll="0">
      <items count="31">
        <item x="29"/>
        <item x="27"/>
        <item x="28"/>
        <item x="25"/>
        <item x="24"/>
        <item x="20"/>
        <item x="26"/>
        <item x="23"/>
        <item x="22"/>
        <item x="21"/>
        <item x="3"/>
        <item x="2"/>
        <item x="15"/>
        <item x="14"/>
        <item x="1"/>
        <item x="0"/>
        <item x="9"/>
        <item x="8"/>
        <item x="5"/>
        <item x="4"/>
        <item x="11"/>
        <item x="10"/>
        <item x="7"/>
        <item x="6"/>
        <item x="13"/>
        <item x="12"/>
        <item x="18"/>
        <item x="19"/>
        <item x="17"/>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order_id" fld="1" subtotal="count" baseField="9" baseItem="20563055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B0A52B-2995-40E7-869D-0BCEC1B97349}" name="PivotTable1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24">
    <pivotField showAll="0"/>
    <pivotField dataField="1"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order_id" fld="1" subtotal="count" baseField="9" baseItem="20563055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9DE9CC-CA16-4FB5-A817-B12061D6AC1D}" name="PivotTable1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24">
    <pivotField showAll="0"/>
    <pivotField dataField="1"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order_id" fld="1" subtotal="count" baseField="9" baseItem="20563055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62A849-D9C1-4382-92AE-0334D5238AC0}"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12:U15" firstHeaderRow="1" firstDataRow="1" firstDataCol="1"/>
  <pivotFields count="24">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items count="8">
        <item x="0"/>
        <item x="1"/>
        <item x="2"/>
        <item x="3"/>
        <item x="4"/>
        <item x="5"/>
        <item x="6"/>
        <item t="default"/>
      </items>
    </pivotField>
    <pivotField numFmtId="20" showAll="0" defaultSubtotal="0">
      <items count="6">
        <item x="0"/>
        <item x="2"/>
        <item x="3"/>
        <item x="1"/>
        <item x="4"/>
        <item x="5"/>
      </items>
    </pivotField>
    <pivotField showAll="0"/>
    <pivotField showAll="0"/>
    <pivotField showAll="0">
      <items count="8">
        <item x="0"/>
        <item x="1"/>
        <item x="2"/>
        <item x="3"/>
        <item x="4"/>
        <item x="5"/>
        <item x="6"/>
        <item t="default"/>
      </items>
    </pivotField>
    <pivotField axis="axisRow" showAll="0">
      <items count="3">
        <item x="1"/>
        <item x="0"/>
        <item t="default"/>
      </items>
    </pivotField>
    <pivotField showAll="0"/>
    <pivotField showAll="0"/>
    <pivotField showAll="0"/>
    <pivotField showAll="0">
      <items count="31">
        <item x="29"/>
        <item x="27"/>
        <item x="28"/>
        <item x="25"/>
        <item x="24"/>
        <item x="20"/>
        <item x="26"/>
        <item x="23"/>
        <item x="22"/>
        <item x="21"/>
        <item x="3"/>
        <item x="2"/>
        <item x="15"/>
        <item x="14"/>
        <item x="1"/>
        <item x="0"/>
        <item x="9"/>
        <item x="8"/>
        <item x="5"/>
        <item x="4"/>
        <item x="11"/>
        <item x="10"/>
        <item x="7"/>
        <item x="6"/>
        <item x="13"/>
        <item x="12"/>
        <item x="18"/>
        <item x="19"/>
        <item x="17"/>
        <item x="16"/>
        <item t="default"/>
      </items>
    </pivotField>
    <pivotField showAll="0"/>
    <pivotField showAll="0"/>
    <pivotField showAll="0"/>
    <pivotField showAll="0"/>
    <pivotField showAll="0">
      <items count="24">
        <item x="1"/>
        <item x="22"/>
        <item x="10"/>
        <item x="18"/>
        <item x="6"/>
        <item x="9"/>
        <item x="13"/>
        <item x="19"/>
        <item x="7"/>
        <item x="14"/>
        <item x="12"/>
        <item x="15"/>
        <item x="3"/>
        <item x="0"/>
        <item x="11"/>
        <item x="4"/>
        <item x="17"/>
        <item x="2"/>
        <item x="21"/>
        <item x="5"/>
        <item x="20"/>
        <item x="16"/>
        <item x="8"/>
        <item t="default"/>
      </items>
    </pivotField>
    <pivotField showAll="0"/>
    <pivotField showAll="0">
      <items count="2">
        <item x="0"/>
        <item t="default"/>
      </items>
    </pivotField>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Sum of order_id" fld="1"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494ECB-01B6-469F-814A-0BF8632B8A5E}"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2:Q19" firstHeaderRow="1" firstDataRow="1" firstDataCol="1"/>
  <pivotFields count="24">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8">
        <item x="0"/>
        <item x="1"/>
        <item x="2"/>
        <item x="3"/>
        <item x="4"/>
        <item x="5"/>
        <item x="6"/>
        <item t="default"/>
      </items>
    </pivotField>
    <pivotField axis="axisRow" numFmtId="20" showAll="0" defaultSubtotal="0">
      <items count="6">
        <item x="0"/>
        <item x="2"/>
        <item x="3"/>
        <item x="1"/>
        <item x="4"/>
        <item x="5"/>
      </items>
    </pivotField>
    <pivotField showAll="0"/>
    <pivotField showAll="0"/>
    <pivotField showAll="0">
      <items count="8">
        <item x="0"/>
        <item x="1"/>
        <item x="2"/>
        <item x="3"/>
        <item x="4"/>
        <item x="5"/>
        <item x="6"/>
        <item t="default"/>
      </items>
    </pivotField>
    <pivotField showAll="0"/>
    <pivotField showAll="0"/>
    <pivotField showAll="0"/>
    <pivotField showAll="0"/>
    <pivotField showAll="0">
      <items count="31">
        <item x="29"/>
        <item x="27"/>
        <item x="28"/>
        <item x="25"/>
        <item x="24"/>
        <item x="20"/>
        <item x="26"/>
        <item x="23"/>
        <item x="22"/>
        <item x="21"/>
        <item x="3"/>
        <item x="2"/>
        <item x="15"/>
        <item x="14"/>
        <item x="1"/>
        <item x="0"/>
        <item x="9"/>
        <item x="8"/>
        <item x="5"/>
        <item x="4"/>
        <item x="11"/>
        <item x="10"/>
        <item x="7"/>
        <item x="6"/>
        <item x="13"/>
        <item x="12"/>
        <item x="18"/>
        <item x="19"/>
        <item x="17"/>
        <item x="1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Count of Total_Sales" fld="19" subtotal="count" baseField="9" baseItem="205630559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7A9904-612D-4F4F-A4D5-56ECE39907C6}"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2:N43" firstHeaderRow="1" firstDataRow="1" firstDataCol="1"/>
  <pivotFields count="24">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numFmtId="22" showAll="0">
      <items count="7">
        <item x="0"/>
        <item x="2"/>
        <item x="3"/>
        <item x="1"/>
        <item x="4"/>
        <item x="5"/>
        <item t="default"/>
      </items>
    </pivotField>
    <pivotField showAll="0"/>
    <pivotField showAll="0"/>
    <pivotField showAll="0">
      <items count="8">
        <item x="0"/>
        <item x="1"/>
        <item x="2"/>
        <item x="3"/>
        <item x="4"/>
        <item x="5"/>
        <item x="6"/>
        <item t="default"/>
      </items>
    </pivotField>
    <pivotField showAll="0"/>
    <pivotField showAll="0"/>
    <pivotField showAll="0"/>
    <pivotField showAll="0"/>
    <pivotField axis="axisRow" showAll="0" maxSubtotal="1">
      <items count="31">
        <item x="29"/>
        <item x="27"/>
        <item x="28"/>
        <item x="25"/>
        <item x="24"/>
        <item x="20"/>
        <item x="26"/>
        <item x="23"/>
        <item x="22"/>
        <item x="21"/>
        <item x="3"/>
        <item x="2"/>
        <item x="15"/>
        <item x="14"/>
        <item x="1"/>
        <item x="0"/>
        <item x="9"/>
        <item x="8"/>
        <item x="5"/>
        <item x="4"/>
        <item x="11"/>
        <item x="10"/>
        <item x="7"/>
        <item x="6"/>
        <item x="13"/>
        <item x="12"/>
        <item x="18"/>
        <item x="19"/>
        <item x="17"/>
        <item x="16"/>
        <item t="max"/>
      </items>
    </pivotField>
    <pivotField showAll="0"/>
    <pivotField showAll="0"/>
    <pivotField showAll="0"/>
    <pivotField showAll="0"/>
    <pivotField showAll="0"/>
    <pivotField showAll="0"/>
    <pivotField showAll="0"/>
    <pivotField showAll="0"/>
    <pivotField dataField="1" showAll="0">
      <items count="20">
        <item x="14"/>
        <item x="12"/>
        <item x="13"/>
        <item x="17"/>
        <item x="15"/>
        <item x="1"/>
        <item x="8"/>
        <item x="2"/>
        <item x="10"/>
        <item x="7"/>
        <item x="3"/>
        <item x="16"/>
        <item x="0"/>
        <item x="18"/>
        <item x="9"/>
        <item x="4"/>
        <item x="11"/>
        <item x="6"/>
        <item x="5"/>
        <item t="default"/>
      </items>
    </pivotField>
    <pivotField showAll="0"/>
    <pivotField showAll="0"/>
    <pivotField showAll="0"/>
    <pivotField showAll="0"/>
  </pivotFields>
  <rowFields count="1">
    <field x="1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_Sales" fld="19"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FEF5E6-4724-4771-8B6D-D63DD406C0C7}"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2:I17" firstHeaderRow="1" firstDataRow="1" firstDataCol="1"/>
  <pivotFields count="24">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numFmtId="22" showAll="0">
      <items count="7">
        <item x="0"/>
        <item x="2"/>
        <item x="3"/>
        <item x="1"/>
        <item x="4"/>
        <item x="5"/>
        <item t="default"/>
      </items>
    </pivotField>
    <pivotField showAll="0"/>
    <pivotField showAll="0"/>
    <pivotField showAll="0">
      <items count="8">
        <item x="0"/>
        <item x="1"/>
        <item x="2"/>
        <item x="3"/>
        <item x="4"/>
        <item x="5"/>
        <item x="6"/>
        <item t="default"/>
      </items>
    </pivotField>
    <pivotField showAll="0"/>
    <pivotField showAll="0"/>
    <pivotField showAll="0"/>
    <pivotField showAll="0"/>
    <pivotField showAll="0">
      <items count="31">
        <item x="29"/>
        <item x="27"/>
        <item x="28"/>
        <item x="25"/>
        <item x="24"/>
        <item x="20"/>
        <item x="26"/>
        <item x="23"/>
        <item x="22"/>
        <item x="21"/>
        <item x="3"/>
        <item x="2"/>
        <item x="15"/>
        <item x="14"/>
        <item x="1"/>
        <item x="0"/>
        <item x="9"/>
        <item x="8"/>
        <item x="5"/>
        <item x="4"/>
        <item x="11"/>
        <item x="10"/>
        <item x="7"/>
        <item x="6"/>
        <item x="13"/>
        <item x="12"/>
        <item x="18"/>
        <item x="19"/>
        <item x="17"/>
        <item x="16"/>
        <item t="default"/>
      </items>
    </pivotField>
    <pivotField axis="axisRow" showAll="0">
      <items count="5">
        <item x="3"/>
        <item x="2"/>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1"/>
  </rowFields>
  <rowItems count="5">
    <i>
      <x/>
    </i>
    <i>
      <x v="1"/>
    </i>
    <i>
      <x v="2"/>
    </i>
    <i>
      <x v="3"/>
    </i>
    <i t="grand">
      <x/>
    </i>
  </rowItems>
  <colItems count="1">
    <i/>
  </colItems>
  <dataFields count="1">
    <dataField name="Count of Total_Sales" fld="19" subtotal="count" baseField="9" baseItem="2056305592"/>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 chart="5" format="9">
      <pivotArea type="data" outline="0" fieldPosition="0">
        <references count="2">
          <reference field="4294967294" count="1" selected="0">
            <x v="0"/>
          </reference>
          <reference field="11" count="1" selected="0">
            <x v="2"/>
          </reference>
        </references>
      </pivotArea>
    </chartFormat>
    <chartFormat chart="5" format="10">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8F6B34-FD1E-4E1F-91F4-BB67A00AA0C4}"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C6" firstHeaderRow="1" firstDataRow="1" firstDataCol="0"/>
  <pivotFields count="24">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numFmtId="22" showAll="0">
      <items count="7">
        <item x="0"/>
        <item x="2"/>
        <item x="3"/>
        <item x="1"/>
        <item x="4"/>
        <item x="5"/>
        <item t="default"/>
      </items>
    </pivotField>
    <pivotField showAll="0"/>
    <pivotField showAll="0"/>
    <pivotField showAll="0">
      <items count="8">
        <item x="0"/>
        <item x="1"/>
        <item x="2"/>
        <item x="3"/>
        <item x="4"/>
        <item x="5"/>
        <item x="6"/>
        <item t="default"/>
      </items>
    </pivotField>
    <pivotField showAll="0"/>
    <pivotField showAll="0"/>
    <pivotField showAll="0"/>
    <pivotField showAll="0"/>
    <pivotField showAll="0">
      <items count="31">
        <item x="29"/>
        <item x="27"/>
        <item x="28"/>
        <item x="25"/>
        <item x="24"/>
        <item x="20"/>
        <item x="26"/>
        <item x="23"/>
        <item x="22"/>
        <item x="21"/>
        <item x="3"/>
        <item x="2"/>
        <item x="15"/>
        <item x="14"/>
        <item x="1"/>
        <item x="0"/>
        <item x="9"/>
        <item x="8"/>
        <item x="5"/>
        <item x="4"/>
        <item x="11"/>
        <item x="10"/>
        <item x="7"/>
        <item x="6"/>
        <item x="13"/>
        <item x="12"/>
        <item x="18"/>
        <item x="19"/>
        <item x="17"/>
        <item x="1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Count of Total_Sales" fld="19" subtotal="count" baseField="9" baseItem="20563055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D64F79-4676-416B-B1DE-1724251A76D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20" firstHeaderRow="1" firstDataRow="1" firstDataCol="1"/>
  <pivotFields count="24">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8">
        <item x="0"/>
        <item x="1"/>
        <item x="2"/>
        <item x="3"/>
        <item x="4"/>
        <item x="5"/>
        <item x="6"/>
        <item t="default"/>
      </items>
    </pivotField>
    <pivotField numFmtId="22" showAll="0">
      <items count="7">
        <item x="0"/>
        <item x="2"/>
        <item x="3"/>
        <item x="1"/>
        <item x="4"/>
        <item x="5"/>
        <item t="default"/>
      </items>
    </pivotField>
    <pivotField showAll="0"/>
    <pivotField dataField="1" showAll="0"/>
    <pivotField showAll="0"/>
    <pivotField showAll="0"/>
    <pivotField showAll="0"/>
    <pivotField showAll="0"/>
    <pivotField showAll="0"/>
    <pivotField showAll="0">
      <items count="31">
        <item x="29"/>
        <item x="27"/>
        <item x="28"/>
        <item x="25"/>
        <item x="24"/>
        <item x="20"/>
        <item x="26"/>
        <item x="23"/>
        <item x="22"/>
        <item x="21"/>
        <item x="3"/>
        <item x="2"/>
        <item x="15"/>
        <item x="14"/>
        <item x="1"/>
        <item x="0"/>
        <item x="9"/>
        <item x="8"/>
        <item x="5"/>
        <item x="4"/>
        <item x="11"/>
        <item x="10"/>
        <item x="7"/>
        <item x="6"/>
        <item x="13"/>
        <item x="12"/>
        <item x="18"/>
        <item x="19"/>
        <item x="17"/>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Count of quantity" fld="4"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0EF271-E2B1-4F7C-B016-1A756E574DB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24">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numFmtId="22" showAll="0">
      <items count="7">
        <item x="0"/>
        <item x="2"/>
        <item x="3"/>
        <item x="1"/>
        <item x="4"/>
        <item x="5"/>
        <item t="default"/>
      </items>
    </pivotField>
    <pivotField showAll="0"/>
    <pivotField dataField="1" showAll="0"/>
    <pivotField showAll="0"/>
    <pivotField showAll="0"/>
    <pivotField showAll="0"/>
    <pivotField showAll="0"/>
    <pivotField showAll="0"/>
    <pivotField showAll="0">
      <items count="31">
        <item x="29"/>
        <item x="27"/>
        <item x="28"/>
        <item x="25"/>
        <item x="24"/>
        <item x="20"/>
        <item x="26"/>
        <item x="23"/>
        <item x="22"/>
        <item x="21"/>
        <item x="3"/>
        <item x="2"/>
        <item x="15"/>
        <item x="14"/>
        <item x="1"/>
        <item x="0"/>
        <item x="9"/>
        <item x="8"/>
        <item x="5"/>
        <item x="4"/>
        <item x="11"/>
        <item x="10"/>
        <item x="7"/>
        <item x="6"/>
        <item x="13"/>
        <item x="12"/>
        <item x="18"/>
        <item x="19"/>
        <item x="17"/>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504E64-1D75-413F-B162-4E004A5767B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24">
    <pivotField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numFmtId="22" showAll="0">
      <items count="7">
        <item x="0"/>
        <item x="2"/>
        <item x="3"/>
        <item x="1"/>
        <item x="4"/>
        <item x="5"/>
        <item t="default"/>
      </items>
    </pivotField>
    <pivotField showAll="0"/>
    <pivotField showAll="0"/>
    <pivotField showAll="0"/>
    <pivotField showAll="0"/>
    <pivotField showAll="0"/>
    <pivotField showAll="0"/>
    <pivotField showAll="0"/>
    <pivotField showAll="0">
      <items count="31">
        <item x="29"/>
        <item x="27"/>
        <item x="28"/>
        <item x="25"/>
        <item x="24"/>
        <item x="20"/>
        <item x="26"/>
        <item x="23"/>
        <item x="22"/>
        <item x="21"/>
        <item x="3"/>
        <item x="2"/>
        <item x="15"/>
        <item x="14"/>
        <item x="1"/>
        <item x="0"/>
        <item x="9"/>
        <item x="8"/>
        <item x="5"/>
        <item x="4"/>
        <item x="11"/>
        <item x="10"/>
        <item x="7"/>
        <item x="6"/>
        <item x="13"/>
        <item x="12"/>
        <item x="18"/>
        <item x="19"/>
        <item x="17"/>
        <item x="1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Total_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FF8BF1A-4711-4911-8F3D-E5120175BA1E}" autoFormatId="16" applyNumberFormats="0" applyBorderFormats="0" applyFontFormats="0" applyPatternFormats="0" applyAlignmentFormats="0" applyWidthHeightFormats="0">
  <queryTableRefresh nextId="27" unboundColumnsRight="5">
    <queryTableFields count="25">
      <queryTableField id="1" name="row_d" tableColumnId="1"/>
      <queryTableField id="2" name="order_id" tableColumnId="2"/>
      <queryTableField id="3" name="created_at" tableColumnId="3"/>
      <queryTableField id="26" dataBound="0" tableColumnId="26"/>
      <queryTableField id="4" name="order_item_id" tableColumnId="4"/>
      <queryTableField id="5" name="quantity" tableColumnId="5"/>
      <queryTableField id="6" name="cust_id" tableColumnId="6"/>
      <queryTableField id="7" name="delivery" tableColumnId="7"/>
      <queryTableField id="8" name="order_add_id" tableColumnId="8"/>
      <queryTableField id="9" name="item_id" tableColumnId="9"/>
      <queryTableField id="10" name="sku" tableColumnId="10"/>
      <queryTableField id="11" name="item_name" tableColumnId="11"/>
      <queryTableField id="12" name="item_cat" tableColumnId="12"/>
      <queryTableField id="13" name="item_size" tableColumnId="13"/>
      <queryTableField id="14" name="item_price" tableColumnId="14"/>
      <queryTableField id="15" name="add_id" tableColumnId="15"/>
      <queryTableField id="16" name="delivery_address1" tableColumnId="16"/>
      <queryTableField id="17" name="delivery_address2" tableColumnId="17"/>
      <queryTableField id="18" name="delivery_city" tableColumnId="18"/>
      <queryTableField id="19" name="delivery_zipcode" tableColumnId="19"/>
      <queryTableField id="20" dataBound="0" tableColumnId="20"/>
      <queryTableField id="22" dataBound="0" tableColumnId="22"/>
      <queryTableField id="23" dataBound="0" tableColumnId="23"/>
      <queryTableField id="24" dataBound="0" tableColumnId="24"/>
      <queryTableField id="25" dataBound="0"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d" xr10:uid="{F3C84411-6BF2-4499-850E-1902EF44AC05}" sourceName="row_d">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s>
  <data>
    <tabular pivotCacheId="1206669851">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_d" xr10:uid="{09D7A857-417B-475E-9C5B-6202B7370D46}" cache="Slicer_row_d" caption="row_d"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C681C3-1696-484A-8D48-7FFD5D8553D2}" name="Pizza_Project" displayName="Pizza_Project" ref="A1:Y61" tableType="queryTable" totalsRowShown="0">
  <autoFilter ref="A1:Y61" xr:uid="{4BC681C3-1696-484A-8D48-7FFD5D8553D2}"/>
  <tableColumns count="25">
    <tableColumn id="1" xr3:uid="{3CC4BC18-6EC8-4802-AC2B-EF87DD400175}" uniqueName="1" name="row_d" queryTableFieldId="1"/>
    <tableColumn id="2" xr3:uid="{DFA5E914-6235-4181-8772-A47FE2296C02}" uniqueName="2" name="order_id" queryTableFieldId="2"/>
    <tableColumn id="3" xr3:uid="{34BA478C-5A8A-420F-BE59-6A3D2C919F81}" uniqueName="3" name="created_at" queryTableFieldId="3" dataDxfId="18"/>
    <tableColumn id="26" xr3:uid="{DA4B50B2-D74B-49DD-B8CE-92301A59A149}" uniqueName="26" name="time" queryTableFieldId="26" dataDxfId="3"/>
    <tableColumn id="4" xr3:uid="{499B56AF-D924-4C89-BA1A-AA3780A43BAA}" uniqueName="4" name="order_item_id" queryTableFieldId="4" dataDxfId="17"/>
    <tableColumn id="5" xr3:uid="{E1715F77-B825-4C11-8BAE-DEB3E55F3572}" uniqueName="5" name="quantity" queryTableFieldId="5"/>
    <tableColumn id="6" xr3:uid="{2EF004FD-7551-4FDC-ACFD-7DDC110B993A}" uniqueName="6" name="cust_id" queryTableFieldId="6"/>
    <tableColumn id="7" xr3:uid="{F3D674F0-D914-4AC3-B55C-D01078203DC1}" uniqueName="7" name="delivery" queryTableFieldId="7"/>
    <tableColumn id="8" xr3:uid="{D4999F26-13DC-4C26-85B9-31501B113E74}" uniqueName="8" name="order_add_id" queryTableFieldId="8"/>
    <tableColumn id="9" xr3:uid="{6EAD2B1A-EDAA-440A-8191-BB4DF94C8429}" uniqueName="9" name="item_id" queryTableFieldId="9" dataDxfId="16"/>
    <tableColumn id="10" xr3:uid="{3F3170F4-A2CD-499F-BB2E-A1286AF1F306}" uniqueName="10" name="sku" queryTableFieldId="10" dataDxfId="15"/>
    <tableColumn id="11" xr3:uid="{80D25023-0993-44A5-9369-D2D880446037}" uniqueName="11" name="item_name" queryTableFieldId="11" dataDxfId="14"/>
    <tableColumn id="12" xr3:uid="{8D158D0E-B8B3-4B0F-BBFB-56DDEC1439BA}" uniqueName="12" name="item_cat" queryTableFieldId="12" dataDxfId="13"/>
    <tableColumn id="13" xr3:uid="{5EE1941D-AFD8-476F-A845-3D627E6EAC21}" uniqueName="13" name="item_size" queryTableFieldId="13" dataDxfId="12"/>
    <tableColumn id="14" xr3:uid="{64564DEF-175C-4BD9-AEDF-78D094175F29}" uniqueName="14" name="item_price" queryTableFieldId="14"/>
    <tableColumn id="15" xr3:uid="{803E07EC-059A-473B-905F-09C31AFEC244}" uniqueName="15" name="add_id" queryTableFieldId="15"/>
    <tableColumn id="16" xr3:uid="{0CFFAE0A-8ABE-4BD4-A36F-091A690AD71A}" uniqueName="16" name="delivery_address1" queryTableFieldId="16" dataDxfId="11"/>
    <tableColumn id="17" xr3:uid="{4CE13180-4673-452A-9B7E-C905FB369680}" uniqueName="17" name="delivery_address2" queryTableFieldId="17" dataDxfId="10"/>
    <tableColumn id="18" xr3:uid="{14B66073-A36A-4E49-B622-D59D6D2789AC}" uniqueName="18" name="delivery_city" queryTableFieldId="18" dataDxfId="9"/>
    <tableColumn id="19" xr3:uid="{2A2CFAA6-6D90-405E-B7AC-B349B2937187}" uniqueName="19" name="delivery_zipcode" queryTableFieldId="19"/>
    <tableColumn id="20" xr3:uid="{0C39A897-C525-4D5A-B6F4-727F0ADBCD88}" uniqueName="20" name="Total_Sales" queryTableFieldId="20" dataDxfId="8">
      <calculatedColumnFormula>Pizza_Project[[#This Row],[item_price]]*Pizza_Project[[#This Row],[quantity]]</calculatedColumnFormula>
    </tableColumn>
    <tableColumn id="22" xr3:uid="{F354AB6E-2645-41C9-8177-FCF8F6100E05}" uniqueName="22" name="DISTINCT" queryTableFieldId="22" dataDxfId="7">
      <calculatedColumnFormula>COUNTIFS($B$2:$B$61,B2)</calculatedColumnFormula>
    </tableColumn>
    <tableColumn id="23" xr3:uid="{398B6F4D-CBA4-45FB-861A-C3736F34DBBF}" uniqueName="23" name="average" queryTableFieldId="23" dataDxfId="6">
      <calculatedColumnFormula>SUM(U2:U61/COUNTIFS($B$2:$B$61,B2))</calculatedColumnFormula>
    </tableColumn>
    <tableColumn id="24" xr3:uid="{14E4ACB8-D4E0-4CE0-AFE5-06120C6BA4BA}" uniqueName="24" name="without_dum" queryTableFieldId="24" dataDxfId="5">
      <calculatedColumnFormula>U2:U61/COUNTIFS($B$2:$B$61,B2)</calculatedColumnFormula>
    </tableColumn>
    <tableColumn id="25" xr3:uid="{059A4F82-EB2F-4939-84D9-9036CDE7CC5B}" uniqueName="25" name="sum" queryTableFieldId="25" dataDxfId="4">
      <calculatedColumnFormula>SUM(X2:X61)</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29077C-1DA4-4C59-9F4F-FD3C12034D59}" name="Table4" displayName="Table4" ref="A1:X34" totalsRowShown="0">
  <autoFilter ref="A1:X34" xr:uid="{5729077C-1DA4-4C59-9F4F-FD3C12034D59}"/>
  <tableColumns count="24">
    <tableColumn id="1" xr3:uid="{11075C0F-EF17-4D09-9569-286AC78CE729}" name="row_d"/>
    <tableColumn id="2" xr3:uid="{3A3AA674-5699-4FE5-8D76-414B368192DC}" name="order_id"/>
    <tableColumn id="3" xr3:uid="{A6F12395-D376-4397-ACA3-4CC821337381}" name="created_at" dataDxfId="0"/>
    <tableColumn id="4" xr3:uid="{A87A53C0-EFA4-466D-BFDB-B9EFC507B0E2}" name="order_item_id"/>
    <tableColumn id="5" xr3:uid="{EB6EDBFB-255E-46FA-85F7-7B68AA468DB3}" name="quantity"/>
    <tableColumn id="6" xr3:uid="{8DFEE468-68ED-4BEC-AB94-E0BDC27E6A46}" name="cust_id"/>
    <tableColumn id="7" xr3:uid="{B470EAF0-7F39-4C4C-8A0C-C703FED08929}" name="delivery"/>
    <tableColumn id="8" xr3:uid="{8044AD36-27E4-4E45-B1D0-0AF9BB1F9C60}" name="order_add_id"/>
    <tableColumn id="9" xr3:uid="{E88DEDF9-41FD-4BB0-817E-EEB6883D8AC5}" name="item_id"/>
    <tableColumn id="10" xr3:uid="{43F36998-E781-4400-BB0B-18B47D5C4404}" name="sku"/>
    <tableColumn id="11" xr3:uid="{0045B428-8E9C-4013-B946-D4CCC25624D2}" name="item_name"/>
    <tableColumn id="12" xr3:uid="{7033B358-3099-46CD-ACF3-AB04F22452AA}" name="item_cat"/>
    <tableColumn id="13" xr3:uid="{489B39A9-C85D-4353-8F3D-079A55002B73}" name="item_size"/>
    <tableColumn id="14" xr3:uid="{3FEA7AF9-F9F8-4A62-8518-C66DF34CE8A8}" name="item_price"/>
    <tableColumn id="15" xr3:uid="{DF359CCB-E0F3-4DE9-9257-D82537A58296}" name="add_id"/>
    <tableColumn id="16" xr3:uid="{CE481E17-2013-407D-B988-7EFF33106EE6}" name="delivery_address1"/>
    <tableColumn id="17" xr3:uid="{C2AA935A-6128-433F-A38F-36495259DE0A}" name="delivery_address2"/>
    <tableColumn id="18" xr3:uid="{50D77E35-D707-40D9-8B3F-863D22B3C314}" name="delivery_city"/>
    <tableColumn id="19" xr3:uid="{4A3FFA69-76CC-4E81-B61D-97786432CD9D}" name="delivery_zipcode"/>
    <tableColumn id="20" xr3:uid="{FF249ACB-4964-4C0C-8154-BBBDBA5587D6}" name="Total_Sales"/>
    <tableColumn id="21" xr3:uid="{64010DE7-AD2B-4916-AD2D-FF8649C7B5ED}" name="DISTINCT"/>
    <tableColumn id="22" xr3:uid="{39B2EF14-266F-4B06-9BBB-FE63E5B3B0D0}" name="average"/>
    <tableColumn id="23" xr3:uid="{E84D9351-D95D-4A40-B7B4-3F4E12079D93}" name="without_dum"/>
    <tableColumn id="24" xr3:uid="{C0C8231F-F1C7-47BC-A3A0-0994639BAB10}" name="su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36B6B5-D9CA-426E-AA84-5CA7F1D2BF8B}" name="Table2" displayName="Table2" ref="A1:X34" totalsRowShown="0">
  <autoFilter ref="A1:X34" xr:uid="{8D36B6B5-D9CA-426E-AA84-5CA7F1D2BF8B}"/>
  <tableColumns count="24">
    <tableColumn id="1" xr3:uid="{85BE416B-2D40-470B-87BD-9A7F86C732DE}" name="row_d"/>
    <tableColumn id="2" xr3:uid="{F2C8034D-E6FF-4C25-9420-2ECECA52C7D3}" name="order_id"/>
    <tableColumn id="3" xr3:uid="{F5E575C5-9712-4048-B1CE-52F6AF2D9E1B}" name="created_at" dataDxfId="2"/>
    <tableColumn id="4" xr3:uid="{6000CC25-C6EC-4482-BE9C-663257FD5E4C}" name="order_item_id"/>
    <tableColumn id="5" xr3:uid="{FA380AE6-0BCC-48A7-B752-75E7538A29B2}" name="quantity"/>
    <tableColumn id="6" xr3:uid="{EBDC365E-CDCD-4271-ACE2-726C2BEF6691}" name="cust_id"/>
    <tableColumn id="7" xr3:uid="{A8B1ED8F-A3F4-4437-955A-93EE57897B6F}" name="delivery"/>
    <tableColumn id="8" xr3:uid="{9F8C53A8-1C6C-4A8B-99AE-F99D0C798255}" name="order_add_id"/>
    <tableColumn id="9" xr3:uid="{75ED84B4-AE65-4527-87DA-760FA5379CF6}" name="item_id"/>
    <tableColumn id="10" xr3:uid="{DC5279CA-BE4E-43F7-99BD-AEE121A7B20C}" name="sku"/>
    <tableColumn id="11" xr3:uid="{DA5DBE56-1C4B-4A57-BA6A-4FCD6055A5FC}" name="item_name"/>
    <tableColumn id="12" xr3:uid="{C494F15B-19AB-4743-B035-D0FCB5458646}" name="item_cat"/>
    <tableColumn id="13" xr3:uid="{76C3BBDB-63BD-4B22-97F5-CD385CDA43BA}" name="item_size"/>
    <tableColumn id="14" xr3:uid="{3444B392-FF28-4F7D-9713-D3B84C894075}" name="item_price"/>
    <tableColumn id="15" xr3:uid="{2A9E2ACF-82BD-44AD-90F7-84669BFB0B94}" name="add_id"/>
    <tableColumn id="16" xr3:uid="{40D2F922-4B27-470F-AF48-530DC277B630}" name="delivery_address1"/>
    <tableColumn id="17" xr3:uid="{4C52240C-BEB3-4EA4-8327-D959074E9AA8}" name="delivery_address2"/>
    <tableColumn id="18" xr3:uid="{3847041C-6FE0-47C7-913A-1F3FC79EEFF9}" name="delivery_city"/>
    <tableColumn id="19" xr3:uid="{32E3B6DE-2FA8-4E9D-9604-201BF3CAFB6B}" name="delivery_zipcode"/>
    <tableColumn id="20" xr3:uid="{354FCAE0-F4A6-40E0-BEAE-38AB47E0538E}" name="Total_Sales"/>
    <tableColumn id="21" xr3:uid="{FB152D9D-667B-4140-BE05-E05F50737537}" name="DISTINCT"/>
    <tableColumn id="22" xr3:uid="{24356BDD-140F-4870-986E-8700AFBC21F0}" name="average"/>
    <tableColumn id="23" xr3:uid="{56EDA627-2CAD-4028-9766-BC9B5449613B}" name="without_dum"/>
    <tableColumn id="24" xr3:uid="{E96204EB-EA31-49FD-A785-3EA7E10F9901}" name="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311C73-8F16-4D77-ACA1-FA30CA957D2E}" name="Table3" displayName="Table3" ref="A1:X34" totalsRowShown="0">
  <autoFilter ref="A1:X34" xr:uid="{B8311C73-8F16-4D77-ACA1-FA30CA957D2E}"/>
  <tableColumns count="24">
    <tableColumn id="1" xr3:uid="{CDBA1D42-C56D-46E9-A363-01070217A489}" name="row_d"/>
    <tableColumn id="2" xr3:uid="{B9EC55C7-21FA-41CE-AE38-B7ED2410F416}" name="order_id"/>
    <tableColumn id="3" xr3:uid="{8EDE5E4E-F5B6-4C4C-A8E3-8A5CEF07CF96}" name="created_at" dataDxfId="1"/>
    <tableColumn id="4" xr3:uid="{87A2C138-1FC8-4900-A354-69F9A46611C5}" name="order_item_id"/>
    <tableColumn id="5" xr3:uid="{3356C5D9-9D4F-40F7-8C91-B0624D36A16D}" name="quantity"/>
    <tableColumn id="6" xr3:uid="{264D877A-53E9-4A85-B1CF-09B816B587FC}" name="cust_id"/>
    <tableColumn id="7" xr3:uid="{83EBF02B-168B-44BC-A323-81B79E0ACD43}" name="delivery"/>
    <tableColumn id="8" xr3:uid="{BC7986CC-B989-4CCF-8E31-8EDD7C750362}" name="order_add_id"/>
    <tableColumn id="9" xr3:uid="{A0B54D20-FD00-4DB2-B5AB-9CF9DCF119E8}" name="item_id"/>
    <tableColumn id="10" xr3:uid="{623B8AA0-3244-4931-B7A8-2BD92CB057E2}" name="sku"/>
    <tableColumn id="11" xr3:uid="{14145665-93E1-4BF4-8328-46A0AFBB6B09}" name="item_name"/>
    <tableColumn id="12" xr3:uid="{27B0EFF3-978F-4619-9CE5-25A38374A046}" name="item_cat"/>
    <tableColumn id="13" xr3:uid="{26C1AB36-8983-41D4-A8C8-21EFF6636A62}" name="item_size"/>
    <tableColumn id="14" xr3:uid="{852DC05A-C86E-4310-AD24-81411E64E794}" name="item_price"/>
    <tableColumn id="15" xr3:uid="{D793490A-555A-4B8C-A45E-D71FAFCD641A}" name="add_id"/>
    <tableColumn id="16" xr3:uid="{EA22A3BF-F609-4CD8-B602-C2A84B8B6D48}" name="delivery_address1"/>
    <tableColumn id="17" xr3:uid="{5C33990A-9690-4A31-8CCF-DA64E47D658F}" name="delivery_address2"/>
    <tableColumn id="18" xr3:uid="{DE9F8909-0F50-4870-8717-634FAAD120B0}" name="delivery_city"/>
    <tableColumn id="19" xr3:uid="{D8E2608D-A478-4F02-B1D7-C7A965AB1803}" name="delivery_zipcode"/>
    <tableColumn id="20" xr3:uid="{5AE0F077-9338-4133-A5B2-A86B13FD8904}" name="Total_Sales"/>
    <tableColumn id="21" xr3:uid="{B9E55D79-3F03-43CA-A0E6-5B0089CEEAB4}" name="DISTINCT"/>
    <tableColumn id="22" xr3:uid="{475F75DF-E515-44FD-B27C-326CBCEC26F8}" name="average"/>
    <tableColumn id="23" xr3:uid="{92C96F74-73E6-4E7E-9725-7A880A24D8E4}" name="without_dum"/>
    <tableColumn id="24" xr3:uid="{3901A0F5-6849-47C8-9A19-C33E0254F3DE}" name="sum"/>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0DDF-AA01-47AC-BFA0-15767EECB0DB}">
  <dimension ref="A3:A4"/>
  <sheetViews>
    <sheetView workbookViewId="0">
      <selection activeCell="A3" sqref="A3"/>
    </sheetView>
  </sheetViews>
  <sheetFormatPr defaultRowHeight="13.8" x14ac:dyDescent="0.25"/>
  <cols>
    <col min="1" max="1" width="16.09765625" bestFit="1" customWidth="1"/>
  </cols>
  <sheetData>
    <row r="3" spans="1:1" x14ac:dyDescent="0.25">
      <c r="A3" t="s">
        <v>161</v>
      </c>
    </row>
    <row r="4" spans="1:1" x14ac:dyDescent="0.25">
      <c r="A4" s="2">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E80D-62A4-4EDA-8C3D-BE6C9E718A2D}">
  <dimension ref="A1:Y61"/>
  <sheetViews>
    <sheetView tabSelected="1" topLeftCell="C1" workbookViewId="0">
      <selection activeCell="Y2" sqref="Y2"/>
    </sheetView>
  </sheetViews>
  <sheetFormatPr defaultRowHeight="13.8" x14ac:dyDescent="0.25"/>
  <cols>
    <col min="1" max="1" width="8.5" customWidth="1"/>
    <col min="2" max="2" width="10.296875" customWidth="1"/>
    <col min="3" max="4" width="17.09765625" customWidth="1"/>
    <col min="5" max="5" width="15" customWidth="1"/>
    <col min="6" max="6" width="10.296875" customWidth="1"/>
    <col min="7" max="7" width="9.09765625" customWidth="1"/>
    <col min="8" max="8" width="9.796875" customWidth="1"/>
    <col min="9" max="9" width="14.5" customWidth="1"/>
    <col min="10" max="10" width="9.5" customWidth="1"/>
    <col min="11" max="11" width="21.19921875" bestFit="1" customWidth="1"/>
    <col min="12" max="12" width="25.8984375" customWidth="1"/>
    <col min="13" max="13" width="10.5" customWidth="1"/>
    <col min="14" max="14" width="10.8984375" customWidth="1"/>
    <col min="15" max="15" width="12" customWidth="1"/>
    <col min="16" max="16" width="8.8984375" customWidth="1"/>
    <col min="17" max="17" width="20" customWidth="1"/>
    <col min="18" max="18" width="18.3984375" customWidth="1"/>
    <col min="19" max="19" width="13.796875" customWidth="1"/>
    <col min="20" max="20" width="17.3984375" customWidth="1"/>
    <col min="21" max="21" width="12.59765625" customWidth="1"/>
  </cols>
  <sheetData>
    <row r="1" spans="1:25" x14ac:dyDescent="0.25">
      <c r="A1" t="s">
        <v>0</v>
      </c>
      <c r="B1" t="s">
        <v>1</v>
      </c>
      <c r="C1" t="s">
        <v>2</v>
      </c>
      <c r="D1" t="s">
        <v>163</v>
      </c>
      <c r="E1" t="s">
        <v>3</v>
      </c>
      <c r="F1" t="s">
        <v>4</v>
      </c>
      <c r="G1" t="s">
        <v>5</v>
      </c>
      <c r="H1" t="s">
        <v>6</v>
      </c>
      <c r="I1" t="s">
        <v>7</v>
      </c>
      <c r="J1" t="s">
        <v>8</v>
      </c>
      <c r="K1" t="s">
        <v>9</v>
      </c>
      <c r="L1" t="s">
        <v>10</v>
      </c>
      <c r="M1" t="s">
        <v>11</v>
      </c>
      <c r="N1" t="s">
        <v>12</v>
      </c>
      <c r="O1" t="s">
        <v>13</v>
      </c>
      <c r="P1" t="s">
        <v>14</v>
      </c>
      <c r="Q1" t="s">
        <v>15</v>
      </c>
      <c r="R1" t="s">
        <v>16</v>
      </c>
      <c r="S1" t="s">
        <v>17</v>
      </c>
      <c r="T1" t="s">
        <v>18</v>
      </c>
      <c r="U1" s="3" t="s">
        <v>149</v>
      </c>
      <c r="V1" s="3" t="s">
        <v>150</v>
      </c>
      <c r="W1" t="s">
        <v>151</v>
      </c>
      <c r="X1" t="s">
        <v>153</v>
      </c>
      <c r="Y1" t="s">
        <v>152</v>
      </c>
    </row>
    <row r="2" spans="1:25" x14ac:dyDescent="0.25">
      <c r="A2">
        <v>1</v>
      </c>
      <c r="B2">
        <v>109</v>
      </c>
      <c r="C2" s="11">
        <v>45147</v>
      </c>
      <c r="D2" s="10">
        <v>0.55694444444444446</v>
      </c>
      <c r="E2" s="2" t="s">
        <v>19</v>
      </c>
      <c r="F2">
        <v>2</v>
      </c>
      <c r="G2">
        <v>1</v>
      </c>
      <c r="H2">
        <v>1</v>
      </c>
      <c r="I2">
        <v>1</v>
      </c>
      <c r="J2" s="2" t="s">
        <v>19</v>
      </c>
      <c r="K2" s="2" t="s">
        <v>20</v>
      </c>
      <c r="L2" s="2" t="s">
        <v>21</v>
      </c>
      <c r="M2" s="2" t="s">
        <v>22</v>
      </c>
      <c r="N2" s="2" t="s">
        <v>23</v>
      </c>
      <c r="O2">
        <v>55</v>
      </c>
      <c r="P2">
        <v>1</v>
      </c>
      <c r="Q2" s="2" t="s">
        <v>24</v>
      </c>
      <c r="R2" s="2" t="s">
        <v>25</v>
      </c>
      <c r="S2" s="2" t="s">
        <v>26</v>
      </c>
      <c r="T2">
        <v>6042</v>
      </c>
      <c r="U2" s="2">
        <f>Pizza_Project[[#This Row],[item_price]]*Pizza_Project[[#This Row],[quantity]]</f>
        <v>110</v>
      </c>
      <c r="V2" s="2">
        <f>COUNTIFS($B$2:$B$61,B2)</f>
        <v>3</v>
      </c>
      <c r="W2" s="2">
        <f>SUM(U2:U61/COUNTIFS($B$2:$B$61,B2))</f>
        <v>36.666666666666664</v>
      </c>
      <c r="X2" s="2">
        <f>U2:U61/COUNTIFS($B$2:$B$61,B2)</f>
        <v>36.666666666666664</v>
      </c>
      <c r="Y2" s="2">
        <f>SUM(X2:X61)</f>
        <v>1657.3333333333335</v>
      </c>
    </row>
    <row r="3" spans="1:25" x14ac:dyDescent="0.25">
      <c r="A3">
        <v>2</v>
      </c>
      <c r="B3">
        <v>110</v>
      </c>
      <c r="C3" s="11">
        <v>45147</v>
      </c>
      <c r="D3" s="10">
        <v>0.55694444444444446</v>
      </c>
      <c r="E3" s="2" t="s">
        <v>27</v>
      </c>
      <c r="F3">
        <v>1</v>
      </c>
      <c r="G3">
        <v>2</v>
      </c>
      <c r="H3">
        <v>1</v>
      </c>
      <c r="I3">
        <v>2</v>
      </c>
      <c r="J3" s="2" t="s">
        <v>28</v>
      </c>
      <c r="K3" s="2" t="s">
        <v>29</v>
      </c>
      <c r="L3" s="2" t="s">
        <v>30</v>
      </c>
      <c r="M3" s="2" t="s">
        <v>22</v>
      </c>
      <c r="N3" s="2" t="s">
        <v>31</v>
      </c>
      <c r="O3">
        <v>65</v>
      </c>
      <c r="P3">
        <v>2</v>
      </c>
      <c r="Q3" s="2" t="s">
        <v>32</v>
      </c>
      <c r="R3" s="2" t="s">
        <v>25</v>
      </c>
      <c r="S3" s="2" t="s">
        <v>26</v>
      </c>
      <c r="T3">
        <v>6042</v>
      </c>
      <c r="U3" s="2">
        <f>Pizza_Project[[#This Row],[item_price]]*Pizza_Project[[#This Row],[quantity]]</f>
        <v>65</v>
      </c>
      <c r="V3" s="2">
        <f>COUNTIFS($B$2:$B$61,B3)</f>
        <v>4</v>
      </c>
      <c r="W3" s="2">
        <f>SUM(U3:U35/COUNTIFS($B$2:$B$61,B3))</f>
        <v>16.25</v>
      </c>
      <c r="X3" s="2">
        <f>U3:U35/COUNTIFS($B$2:$B$61,B3)</f>
        <v>16.25</v>
      </c>
      <c r="Y3" s="2">
        <f t="shared" ref="Y2:Y18" si="0">SUM(X3:X35)</f>
        <v>1163.5833333333333</v>
      </c>
    </row>
    <row r="4" spans="1:25" x14ac:dyDescent="0.25">
      <c r="A4">
        <v>3</v>
      </c>
      <c r="B4">
        <v>111</v>
      </c>
      <c r="C4" s="11">
        <v>45147</v>
      </c>
      <c r="D4" s="10">
        <v>0.55694444444444446</v>
      </c>
      <c r="E4" s="2" t="s">
        <v>19</v>
      </c>
      <c r="F4">
        <v>1</v>
      </c>
      <c r="G4">
        <v>3</v>
      </c>
      <c r="H4">
        <v>1</v>
      </c>
      <c r="I4">
        <v>3</v>
      </c>
      <c r="J4" s="2" t="s">
        <v>27</v>
      </c>
      <c r="K4" s="2" t="s">
        <v>33</v>
      </c>
      <c r="L4" s="2" t="s">
        <v>34</v>
      </c>
      <c r="M4" s="2" t="s">
        <v>22</v>
      </c>
      <c r="N4" s="2" t="s">
        <v>23</v>
      </c>
      <c r="O4">
        <v>55</v>
      </c>
      <c r="P4">
        <v>3</v>
      </c>
      <c r="Q4" s="2" t="s">
        <v>35</v>
      </c>
      <c r="R4" s="2" t="s">
        <v>25</v>
      </c>
      <c r="S4" s="2" t="s">
        <v>26</v>
      </c>
      <c r="T4">
        <v>6042</v>
      </c>
      <c r="U4" s="2">
        <f>Pizza_Project[[#This Row],[item_price]]*Pizza_Project[[#This Row],[quantity]]</f>
        <v>55</v>
      </c>
      <c r="V4" s="2">
        <f>COUNTIFS($B$2:$B$61,B4)</f>
        <v>10</v>
      </c>
      <c r="W4" s="2">
        <f>SUM(U4:U36/COUNTIFS($B$2:$B$61,B4))</f>
        <v>5.5</v>
      </c>
      <c r="X4" s="2">
        <f>U4:U36/COUNTIFS($B$2:$B$61,B4)</f>
        <v>5.5</v>
      </c>
      <c r="Y4" s="2">
        <f t="shared" si="0"/>
        <v>1156.5</v>
      </c>
    </row>
    <row r="5" spans="1:25" x14ac:dyDescent="0.25">
      <c r="A5">
        <v>4</v>
      </c>
      <c r="B5">
        <v>111</v>
      </c>
      <c r="C5" s="11">
        <v>45147</v>
      </c>
      <c r="D5" s="10">
        <v>0.55694444444444446</v>
      </c>
      <c r="E5" s="2" t="s">
        <v>27</v>
      </c>
      <c r="F5">
        <v>1</v>
      </c>
      <c r="G5">
        <v>3</v>
      </c>
      <c r="H5">
        <v>1</v>
      </c>
      <c r="I5">
        <v>3</v>
      </c>
      <c r="J5" s="2" t="s">
        <v>36</v>
      </c>
      <c r="K5" s="2" t="s">
        <v>37</v>
      </c>
      <c r="L5" s="2" t="s">
        <v>38</v>
      </c>
      <c r="M5" s="2" t="s">
        <v>22</v>
      </c>
      <c r="N5" s="2" t="s">
        <v>31</v>
      </c>
      <c r="O5">
        <v>65</v>
      </c>
      <c r="P5">
        <v>4</v>
      </c>
      <c r="Q5" s="2" t="s">
        <v>39</v>
      </c>
      <c r="R5" s="2" t="s">
        <v>25</v>
      </c>
      <c r="S5" s="2" t="s">
        <v>26</v>
      </c>
      <c r="T5">
        <v>6042</v>
      </c>
      <c r="U5" s="2">
        <f>Pizza_Project[[#This Row],[item_price]]*Pizza_Project[[#This Row],[quantity]]</f>
        <v>65</v>
      </c>
      <c r="V5" s="2">
        <f>COUNTIFS($B$2:$B$61,B5)</f>
        <v>10</v>
      </c>
      <c r="W5" s="2">
        <f>SUM(U5:U36/COUNTIFS($B$2:$B$61,B5))</f>
        <v>6.5</v>
      </c>
      <c r="X5" s="2">
        <f>U5:U36/COUNTIFS($B$2:$B$61,B5)</f>
        <v>6.5</v>
      </c>
      <c r="Y5" s="2">
        <f>SUM(X5:X36)</f>
        <v>1151</v>
      </c>
    </row>
    <row r="6" spans="1:25" x14ac:dyDescent="0.25">
      <c r="A6">
        <v>5</v>
      </c>
      <c r="B6">
        <v>112</v>
      </c>
      <c r="C6" s="11">
        <v>45147</v>
      </c>
      <c r="D6" s="10">
        <v>0.72361111111111098</v>
      </c>
      <c r="E6" s="2" t="s">
        <v>40</v>
      </c>
      <c r="F6">
        <v>3</v>
      </c>
      <c r="G6">
        <v>4</v>
      </c>
      <c r="H6">
        <v>0</v>
      </c>
      <c r="I6">
        <v>4</v>
      </c>
      <c r="J6" s="2" t="s">
        <v>41</v>
      </c>
      <c r="K6" s="2" t="s">
        <v>42</v>
      </c>
      <c r="L6" s="2" t="s">
        <v>43</v>
      </c>
      <c r="M6" s="2" t="s">
        <v>22</v>
      </c>
      <c r="N6" s="2" t="s">
        <v>23</v>
      </c>
      <c r="O6">
        <v>55</v>
      </c>
      <c r="P6">
        <v>5</v>
      </c>
      <c r="Q6" s="2" t="s">
        <v>44</v>
      </c>
      <c r="R6" s="2" t="s">
        <v>25</v>
      </c>
      <c r="S6" s="2" t="s">
        <v>26</v>
      </c>
      <c r="T6">
        <v>6042</v>
      </c>
      <c r="U6" s="2">
        <f>Pizza_Project[[#This Row],[item_price]]*Pizza_Project[[#This Row],[quantity]]</f>
        <v>165</v>
      </c>
      <c r="V6" s="2">
        <f>COUNTIFS($B$2:$B$61,B6)</f>
        <v>12</v>
      </c>
      <c r="W6" s="2">
        <f>SUM(U6:U36/COUNTIFS($B$2:$B$61,B6))</f>
        <v>13.75</v>
      </c>
      <c r="X6" s="2">
        <f>U6:U36/COUNTIFS($B$2:$B$61,B6)</f>
        <v>13.75</v>
      </c>
      <c r="Y6" s="2">
        <f>SUM(X6:X36)</f>
        <v>1144.5</v>
      </c>
    </row>
    <row r="7" spans="1:25" x14ac:dyDescent="0.25">
      <c r="A7">
        <v>6</v>
      </c>
      <c r="B7">
        <v>112</v>
      </c>
      <c r="C7" s="11">
        <v>45147</v>
      </c>
      <c r="D7" s="10">
        <v>0.76527777777777795</v>
      </c>
      <c r="E7" s="2" t="s">
        <v>45</v>
      </c>
      <c r="F7">
        <v>5</v>
      </c>
      <c r="G7">
        <v>4</v>
      </c>
      <c r="H7">
        <v>0</v>
      </c>
      <c r="I7">
        <v>4</v>
      </c>
      <c r="J7" s="2" t="s">
        <v>46</v>
      </c>
      <c r="K7" s="2" t="s">
        <v>47</v>
      </c>
      <c r="L7" s="2" t="s">
        <v>48</v>
      </c>
      <c r="M7" s="2" t="s">
        <v>22</v>
      </c>
      <c r="N7" s="2" t="s">
        <v>31</v>
      </c>
      <c r="O7">
        <v>65</v>
      </c>
      <c r="P7">
        <v>6</v>
      </c>
      <c r="Q7" s="2" t="s">
        <v>49</v>
      </c>
      <c r="R7" s="2" t="s">
        <v>25</v>
      </c>
      <c r="S7" s="2" t="s">
        <v>26</v>
      </c>
      <c r="T7">
        <v>6042</v>
      </c>
      <c r="U7" s="2">
        <f>Pizza_Project[[#This Row],[item_price]]*Pizza_Project[[#This Row],[quantity]]</f>
        <v>325</v>
      </c>
      <c r="V7" s="2">
        <f>COUNTIFS($B$2:$B$61,B7)</f>
        <v>12</v>
      </c>
      <c r="W7" s="2">
        <f>SUM(U7:U39/COUNTIFS($B$2:$B$61,B7))</f>
        <v>27.083333333333332</v>
      </c>
      <c r="X7" s="2">
        <f>U7:U39/COUNTIFS($B$2:$B$61,B7)</f>
        <v>27.083333333333332</v>
      </c>
      <c r="Y7" s="2">
        <f>SUM(X7:X39)</f>
        <v>1157.0833333333333</v>
      </c>
    </row>
    <row r="8" spans="1:25" x14ac:dyDescent="0.25">
      <c r="A8">
        <v>7</v>
      </c>
      <c r="B8">
        <v>112</v>
      </c>
      <c r="C8" s="11">
        <v>45147</v>
      </c>
      <c r="D8" s="10">
        <v>0.80694444444444402</v>
      </c>
      <c r="E8" s="2" t="s">
        <v>50</v>
      </c>
      <c r="F8">
        <v>5</v>
      </c>
      <c r="G8">
        <v>4</v>
      </c>
      <c r="H8">
        <v>0</v>
      </c>
      <c r="I8">
        <v>4</v>
      </c>
      <c r="J8" s="2" t="s">
        <v>51</v>
      </c>
      <c r="K8" s="2" t="s">
        <v>52</v>
      </c>
      <c r="L8" s="2" t="s">
        <v>53</v>
      </c>
      <c r="M8" s="2" t="s">
        <v>22</v>
      </c>
      <c r="N8" s="2" t="s">
        <v>23</v>
      </c>
      <c r="O8">
        <v>55</v>
      </c>
      <c r="P8">
        <v>7</v>
      </c>
      <c r="Q8" s="2" t="s">
        <v>54</v>
      </c>
      <c r="R8" s="2" t="s">
        <v>25</v>
      </c>
      <c r="S8" s="2" t="s">
        <v>26</v>
      </c>
      <c r="T8">
        <v>6042</v>
      </c>
      <c r="U8" s="2">
        <f>Pizza_Project[[#This Row],[item_price]]*Pizza_Project[[#This Row],[quantity]]</f>
        <v>275</v>
      </c>
      <c r="V8" s="2">
        <f>COUNTIFS($B$2:$B$61,B8)</f>
        <v>12</v>
      </c>
      <c r="W8" s="2">
        <f>SUM(U8:U40/COUNTIFS($B$2:$B$61,B8))</f>
        <v>22.916666666666668</v>
      </c>
      <c r="X8" s="2">
        <f>U8:U40/COUNTIFS($B$2:$B$61,B8)</f>
        <v>22.916666666666668</v>
      </c>
      <c r="Y8" s="2">
        <f>SUM(X8:X40)</f>
        <v>1148.3333333333333</v>
      </c>
    </row>
    <row r="9" spans="1:25" x14ac:dyDescent="0.25">
      <c r="A9">
        <v>8</v>
      </c>
      <c r="B9">
        <v>112</v>
      </c>
      <c r="C9" s="11">
        <v>45147</v>
      </c>
      <c r="D9" s="10">
        <v>0.84861111111111098</v>
      </c>
      <c r="E9" s="2" t="s">
        <v>55</v>
      </c>
      <c r="F9">
        <v>1</v>
      </c>
      <c r="G9">
        <v>4</v>
      </c>
      <c r="H9">
        <v>0</v>
      </c>
      <c r="I9">
        <v>4</v>
      </c>
      <c r="J9" s="2" t="s">
        <v>45</v>
      </c>
      <c r="K9" s="2" t="s">
        <v>56</v>
      </c>
      <c r="L9" s="2" t="s">
        <v>57</v>
      </c>
      <c r="M9" s="2" t="s">
        <v>22</v>
      </c>
      <c r="N9" s="2" t="s">
        <v>31</v>
      </c>
      <c r="O9">
        <v>65</v>
      </c>
      <c r="P9">
        <v>8</v>
      </c>
      <c r="Q9" s="2" t="s">
        <v>58</v>
      </c>
      <c r="R9" s="2" t="s">
        <v>25</v>
      </c>
      <c r="S9" s="2" t="s">
        <v>26</v>
      </c>
      <c r="T9">
        <v>6042</v>
      </c>
      <c r="U9" s="2">
        <f>Pizza_Project[[#This Row],[item_price]]*Pizza_Project[[#This Row],[quantity]]</f>
        <v>65</v>
      </c>
      <c r="V9" s="2">
        <f>COUNTIFS($B$2:$B$61,B9)</f>
        <v>12</v>
      </c>
      <c r="W9" s="2">
        <f>SUM(U9:U41/COUNTIFS($B$2:$B$61,B9))</f>
        <v>5.416666666666667</v>
      </c>
      <c r="X9" s="2">
        <f>U9:U41/COUNTIFS($B$2:$B$61,B9)</f>
        <v>5.416666666666667</v>
      </c>
      <c r="Y9" s="2">
        <f t="shared" si="0"/>
        <v>1129.0833333333333</v>
      </c>
    </row>
    <row r="10" spans="1:25" x14ac:dyDescent="0.25">
      <c r="A10">
        <v>9</v>
      </c>
      <c r="B10">
        <v>112</v>
      </c>
      <c r="C10" s="11">
        <v>45147</v>
      </c>
      <c r="D10" s="10">
        <v>0.89027777777777795</v>
      </c>
      <c r="E10" s="2" t="s">
        <v>36</v>
      </c>
      <c r="F10">
        <v>1</v>
      </c>
      <c r="G10">
        <v>4</v>
      </c>
      <c r="H10">
        <v>0</v>
      </c>
      <c r="I10">
        <v>4</v>
      </c>
      <c r="J10" s="2" t="s">
        <v>59</v>
      </c>
      <c r="K10" s="2" t="s">
        <v>60</v>
      </c>
      <c r="L10" s="2" t="s">
        <v>61</v>
      </c>
      <c r="M10" s="2" t="s">
        <v>22</v>
      </c>
      <c r="N10" s="2" t="s">
        <v>23</v>
      </c>
      <c r="O10">
        <v>55</v>
      </c>
      <c r="P10">
        <v>9</v>
      </c>
      <c r="Q10" s="2" t="s">
        <v>62</v>
      </c>
      <c r="R10" s="2" t="s">
        <v>25</v>
      </c>
      <c r="S10" s="2" t="s">
        <v>26</v>
      </c>
      <c r="T10">
        <v>6042</v>
      </c>
      <c r="U10" s="2">
        <f>Pizza_Project[[#This Row],[item_price]]*Pizza_Project[[#This Row],[quantity]]</f>
        <v>55</v>
      </c>
      <c r="V10" s="2">
        <f>COUNTIFS($B$2:$B$61,B10)</f>
        <v>12</v>
      </c>
      <c r="W10" s="2">
        <f>SUM(U10:U42/COUNTIFS($B$2:$B$61,B10))</f>
        <v>4.583333333333333</v>
      </c>
      <c r="X10" s="2">
        <f>U10:U42/COUNTIFS($B$2:$B$61,B10)</f>
        <v>4.583333333333333</v>
      </c>
      <c r="Y10" s="2">
        <f t="shared" si="0"/>
        <v>1160.3333333333335</v>
      </c>
    </row>
    <row r="11" spans="1:25" x14ac:dyDescent="0.25">
      <c r="A11">
        <v>10</v>
      </c>
      <c r="B11">
        <v>113</v>
      </c>
      <c r="C11" s="11">
        <v>45147</v>
      </c>
      <c r="D11" s="10">
        <v>0.93194444444444402</v>
      </c>
      <c r="E11" s="2" t="s">
        <v>45</v>
      </c>
      <c r="F11">
        <v>10</v>
      </c>
      <c r="G11">
        <v>5</v>
      </c>
      <c r="H11">
        <v>1</v>
      </c>
      <c r="I11">
        <v>5</v>
      </c>
      <c r="J11" s="2" t="s">
        <v>63</v>
      </c>
      <c r="K11" s="2" t="s">
        <v>64</v>
      </c>
      <c r="L11" s="2" t="s">
        <v>65</v>
      </c>
      <c r="M11" s="2" t="s">
        <v>22</v>
      </c>
      <c r="N11" s="2" t="s">
        <v>31</v>
      </c>
      <c r="O11">
        <v>65</v>
      </c>
      <c r="P11">
        <v>10</v>
      </c>
      <c r="Q11" s="2" t="s">
        <v>66</v>
      </c>
      <c r="R11" s="2" t="s">
        <v>25</v>
      </c>
      <c r="S11" s="2" t="s">
        <v>26</v>
      </c>
      <c r="T11">
        <v>6042</v>
      </c>
      <c r="U11" s="2">
        <f>Pizza_Project[[#This Row],[item_price]]*Pizza_Project[[#This Row],[quantity]]</f>
        <v>650</v>
      </c>
      <c r="V11" s="2">
        <f>COUNTIFS($B$2:$B$61,B11)</f>
        <v>10</v>
      </c>
      <c r="W11" s="2">
        <f>SUM(U11:U43/COUNTIFS($B$2:$B$61,B11))</f>
        <v>65</v>
      </c>
      <c r="X11" s="2">
        <f>U11:U43/COUNTIFS($B$2:$B$61,B11)</f>
        <v>65</v>
      </c>
      <c r="Y11" s="2">
        <f t="shared" si="0"/>
        <v>1163.0833333333333</v>
      </c>
    </row>
    <row r="12" spans="1:25" x14ac:dyDescent="0.25">
      <c r="A12">
        <v>11</v>
      </c>
      <c r="B12">
        <v>113</v>
      </c>
      <c r="C12" s="11">
        <v>45147</v>
      </c>
      <c r="D12" s="10">
        <v>0.97361111111111098</v>
      </c>
      <c r="E12" s="2" t="s">
        <v>59</v>
      </c>
      <c r="F12">
        <v>1</v>
      </c>
      <c r="G12">
        <v>5</v>
      </c>
      <c r="H12">
        <v>1</v>
      </c>
      <c r="I12">
        <v>5</v>
      </c>
      <c r="J12" s="2" t="s">
        <v>67</v>
      </c>
      <c r="K12" s="2" t="s">
        <v>68</v>
      </c>
      <c r="L12" s="2" t="s">
        <v>69</v>
      </c>
      <c r="M12" s="2" t="s">
        <v>22</v>
      </c>
      <c r="N12" s="2" t="s">
        <v>23</v>
      </c>
      <c r="O12">
        <v>55</v>
      </c>
      <c r="P12">
        <v>11</v>
      </c>
      <c r="Q12" s="2" t="s">
        <v>70</v>
      </c>
      <c r="R12" s="2" t="s">
        <v>25</v>
      </c>
      <c r="S12" s="2" t="s">
        <v>26</v>
      </c>
      <c r="T12">
        <v>6042</v>
      </c>
      <c r="U12" s="2">
        <f>Pizza_Project[[#This Row],[item_price]]*Pizza_Project[[#This Row],[quantity]]</f>
        <v>55</v>
      </c>
      <c r="V12" s="2">
        <f>COUNTIFS($B$2:$B$61,B12)</f>
        <v>10</v>
      </c>
      <c r="W12" s="2">
        <f>SUM(U12:U44/COUNTIFS($B$2:$B$61,B12))</f>
        <v>5.5</v>
      </c>
      <c r="X12" s="2">
        <f>U12:U44/COUNTIFS($B$2:$B$61,B12)</f>
        <v>5.5</v>
      </c>
      <c r="Y12" s="2">
        <f t="shared" si="0"/>
        <v>1107.25</v>
      </c>
    </row>
    <row r="13" spans="1:25" x14ac:dyDescent="0.25">
      <c r="A13">
        <v>12</v>
      </c>
      <c r="B13">
        <v>113</v>
      </c>
      <c r="C13" s="11">
        <v>45148</v>
      </c>
      <c r="D13" s="10">
        <v>1.0152777777777799</v>
      </c>
      <c r="E13" s="2" t="s">
        <v>71</v>
      </c>
      <c r="F13">
        <v>2</v>
      </c>
      <c r="G13">
        <v>5</v>
      </c>
      <c r="H13">
        <v>1</v>
      </c>
      <c r="I13">
        <v>6</v>
      </c>
      <c r="J13" s="2" t="s">
        <v>72</v>
      </c>
      <c r="K13" s="2" t="s">
        <v>73</v>
      </c>
      <c r="L13" s="2" t="s">
        <v>74</v>
      </c>
      <c r="M13" s="2" t="s">
        <v>22</v>
      </c>
      <c r="N13" s="2" t="s">
        <v>31</v>
      </c>
      <c r="O13">
        <v>65</v>
      </c>
      <c r="P13">
        <v>12</v>
      </c>
      <c r="Q13" s="2" t="s">
        <v>75</v>
      </c>
      <c r="R13" s="2" t="s">
        <v>25</v>
      </c>
      <c r="S13" s="2" t="s">
        <v>26</v>
      </c>
      <c r="T13">
        <v>6042</v>
      </c>
      <c r="U13" s="2">
        <f>Pizza_Project[[#This Row],[item_price]]*Pizza_Project[[#This Row],[quantity]]</f>
        <v>130</v>
      </c>
      <c r="V13" s="2">
        <f>COUNTIFS($B$2:$B$61,B13)</f>
        <v>10</v>
      </c>
      <c r="W13" s="2">
        <f>SUM(U13:U45/COUNTIFS($B$2:$B$61,B13))</f>
        <v>13</v>
      </c>
      <c r="X13" s="2">
        <f>U13:U45/COUNTIFS($B$2:$B$61,B13)</f>
        <v>13</v>
      </c>
      <c r="Y13" s="2">
        <f t="shared" si="0"/>
        <v>1147.5833333333333</v>
      </c>
    </row>
    <row r="14" spans="1:25" x14ac:dyDescent="0.25">
      <c r="A14">
        <v>13</v>
      </c>
      <c r="B14">
        <v>113</v>
      </c>
      <c r="C14" s="11">
        <v>45148</v>
      </c>
      <c r="D14" s="10">
        <v>1.05694444444444</v>
      </c>
      <c r="E14" s="2" t="s">
        <v>55</v>
      </c>
      <c r="F14">
        <v>1</v>
      </c>
      <c r="G14">
        <v>5</v>
      </c>
      <c r="H14">
        <v>1</v>
      </c>
      <c r="I14">
        <v>7</v>
      </c>
      <c r="J14" s="2" t="s">
        <v>76</v>
      </c>
      <c r="K14" s="2" t="s">
        <v>77</v>
      </c>
      <c r="L14" s="2" t="s">
        <v>78</v>
      </c>
      <c r="M14" s="2" t="s">
        <v>22</v>
      </c>
      <c r="N14" s="2" t="s">
        <v>23</v>
      </c>
      <c r="O14">
        <v>55</v>
      </c>
      <c r="P14">
        <v>13</v>
      </c>
      <c r="Q14" s="2" t="s">
        <v>79</v>
      </c>
      <c r="R14" s="2" t="s">
        <v>25</v>
      </c>
      <c r="S14" s="2" t="s">
        <v>26</v>
      </c>
      <c r="T14">
        <v>6042</v>
      </c>
      <c r="U14" s="2">
        <f>Pizza_Project[[#This Row],[item_price]]*Pizza_Project[[#This Row],[quantity]]</f>
        <v>55</v>
      </c>
      <c r="V14" s="2">
        <f>COUNTIFS($B$2:$B$61,B14)</f>
        <v>10</v>
      </c>
      <c r="W14" s="2">
        <f>SUM(U14:U46/COUNTIFS($B$2:$B$61,B14))</f>
        <v>5.5</v>
      </c>
      <c r="X14" s="2">
        <f>U14:U46/COUNTIFS($B$2:$B$61,B14)</f>
        <v>5.5</v>
      </c>
      <c r="Y14" s="2">
        <f t="shared" si="0"/>
        <v>1144.5833333333335</v>
      </c>
    </row>
    <row r="15" spans="1:25" x14ac:dyDescent="0.25">
      <c r="A15">
        <v>14</v>
      </c>
      <c r="B15">
        <v>113</v>
      </c>
      <c r="C15" s="11">
        <v>45148</v>
      </c>
      <c r="D15" s="10">
        <v>1.0986111111111101</v>
      </c>
      <c r="E15" s="2" t="s">
        <v>80</v>
      </c>
      <c r="F15">
        <v>3</v>
      </c>
      <c r="G15">
        <v>5</v>
      </c>
      <c r="H15">
        <v>1</v>
      </c>
      <c r="I15">
        <v>7</v>
      </c>
      <c r="J15" s="2" t="s">
        <v>81</v>
      </c>
      <c r="K15" s="2" t="s">
        <v>82</v>
      </c>
      <c r="L15" s="2" t="s">
        <v>83</v>
      </c>
      <c r="M15" s="2" t="s">
        <v>22</v>
      </c>
      <c r="N15" s="2" t="s">
        <v>31</v>
      </c>
      <c r="O15">
        <v>65</v>
      </c>
      <c r="P15">
        <v>14</v>
      </c>
      <c r="Q15" s="2" t="s">
        <v>84</v>
      </c>
      <c r="R15" s="2" t="s">
        <v>25</v>
      </c>
      <c r="S15" s="2" t="s">
        <v>26</v>
      </c>
      <c r="T15">
        <v>6042</v>
      </c>
      <c r="U15" s="2">
        <f>Pizza_Project[[#This Row],[item_price]]*Pizza_Project[[#This Row],[quantity]]</f>
        <v>195</v>
      </c>
      <c r="V15" s="2">
        <f>COUNTIFS($B$2:$B$61,B15)</f>
        <v>10</v>
      </c>
      <c r="W15" s="2">
        <f>SUM(U15:U47/COUNTIFS($B$2:$B$61,B15))</f>
        <v>19.5</v>
      </c>
      <c r="X15" s="2">
        <f>U15:U47/COUNTIFS($B$2:$B$61,B15)</f>
        <v>19.5</v>
      </c>
      <c r="Y15" s="2">
        <f t="shared" si="0"/>
        <v>1205.7500000000002</v>
      </c>
    </row>
    <row r="16" spans="1:25" x14ac:dyDescent="0.25">
      <c r="A16">
        <v>15</v>
      </c>
      <c r="B16">
        <v>114</v>
      </c>
      <c r="C16" s="11">
        <v>45148</v>
      </c>
      <c r="D16" s="10">
        <v>1.1402777777777799</v>
      </c>
      <c r="E16" s="2" t="s">
        <v>27</v>
      </c>
      <c r="F16">
        <v>1</v>
      </c>
      <c r="G16">
        <v>6</v>
      </c>
      <c r="H16">
        <v>1</v>
      </c>
      <c r="I16">
        <v>6</v>
      </c>
      <c r="J16" s="2" t="s">
        <v>85</v>
      </c>
      <c r="K16" s="2" t="s">
        <v>86</v>
      </c>
      <c r="L16" s="2" t="s">
        <v>87</v>
      </c>
      <c r="M16" s="2" t="s">
        <v>22</v>
      </c>
      <c r="N16" s="2" t="s">
        <v>23</v>
      </c>
      <c r="O16">
        <v>55</v>
      </c>
      <c r="P16">
        <v>15</v>
      </c>
      <c r="Q16" s="2" t="s">
        <v>88</v>
      </c>
      <c r="R16" s="2" t="s">
        <v>25</v>
      </c>
      <c r="S16" s="2" t="s">
        <v>26</v>
      </c>
      <c r="T16">
        <v>6042</v>
      </c>
      <c r="U16" s="2">
        <f>Pizza_Project[[#This Row],[item_price]]*Pizza_Project[[#This Row],[quantity]]</f>
        <v>55</v>
      </c>
      <c r="V16" s="2">
        <f>COUNTIFS($B$2:$B$61,B16)</f>
        <v>15</v>
      </c>
      <c r="W16" s="2">
        <f>SUM(U16:U47/COUNTIFS($B$2:$B$61,B16))</f>
        <v>3.6666666666666665</v>
      </c>
      <c r="X16" s="2">
        <f>U16:U47/COUNTIFS($B$2:$B$61,B16)</f>
        <v>3.6666666666666665</v>
      </c>
      <c r="Y16" s="2">
        <f>SUM(X16:X47)</f>
        <v>1186.25</v>
      </c>
    </row>
    <row r="17" spans="1:25" x14ac:dyDescent="0.25">
      <c r="A17">
        <v>16</v>
      </c>
      <c r="B17">
        <v>114</v>
      </c>
      <c r="C17" s="11">
        <v>45148</v>
      </c>
      <c r="D17" s="10">
        <v>1.1402777777777799</v>
      </c>
      <c r="E17" s="2" t="s">
        <v>28</v>
      </c>
      <c r="F17">
        <v>10</v>
      </c>
      <c r="G17">
        <v>6</v>
      </c>
      <c r="H17">
        <v>1</v>
      </c>
      <c r="I17">
        <v>6</v>
      </c>
      <c r="J17" s="2" t="s">
        <v>89</v>
      </c>
      <c r="K17" s="2" t="s">
        <v>90</v>
      </c>
      <c r="L17" s="2" t="s">
        <v>91</v>
      </c>
      <c r="M17" s="2" t="s">
        <v>22</v>
      </c>
      <c r="N17" s="2" t="s">
        <v>31</v>
      </c>
      <c r="O17">
        <v>65</v>
      </c>
      <c r="P17">
        <v>16</v>
      </c>
      <c r="Q17" s="2" t="s">
        <v>92</v>
      </c>
      <c r="R17" s="2" t="s">
        <v>25</v>
      </c>
      <c r="S17" s="2" t="s">
        <v>26</v>
      </c>
      <c r="T17">
        <v>6042</v>
      </c>
      <c r="U17" s="2">
        <f>Pizza_Project[[#This Row],[item_price]]*Pizza_Project[[#This Row],[quantity]]</f>
        <v>650</v>
      </c>
      <c r="V17" s="2">
        <f>COUNTIFS($B$2:$B$61,B17)</f>
        <v>15</v>
      </c>
      <c r="W17" s="2">
        <f>SUM(U17:U47/COUNTIFS($B$2:$B$61,B17))</f>
        <v>43.333333333333336</v>
      </c>
      <c r="X17" s="2">
        <f>U17:U47/COUNTIFS($B$2:$B$61,B17)</f>
        <v>43.333333333333336</v>
      </c>
      <c r="Y17" s="2">
        <f>SUM(X17:X47)</f>
        <v>1182.5833333333333</v>
      </c>
    </row>
    <row r="18" spans="1:25" x14ac:dyDescent="0.25">
      <c r="A18">
        <v>17</v>
      </c>
      <c r="B18">
        <v>114</v>
      </c>
      <c r="C18" s="11">
        <v>45148</v>
      </c>
      <c r="D18" s="10">
        <v>1.1402777777777799</v>
      </c>
      <c r="E18" s="2" t="s">
        <v>63</v>
      </c>
      <c r="F18">
        <v>1</v>
      </c>
      <c r="G18">
        <v>6</v>
      </c>
      <c r="H18">
        <v>1</v>
      </c>
      <c r="I18">
        <v>7</v>
      </c>
      <c r="J18" s="2" t="s">
        <v>93</v>
      </c>
      <c r="K18" s="14" t="s">
        <v>191</v>
      </c>
      <c r="L18" t="s">
        <v>216</v>
      </c>
      <c r="M18" s="2" t="s">
        <v>22</v>
      </c>
      <c r="N18" s="2" t="s">
        <v>23</v>
      </c>
      <c r="O18">
        <v>85</v>
      </c>
      <c r="P18">
        <v>17</v>
      </c>
      <c r="Q18" s="13" t="s">
        <v>256</v>
      </c>
      <c r="R18" s="2" t="s">
        <v>25</v>
      </c>
      <c r="S18" s="2" t="s">
        <v>26</v>
      </c>
      <c r="T18">
        <v>6042</v>
      </c>
      <c r="U18" s="2">
        <f>Pizza_Project[[#This Row],[item_price]]*Pizza_Project[[#This Row],[quantity]]</f>
        <v>85</v>
      </c>
      <c r="V18" s="2">
        <f t="shared" ref="V18:V36" si="1">COUNTIFS($B$2:$B$61,B18)</f>
        <v>15</v>
      </c>
      <c r="W18" s="2">
        <f t="shared" ref="W18:W36" si="2">SUM(U18:U48/COUNTIFS($B$2:$B$61,B18))</f>
        <v>5.666666666666667</v>
      </c>
      <c r="X18" s="2">
        <f t="shared" ref="X18:X36" si="3">U18:U48/COUNTIFS($B$2:$B$61,B18)</f>
        <v>5.666666666666667</v>
      </c>
      <c r="Y18" s="2">
        <f t="shared" ref="Y18:Y36" si="4">SUM(X18:X48)</f>
        <v>1141.25</v>
      </c>
    </row>
    <row r="19" spans="1:25" x14ac:dyDescent="0.25">
      <c r="A19">
        <v>18</v>
      </c>
      <c r="B19">
        <v>114</v>
      </c>
      <c r="C19" s="11">
        <v>45148</v>
      </c>
      <c r="D19" s="10">
        <v>1.1402777777777799</v>
      </c>
      <c r="E19" s="2" t="s">
        <v>98</v>
      </c>
      <c r="F19">
        <v>1</v>
      </c>
      <c r="G19">
        <v>6</v>
      </c>
      <c r="H19">
        <v>1</v>
      </c>
      <c r="I19">
        <v>7</v>
      </c>
      <c r="J19" s="2" t="s">
        <v>98</v>
      </c>
      <c r="K19" s="14" t="s">
        <v>192</v>
      </c>
      <c r="L19" t="s">
        <v>217</v>
      </c>
      <c r="M19" s="2" t="s">
        <v>22</v>
      </c>
      <c r="N19" s="2" t="s">
        <v>31</v>
      </c>
      <c r="O19">
        <v>120</v>
      </c>
      <c r="P19">
        <v>18</v>
      </c>
      <c r="Q19" s="13" t="s">
        <v>257</v>
      </c>
      <c r="R19" s="2" t="s">
        <v>25</v>
      </c>
      <c r="S19" s="2" t="s">
        <v>26</v>
      </c>
      <c r="T19">
        <v>6042</v>
      </c>
      <c r="U19" s="2">
        <f>Pizza_Project[[#This Row],[item_price]]*Pizza_Project[[#This Row],[quantity]]</f>
        <v>120</v>
      </c>
      <c r="V19" s="2">
        <f t="shared" si="1"/>
        <v>15</v>
      </c>
      <c r="W19" s="2">
        <f t="shared" si="2"/>
        <v>8</v>
      </c>
      <c r="X19" s="2">
        <f t="shared" si="3"/>
        <v>8</v>
      </c>
      <c r="Y19" s="2">
        <f t="shared" si="4"/>
        <v>1138.5833333333333</v>
      </c>
    </row>
    <row r="20" spans="1:25" x14ac:dyDescent="0.25">
      <c r="A20">
        <v>19</v>
      </c>
      <c r="B20">
        <v>114</v>
      </c>
      <c r="C20" s="11">
        <v>45148</v>
      </c>
      <c r="D20" s="10">
        <v>1.1402777777777799</v>
      </c>
      <c r="E20" s="2" t="s">
        <v>50</v>
      </c>
      <c r="F20">
        <v>1</v>
      </c>
      <c r="G20">
        <v>6</v>
      </c>
      <c r="H20">
        <v>1</v>
      </c>
      <c r="I20">
        <v>7</v>
      </c>
      <c r="J20" s="2" t="s">
        <v>40</v>
      </c>
      <c r="K20" s="14" t="s">
        <v>193</v>
      </c>
      <c r="L20" t="s">
        <v>218</v>
      </c>
      <c r="M20" s="2" t="s">
        <v>22</v>
      </c>
      <c r="N20" s="2" t="s">
        <v>23</v>
      </c>
      <c r="O20">
        <v>95</v>
      </c>
      <c r="P20">
        <v>19</v>
      </c>
      <c r="Q20" s="13" t="s">
        <v>258</v>
      </c>
      <c r="R20" s="2" t="s">
        <v>25</v>
      </c>
      <c r="S20" s="2" t="s">
        <v>26</v>
      </c>
      <c r="T20">
        <v>6042</v>
      </c>
      <c r="U20" s="2">
        <f>Pizza_Project[[#This Row],[item_price]]*Pizza_Project[[#This Row],[quantity]]</f>
        <v>95</v>
      </c>
      <c r="V20" s="2">
        <f t="shared" si="1"/>
        <v>15</v>
      </c>
      <c r="W20" s="2">
        <f t="shared" si="2"/>
        <v>6.333333333333333</v>
      </c>
      <c r="X20" s="2">
        <f t="shared" si="3"/>
        <v>6.333333333333333</v>
      </c>
      <c r="Y20" s="2">
        <f t="shared" si="4"/>
        <v>1133.25</v>
      </c>
    </row>
    <row r="21" spans="1:25" x14ac:dyDescent="0.25">
      <c r="A21">
        <v>20</v>
      </c>
      <c r="B21">
        <v>114</v>
      </c>
      <c r="C21" s="11">
        <v>45148</v>
      </c>
      <c r="D21" s="10">
        <v>1.1402777777777799</v>
      </c>
      <c r="E21" s="2" t="s">
        <v>80</v>
      </c>
      <c r="F21">
        <v>1</v>
      </c>
      <c r="G21">
        <v>6</v>
      </c>
      <c r="H21">
        <v>1</v>
      </c>
      <c r="I21">
        <v>8</v>
      </c>
      <c r="J21" s="2" t="s">
        <v>50</v>
      </c>
      <c r="K21" s="14" t="s">
        <v>194</v>
      </c>
      <c r="L21" t="s">
        <v>219</v>
      </c>
      <c r="M21" s="2" t="s">
        <v>22</v>
      </c>
      <c r="N21" s="2" t="s">
        <v>31</v>
      </c>
      <c r="O21">
        <v>120</v>
      </c>
      <c r="P21">
        <v>20</v>
      </c>
      <c r="Q21" s="13" t="s">
        <v>259</v>
      </c>
      <c r="R21" s="2" t="s">
        <v>25</v>
      </c>
      <c r="S21" s="2" t="s">
        <v>26</v>
      </c>
      <c r="T21">
        <v>6042</v>
      </c>
      <c r="U21" s="2">
        <f>Pizza_Project[[#This Row],[item_price]]*Pizza_Project[[#This Row],[quantity]]</f>
        <v>120</v>
      </c>
      <c r="V21" s="2">
        <f t="shared" si="1"/>
        <v>15</v>
      </c>
      <c r="W21" s="2">
        <f t="shared" si="2"/>
        <v>8</v>
      </c>
      <c r="X21" s="2">
        <f t="shared" si="3"/>
        <v>8</v>
      </c>
      <c r="Y21" s="2">
        <f t="shared" si="4"/>
        <v>1201.9166666666667</v>
      </c>
    </row>
    <row r="22" spans="1:25" x14ac:dyDescent="0.25">
      <c r="A22">
        <v>21</v>
      </c>
      <c r="B22">
        <v>114</v>
      </c>
      <c r="C22" s="11">
        <v>45148</v>
      </c>
      <c r="D22" s="10">
        <v>1.1402777777777799</v>
      </c>
      <c r="E22" s="2" t="s">
        <v>108</v>
      </c>
      <c r="F22">
        <v>10</v>
      </c>
      <c r="G22">
        <v>6</v>
      </c>
      <c r="H22">
        <v>1</v>
      </c>
      <c r="I22">
        <v>8</v>
      </c>
      <c r="J22" s="2" t="s">
        <v>109</v>
      </c>
      <c r="K22" s="14" t="s">
        <v>195</v>
      </c>
      <c r="L22" t="s">
        <v>220</v>
      </c>
      <c r="M22" s="2" t="s">
        <v>22</v>
      </c>
      <c r="N22" s="2" t="s">
        <v>23</v>
      </c>
      <c r="O22">
        <v>55</v>
      </c>
      <c r="P22">
        <v>21</v>
      </c>
      <c r="Q22" s="13" t="s">
        <v>260</v>
      </c>
      <c r="R22" s="2" t="s">
        <v>25</v>
      </c>
      <c r="S22" s="2" t="s">
        <v>26</v>
      </c>
      <c r="T22">
        <v>6042</v>
      </c>
      <c r="U22" s="2">
        <f>Pizza_Project[[#This Row],[item_price]]*Pizza_Project[[#This Row],[quantity]]</f>
        <v>550</v>
      </c>
      <c r="V22" s="2">
        <f t="shared" si="1"/>
        <v>15</v>
      </c>
      <c r="W22" s="2">
        <f t="shared" si="2"/>
        <v>36.666666666666664</v>
      </c>
      <c r="X22" s="2">
        <f t="shared" si="3"/>
        <v>36.666666666666664</v>
      </c>
      <c r="Y22" s="2">
        <f t="shared" si="4"/>
        <v>1202.25</v>
      </c>
    </row>
    <row r="23" spans="1:25" x14ac:dyDescent="0.25">
      <c r="A23">
        <v>22</v>
      </c>
      <c r="B23">
        <v>114</v>
      </c>
      <c r="C23" s="11">
        <v>45148</v>
      </c>
      <c r="D23" s="10">
        <v>1.1402777777777799</v>
      </c>
      <c r="E23" s="2" t="s">
        <v>109</v>
      </c>
      <c r="F23">
        <v>1</v>
      </c>
      <c r="G23">
        <v>6</v>
      </c>
      <c r="H23">
        <v>1</v>
      </c>
      <c r="I23">
        <v>8</v>
      </c>
      <c r="J23" s="2" t="s">
        <v>71</v>
      </c>
      <c r="K23" s="14" t="s">
        <v>196</v>
      </c>
      <c r="L23" t="s">
        <v>221</v>
      </c>
      <c r="M23" s="2" t="s">
        <v>22</v>
      </c>
      <c r="N23" s="2" t="s">
        <v>31</v>
      </c>
      <c r="O23">
        <v>65</v>
      </c>
      <c r="P23">
        <v>22</v>
      </c>
      <c r="Q23" s="13" t="s">
        <v>261</v>
      </c>
      <c r="R23" s="2" t="s">
        <v>25</v>
      </c>
      <c r="S23" s="2" t="s">
        <v>26</v>
      </c>
      <c r="T23">
        <v>6042</v>
      </c>
      <c r="U23" s="2">
        <f>Pizza_Project[[#This Row],[item_price]]*Pizza_Project[[#This Row],[quantity]]</f>
        <v>65</v>
      </c>
      <c r="V23" s="2">
        <f t="shared" si="1"/>
        <v>15</v>
      </c>
      <c r="W23" s="2">
        <f t="shared" si="2"/>
        <v>4.333333333333333</v>
      </c>
      <c r="X23" s="2">
        <f t="shared" si="3"/>
        <v>4.333333333333333</v>
      </c>
      <c r="Y23" s="2">
        <f t="shared" si="4"/>
        <v>1180.5833333333333</v>
      </c>
    </row>
    <row r="24" spans="1:25" x14ac:dyDescent="0.25">
      <c r="A24">
        <v>23</v>
      </c>
      <c r="B24">
        <v>114</v>
      </c>
      <c r="C24" s="11">
        <v>45148</v>
      </c>
      <c r="D24" s="10">
        <v>1.1402777777777799</v>
      </c>
      <c r="E24" s="2" t="s">
        <v>115</v>
      </c>
      <c r="F24">
        <v>1</v>
      </c>
      <c r="G24">
        <v>6</v>
      </c>
      <c r="H24">
        <v>1</v>
      </c>
      <c r="I24">
        <v>9</v>
      </c>
      <c r="J24" s="2" t="s">
        <v>55</v>
      </c>
      <c r="K24" s="14" t="s">
        <v>197</v>
      </c>
      <c r="L24" t="s">
        <v>222</v>
      </c>
      <c r="M24" s="2" t="s">
        <v>22</v>
      </c>
      <c r="N24" s="2" t="s">
        <v>23</v>
      </c>
      <c r="O24">
        <v>100</v>
      </c>
      <c r="P24">
        <v>23</v>
      </c>
      <c r="Q24" s="13" t="s">
        <v>262</v>
      </c>
      <c r="R24" s="2" t="s">
        <v>25</v>
      </c>
      <c r="S24" s="2" t="s">
        <v>26</v>
      </c>
      <c r="T24">
        <v>6042</v>
      </c>
      <c r="U24" s="2">
        <f>Pizza_Project[[#This Row],[item_price]]*Pizza_Project[[#This Row],[quantity]]</f>
        <v>100</v>
      </c>
      <c r="V24" s="2">
        <f t="shared" si="1"/>
        <v>15</v>
      </c>
      <c r="W24" s="2">
        <f t="shared" si="2"/>
        <v>6.666666666666667</v>
      </c>
      <c r="X24" s="2">
        <f t="shared" si="3"/>
        <v>6.666666666666667</v>
      </c>
      <c r="Y24" s="2">
        <f t="shared" si="4"/>
        <v>1196.25</v>
      </c>
    </row>
    <row r="25" spans="1:25" x14ac:dyDescent="0.25">
      <c r="A25">
        <v>24</v>
      </c>
      <c r="B25">
        <v>115</v>
      </c>
      <c r="C25" s="11">
        <v>45148</v>
      </c>
      <c r="D25" s="10">
        <v>1.5152777777777799</v>
      </c>
      <c r="E25" s="2" t="s">
        <v>19</v>
      </c>
      <c r="F25">
        <v>2</v>
      </c>
      <c r="G25">
        <v>7</v>
      </c>
      <c r="H25">
        <v>1</v>
      </c>
      <c r="I25">
        <v>9</v>
      </c>
      <c r="J25" s="2" t="s">
        <v>118</v>
      </c>
      <c r="K25" s="14" t="s">
        <v>198</v>
      </c>
      <c r="L25" t="s">
        <v>223</v>
      </c>
      <c r="M25" s="2" t="s">
        <v>22</v>
      </c>
      <c r="N25" s="2" t="s">
        <v>31</v>
      </c>
      <c r="O25">
        <v>150</v>
      </c>
      <c r="P25">
        <v>24</v>
      </c>
      <c r="Q25" s="13" t="s">
        <v>263</v>
      </c>
      <c r="R25" s="2" t="s">
        <v>25</v>
      </c>
      <c r="S25" s="2" t="s">
        <v>26</v>
      </c>
      <c r="T25">
        <v>6042</v>
      </c>
      <c r="U25" s="2">
        <f>Pizza_Project[[#This Row],[item_price]]*Pizza_Project[[#This Row],[quantity]]</f>
        <v>300</v>
      </c>
      <c r="V25" s="2">
        <f t="shared" si="1"/>
        <v>6</v>
      </c>
      <c r="W25" s="2">
        <f t="shared" si="2"/>
        <v>50</v>
      </c>
      <c r="X25" s="2">
        <f t="shared" si="3"/>
        <v>50</v>
      </c>
      <c r="Y25" s="2">
        <f t="shared" si="4"/>
        <v>1196.25</v>
      </c>
    </row>
    <row r="26" spans="1:25" x14ac:dyDescent="0.25">
      <c r="A26">
        <v>25</v>
      </c>
      <c r="B26">
        <v>115</v>
      </c>
      <c r="C26" s="11">
        <v>45148</v>
      </c>
      <c r="D26" s="10">
        <v>1.5152777777777799</v>
      </c>
      <c r="E26" s="2" t="s">
        <v>27</v>
      </c>
      <c r="F26">
        <v>4</v>
      </c>
      <c r="G26">
        <v>7</v>
      </c>
      <c r="H26">
        <v>1</v>
      </c>
      <c r="I26">
        <v>9</v>
      </c>
      <c r="J26" s="2" t="s">
        <v>80</v>
      </c>
      <c r="K26" s="14" t="s">
        <v>199</v>
      </c>
      <c r="L26" t="s">
        <v>224</v>
      </c>
      <c r="M26" s="2" t="s">
        <v>22</v>
      </c>
      <c r="N26" s="2" t="s">
        <v>23</v>
      </c>
      <c r="O26">
        <v>55</v>
      </c>
      <c r="P26">
        <v>25</v>
      </c>
      <c r="Q26" s="13" t="s">
        <v>264</v>
      </c>
      <c r="R26" s="2" t="s">
        <v>25</v>
      </c>
      <c r="S26" s="2" t="s">
        <v>26</v>
      </c>
      <c r="T26">
        <v>6042</v>
      </c>
      <c r="U26" s="2">
        <f>Pizza_Project[[#This Row],[item_price]]*Pizza_Project[[#This Row],[quantity]]</f>
        <v>220</v>
      </c>
      <c r="V26" s="2">
        <f t="shared" si="1"/>
        <v>6</v>
      </c>
      <c r="W26" s="2">
        <f t="shared" si="2"/>
        <v>36.666666666666664</v>
      </c>
      <c r="X26" s="2">
        <f t="shared" si="3"/>
        <v>36.666666666666664</v>
      </c>
      <c r="Y26" s="2">
        <f t="shared" si="4"/>
        <v>1156.25</v>
      </c>
    </row>
    <row r="27" spans="1:25" x14ac:dyDescent="0.25">
      <c r="A27">
        <v>26</v>
      </c>
      <c r="B27">
        <v>115</v>
      </c>
      <c r="C27" s="11">
        <v>45148</v>
      </c>
      <c r="D27" s="10">
        <v>1.5152777777777799</v>
      </c>
      <c r="E27" s="2" t="s">
        <v>41</v>
      </c>
      <c r="F27">
        <v>2</v>
      </c>
      <c r="G27">
        <v>7</v>
      </c>
      <c r="H27">
        <v>1</v>
      </c>
      <c r="I27">
        <v>10</v>
      </c>
      <c r="J27" s="2" t="s">
        <v>108</v>
      </c>
      <c r="K27" s="14" t="s">
        <v>200</v>
      </c>
      <c r="L27" t="s">
        <v>225</v>
      </c>
      <c r="M27" s="2" t="s">
        <v>22</v>
      </c>
      <c r="N27" s="2" t="s">
        <v>31</v>
      </c>
      <c r="O27">
        <v>65</v>
      </c>
      <c r="P27">
        <v>26</v>
      </c>
      <c r="Q27" s="13" t="s">
        <v>265</v>
      </c>
      <c r="R27" s="2" t="s">
        <v>25</v>
      </c>
      <c r="S27" s="2" t="s">
        <v>26</v>
      </c>
      <c r="T27">
        <v>6042</v>
      </c>
      <c r="U27" s="2">
        <f>Pizza_Project[[#This Row],[item_price]]*Pizza_Project[[#This Row],[quantity]]</f>
        <v>130</v>
      </c>
      <c r="V27" s="2">
        <f t="shared" si="1"/>
        <v>6</v>
      </c>
      <c r="W27" s="2">
        <f t="shared" si="2"/>
        <v>21.666666666666668</v>
      </c>
      <c r="X27" s="2">
        <f t="shared" si="3"/>
        <v>21.666666666666668</v>
      </c>
      <c r="Y27" s="2">
        <f t="shared" si="4"/>
        <v>1169.5833333333335</v>
      </c>
    </row>
    <row r="28" spans="1:25" x14ac:dyDescent="0.25">
      <c r="A28">
        <v>27</v>
      </c>
      <c r="B28">
        <v>115</v>
      </c>
      <c r="C28" s="11">
        <v>45148</v>
      </c>
      <c r="D28" s="10">
        <v>1.5152777777777799</v>
      </c>
      <c r="E28" s="2" t="s">
        <v>125</v>
      </c>
      <c r="F28">
        <v>3</v>
      </c>
      <c r="G28">
        <v>1</v>
      </c>
      <c r="H28">
        <v>1</v>
      </c>
      <c r="I28">
        <v>1</v>
      </c>
      <c r="J28" s="2" t="s">
        <v>125</v>
      </c>
      <c r="K28" s="14" t="s">
        <v>201</v>
      </c>
      <c r="L28" t="s">
        <v>226</v>
      </c>
      <c r="M28" s="2" t="s">
        <v>22</v>
      </c>
      <c r="N28" s="2" t="s">
        <v>23</v>
      </c>
      <c r="O28">
        <v>75</v>
      </c>
      <c r="P28">
        <v>27</v>
      </c>
      <c r="Q28" s="13" t="s">
        <v>266</v>
      </c>
      <c r="R28" s="2" t="s">
        <v>25</v>
      </c>
      <c r="S28" s="2" t="s">
        <v>26</v>
      </c>
      <c r="T28">
        <v>6042</v>
      </c>
      <c r="U28" s="2">
        <f>Pizza_Project[[#This Row],[item_price]]*Pizza_Project[[#This Row],[quantity]]</f>
        <v>225</v>
      </c>
      <c r="V28" s="2">
        <f t="shared" si="1"/>
        <v>6</v>
      </c>
      <c r="W28" s="2">
        <f t="shared" si="2"/>
        <v>37.5</v>
      </c>
      <c r="X28" s="2">
        <f t="shared" si="3"/>
        <v>37.5</v>
      </c>
      <c r="Y28" s="2">
        <f t="shared" si="4"/>
        <v>1157.9166666666665</v>
      </c>
    </row>
    <row r="29" spans="1:25" x14ac:dyDescent="0.25">
      <c r="A29">
        <v>28</v>
      </c>
      <c r="B29">
        <v>115</v>
      </c>
      <c r="C29" s="11">
        <v>45148</v>
      </c>
      <c r="D29" s="10">
        <v>1.5152777777777799</v>
      </c>
      <c r="E29" s="2" t="s">
        <v>128</v>
      </c>
      <c r="F29">
        <v>3</v>
      </c>
      <c r="G29">
        <v>1</v>
      </c>
      <c r="H29">
        <v>1</v>
      </c>
      <c r="I29">
        <v>10</v>
      </c>
      <c r="J29" s="2" t="s">
        <v>128</v>
      </c>
      <c r="K29" s="14" t="s">
        <v>202</v>
      </c>
      <c r="L29" t="s">
        <v>227</v>
      </c>
      <c r="M29" s="2" t="s">
        <v>22</v>
      </c>
      <c r="N29" s="2" t="s">
        <v>31</v>
      </c>
      <c r="O29">
        <v>95</v>
      </c>
      <c r="P29">
        <v>28</v>
      </c>
      <c r="Q29" s="13" t="s">
        <v>267</v>
      </c>
      <c r="R29" s="2" t="s">
        <v>25</v>
      </c>
      <c r="S29" s="2" t="s">
        <v>26</v>
      </c>
      <c r="T29">
        <v>6042</v>
      </c>
      <c r="U29" s="2">
        <f>Pizza_Project[[#This Row],[item_price]]*Pizza_Project[[#This Row],[quantity]]</f>
        <v>285</v>
      </c>
      <c r="V29" s="2">
        <f t="shared" si="1"/>
        <v>6</v>
      </c>
      <c r="W29" s="2">
        <f t="shared" si="2"/>
        <v>47.5</v>
      </c>
      <c r="X29" s="2">
        <f t="shared" si="3"/>
        <v>47.5</v>
      </c>
      <c r="Y29" s="2">
        <f t="shared" si="4"/>
        <v>1127.9166666666667</v>
      </c>
    </row>
    <row r="30" spans="1:25" x14ac:dyDescent="0.25">
      <c r="A30">
        <v>29</v>
      </c>
      <c r="B30">
        <v>109</v>
      </c>
      <c r="C30" s="11">
        <v>45148</v>
      </c>
      <c r="D30" s="10">
        <v>1.7236111111111101</v>
      </c>
      <c r="E30" s="2" t="s">
        <v>115</v>
      </c>
      <c r="F30">
        <v>3</v>
      </c>
      <c r="G30">
        <v>2</v>
      </c>
      <c r="H30">
        <v>1</v>
      </c>
      <c r="I30">
        <v>11</v>
      </c>
      <c r="J30" s="2" t="s">
        <v>115</v>
      </c>
      <c r="K30" s="14" t="s">
        <v>254</v>
      </c>
      <c r="L30" t="s">
        <v>252</v>
      </c>
      <c r="M30" s="2" t="s">
        <v>22</v>
      </c>
      <c r="N30" s="2" t="s">
        <v>23</v>
      </c>
      <c r="O30">
        <v>55</v>
      </c>
      <c r="P30">
        <v>29</v>
      </c>
      <c r="Q30" s="13" t="s">
        <v>268</v>
      </c>
      <c r="R30" s="2" t="s">
        <v>25</v>
      </c>
      <c r="S30" s="2" t="s">
        <v>26</v>
      </c>
      <c r="T30">
        <v>6042</v>
      </c>
      <c r="U30" s="2">
        <f>Pizza_Project[[#This Row],[item_price]]*Pizza_Project[[#This Row],[quantity]]</f>
        <v>165</v>
      </c>
      <c r="V30" s="2">
        <f t="shared" si="1"/>
        <v>3</v>
      </c>
      <c r="W30" s="2">
        <f t="shared" si="2"/>
        <v>55</v>
      </c>
      <c r="X30" s="2">
        <f t="shared" si="3"/>
        <v>55</v>
      </c>
      <c r="Y30" s="2">
        <f t="shared" si="4"/>
        <v>1087.9166666666665</v>
      </c>
    </row>
    <row r="31" spans="1:25" x14ac:dyDescent="0.25">
      <c r="A31">
        <v>30</v>
      </c>
      <c r="B31">
        <v>109</v>
      </c>
      <c r="C31" s="11">
        <v>45148</v>
      </c>
      <c r="D31" s="10">
        <v>1.7652777777777799</v>
      </c>
      <c r="E31" s="2" t="s">
        <v>135</v>
      </c>
      <c r="F31">
        <v>3</v>
      </c>
      <c r="G31">
        <v>2</v>
      </c>
      <c r="H31">
        <v>1</v>
      </c>
      <c r="I31">
        <v>12</v>
      </c>
      <c r="J31" s="2" t="s">
        <v>135</v>
      </c>
      <c r="K31" s="14" t="s">
        <v>255</v>
      </c>
      <c r="L31" t="s">
        <v>253</v>
      </c>
      <c r="M31" s="2" t="s">
        <v>22</v>
      </c>
      <c r="N31" s="2" t="s">
        <v>31</v>
      </c>
      <c r="O31">
        <v>65</v>
      </c>
      <c r="P31">
        <v>30</v>
      </c>
      <c r="Q31" s="13" t="s">
        <v>269</v>
      </c>
      <c r="R31" s="2" t="s">
        <v>25</v>
      </c>
      <c r="S31" s="2" t="s">
        <v>26</v>
      </c>
      <c r="T31">
        <v>6042</v>
      </c>
      <c r="U31" s="2">
        <f>Pizza_Project[[#This Row],[item_price]]*Pizza_Project[[#This Row],[quantity]]</f>
        <v>195</v>
      </c>
      <c r="V31" s="2">
        <f t="shared" si="1"/>
        <v>3</v>
      </c>
      <c r="W31" s="2">
        <f t="shared" si="2"/>
        <v>65</v>
      </c>
      <c r="X31" s="2">
        <f t="shared" si="3"/>
        <v>65</v>
      </c>
      <c r="Y31" s="2">
        <f t="shared" si="4"/>
        <v>1039.1666666666665</v>
      </c>
    </row>
    <row r="32" spans="1:25" x14ac:dyDescent="0.25">
      <c r="A32">
        <v>31</v>
      </c>
      <c r="B32">
        <v>110</v>
      </c>
      <c r="C32" s="11">
        <v>45148</v>
      </c>
      <c r="D32" s="10">
        <v>1.80694444444444</v>
      </c>
      <c r="E32" s="2" t="s">
        <v>138</v>
      </c>
      <c r="F32">
        <v>5</v>
      </c>
      <c r="G32">
        <v>1</v>
      </c>
      <c r="H32">
        <v>1</v>
      </c>
      <c r="I32">
        <v>14</v>
      </c>
      <c r="J32" s="2" t="s">
        <v>138</v>
      </c>
      <c r="K32" s="14" t="s">
        <v>203</v>
      </c>
      <c r="L32" t="s">
        <v>228</v>
      </c>
      <c r="M32" s="2" t="s">
        <v>22</v>
      </c>
      <c r="N32" s="2" t="s">
        <v>23</v>
      </c>
      <c r="O32">
        <v>70</v>
      </c>
      <c r="P32">
        <v>31</v>
      </c>
      <c r="Q32" s="13" t="s">
        <v>270</v>
      </c>
      <c r="R32" s="2" t="s">
        <v>25</v>
      </c>
      <c r="S32" s="2" t="s">
        <v>26</v>
      </c>
      <c r="T32">
        <v>6042</v>
      </c>
      <c r="U32" s="2">
        <f>Pizza_Project[[#This Row],[item_price]]*Pizza_Project[[#This Row],[quantity]]</f>
        <v>350</v>
      </c>
      <c r="V32" s="2">
        <f t="shared" si="1"/>
        <v>4</v>
      </c>
      <c r="W32" s="2">
        <f t="shared" si="2"/>
        <v>87.5</v>
      </c>
      <c r="X32" s="2">
        <f t="shared" si="3"/>
        <v>87.5</v>
      </c>
      <c r="Y32" s="2">
        <f>SUM(X32:X62)</f>
        <v>974.16666666666663</v>
      </c>
    </row>
    <row r="33" spans="1:25" x14ac:dyDescent="0.25">
      <c r="A33">
        <v>32</v>
      </c>
      <c r="B33">
        <v>110</v>
      </c>
      <c r="C33" s="11">
        <v>45149</v>
      </c>
      <c r="D33" s="10">
        <v>1.80694444444444</v>
      </c>
      <c r="E33" s="2" t="s">
        <v>46</v>
      </c>
      <c r="F33">
        <v>10</v>
      </c>
      <c r="G33">
        <v>3</v>
      </c>
      <c r="H33">
        <v>1</v>
      </c>
      <c r="I33">
        <v>14</v>
      </c>
      <c r="J33" s="2" t="s">
        <v>142</v>
      </c>
      <c r="K33" s="14" t="s">
        <v>204</v>
      </c>
      <c r="L33" t="s">
        <v>229</v>
      </c>
      <c r="M33" s="2" t="s">
        <v>96</v>
      </c>
      <c r="N33" s="2" t="s">
        <v>23</v>
      </c>
      <c r="O33">
        <v>110</v>
      </c>
      <c r="P33">
        <v>32</v>
      </c>
      <c r="Q33" s="13" t="s">
        <v>271</v>
      </c>
      <c r="R33" s="2" t="s">
        <v>25</v>
      </c>
      <c r="S33" s="2" t="s">
        <v>26</v>
      </c>
      <c r="T33">
        <v>6042</v>
      </c>
      <c r="U33" s="2">
        <f>Pizza_Project[[#This Row],[item_price]]*Pizza_Project[[#This Row],[quantity]]</f>
        <v>1100</v>
      </c>
      <c r="V33" s="2">
        <f t="shared" si="1"/>
        <v>4</v>
      </c>
      <c r="W33" s="2">
        <f t="shared" si="2"/>
        <v>275</v>
      </c>
      <c r="X33" s="2">
        <f t="shared" si="3"/>
        <v>275</v>
      </c>
      <c r="Y33" s="2">
        <f t="shared" si="4"/>
        <v>886.66666666666663</v>
      </c>
    </row>
    <row r="34" spans="1:25" x14ac:dyDescent="0.25">
      <c r="A34">
        <v>33</v>
      </c>
      <c r="B34">
        <v>110</v>
      </c>
      <c r="C34" s="11">
        <v>45149</v>
      </c>
      <c r="D34" s="10">
        <v>1.80694444444444</v>
      </c>
      <c r="E34" s="2" t="s">
        <v>51</v>
      </c>
      <c r="F34">
        <v>10</v>
      </c>
      <c r="G34">
        <v>3</v>
      </c>
      <c r="H34">
        <v>1</v>
      </c>
      <c r="I34">
        <v>17</v>
      </c>
      <c r="J34" s="2" t="s">
        <v>146</v>
      </c>
      <c r="K34" s="14" t="s">
        <v>205</v>
      </c>
      <c r="L34" t="s">
        <v>230</v>
      </c>
      <c r="M34" s="2" t="s">
        <v>96</v>
      </c>
      <c r="N34" s="2" t="s">
        <v>23</v>
      </c>
      <c r="O34">
        <v>60</v>
      </c>
      <c r="P34">
        <v>33</v>
      </c>
      <c r="Q34" s="13" t="s">
        <v>272</v>
      </c>
      <c r="R34" s="2" t="s">
        <v>25</v>
      </c>
      <c r="S34" s="2" t="s">
        <v>26</v>
      </c>
      <c r="T34">
        <v>6042</v>
      </c>
      <c r="U34" s="2">
        <f>Pizza_Project[[#This Row],[item_price]]*Pizza_Project[[#This Row],[quantity]]</f>
        <v>600</v>
      </c>
      <c r="V34" s="2">
        <f t="shared" si="1"/>
        <v>4</v>
      </c>
      <c r="W34" s="2">
        <f t="shared" si="2"/>
        <v>150</v>
      </c>
      <c r="X34" s="2">
        <f t="shared" si="3"/>
        <v>150</v>
      </c>
      <c r="Y34" s="2">
        <f t="shared" si="4"/>
        <v>611.66666666666663</v>
      </c>
    </row>
    <row r="35" spans="1:25" x14ac:dyDescent="0.25">
      <c r="A35">
        <v>34</v>
      </c>
      <c r="B35">
        <v>112</v>
      </c>
      <c r="C35" s="11">
        <v>45149</v>
      </c>
      <c r="D35" s="10">
        <v>1.93194444444444</v>
      </c>
      <c r="E35" s="2" t="s">
        <v>19</v>
      </c>
      <c r="F35">
        <v>1</v>
      </c>
      <c r="G35">
        <v>6</v>
      </c>
      <c r="H35">
        <v>1</v>
      </c>
      <c r="I35">
        <v>5</v>
      </c>
      <c r="J35" s="2" t="s">
        <v>164</v>
      </c>
      <c r="K35" s="14" t="s">
        <v>206</v>
      </c>
      <c r="L35" t="s">
        <v>231</v>
      </c>
      <c r="M35" s="2" t="s">
        <v>96</v>
      </c>
      <c r="N35" s="2" t="s">
        <v>23</v>
      </c>
      <c r="O35">
        <v>55</v>
      </c>
      <c r="P35">
        <v>34</v>
      </c>
      <c r="Q35" s="13" t="s">
        <v>273</v>
      </c>
      <c r="R35" s="2" t="s">
        <v>25</v>
      </c>
      <c r="S35" s="2" t="s">
        <v>26</v>
      </c>
      <c r="T35">
        <v>6042</v>
      </c>
      <c r="U35" s="2">
        <f>Pizza_Project[[#This Row],[item_price]]*Pizza_Project[[#This Row],[quantity]]</f>
        <v>55</v>
      </c>
      <c r="V35" s="2">
        <f t="shared" si="1"/>
        <v>12</v>
      </c>
      <c r="W35" s="2">
        <f t="shared" si="2"/>
        <v>4.583333333333333</v>
      </c>
      <c r="X35" s="2">
        <f t="shared" si="3"/>
        <v>4.583333333333333</v>
      </c>
      <c r="Y35" s="2">
        <f t="shared" si="4"/>
        <v>461.66666666666663</v>
      </c>
    </row>
    <row r="36" spans="1:25" x14ac:dyDescent="0.25">
      <c r="A36">
        <v>35</v>
      </c>
      <c r="B36">
        <v>112</v>
      </c>
      <c r="C36" s="11">
        <v>45149</v>
      </c>
      <c r="D36" s="10">
        <v>1.9736111111111101</v>
      </c>
      <c r="E36" s="2" t="s">
        <v>27</v>
      </c>
      <c r="F36">
        <v>2</v>
      </c>
      <c r="G36">
        <v>6</v>
      </c>
      <c r="H36">
        <v>1</v>
      </c>
      <c r="I36">
        <v>5</v>
      </c>
      <c r="J36" s="2" t="s">
        <v>165</v>
      </c>
      <c r="K36" s="14" t="s">
        <v>207</v>
      </c>
      <c r="L36" t="s">
        <v>232</v>
      </c>
      <c r="M36" s="2" t="s">
        <v>96</v>
      </c>
      <c r="N36" s="2" t="s">
        <v>23</v>
      </c>
      <c r="O36">
        <v>55</v>
      </c>
      <c r="P36">
        <v>35</v>
      </c>
      <c r="Q36" s="13" t="s">
        <v>274</v>
      </c>
      <c r="R36" s="2" t="s">
        <v>25</v>
      </c>
      <c r="S36" s="2" t="s">
        <v>26</v>
      </c>
      <c r="T36">
        <v>6042</v>
      </c>
      <c r="U36" s="2">
        <f>Pizza_Project[[#This Row],[item_price]]*Pizza_Project[[#This Row],[quantity]]</f>
        <v>110</v>
      </c>
      <c r="V36" s="2">
        <f t="shared" si="1"/>
        <v>12</v>
      </c>
      <c r="W36" s="2">
        <f t="shared" si="2"/>
        <v>9.1666666666666661</v>
      </c>
      <c r="X36" s="2">
        <f t="shared" si="3"/>
        <v>9.1666666666666661</v>
      </c>
      <c r="Y36" s="2">
        <f t="shared" si="4"/>
        <v>457.08333333333337</v>
      </c>
    </row>
    <row r="37" spans="1:25" x14ac:dyDescent="0.25">
      <c r="A37">
        <v>36</v>
      </c>
      <c r="B37">
        <v>112</v>
      </c>
      <c r="C37" s="11">
        <v>45149</v>
      </c>
      <c r="D37" s="10">
        <v>2.0152777777777802</v>
      </c>
      <c r="E37" s="2" t="s">
        <v>19</v>
      </c>
      <c r="F37">
        <v>4</v>
      </c>
      <c r="G37">
        <v>6</v>
      </c>
      <c r="H37">
        <v>1</v>
      </c>
      <c r="I37">
        <v>6</v>
      </c>
      <c r="J37" s="2" t="s">
        <v>166</v>
      </c>
      <c r="K37" s="2" t="s">
        <v>94</v>
      </c>
      <c r="L37" s="2" t="s">
        <v>95</v>
      </c>
      <c r="M37" s="2" t="s">
        <v>96</v>
      </c>
      <c r="N37" s="2" t="s">
        <v>23</v>
      </c>
      <c r="O37">
        <v>55</v>
      </c>
      <c r="P37">
        <v>36</v>
      </c>
      <c r="Q37" s="2" t="s">
        <v>97</v>
      </c>
      <c r="R37" s="2" t="s">
        <v>25</v>
      </c>
      <c r="S37" s="2" t="s">
        <v>26</v>
      </c>
      <c r="T37">
        <v>6042</v>
      </c>
      <c r="U37" s="2">
        <f>Pizza_Project[[#This Row],[item_price]]*Pizza_Project[[#This Row],[quantity]]</f>
        <v>220</v>
      </c>
      <c r="V37" s="2">
        <f>COUNTIFS($B$2:$B$61,B18)</f>
        <v>15</v>
      </c>
      <c r="W37" s="2">
        <f>SUM(U18:U47/COUNTIFS($B$2:$B$61,B18))</f>
        <v>14.666666666666666</v>
      </c>
      <c r="X37" s="2">
        <f>U18:U47/COUNTIFS($B$2:$B$61,B18)</f>
        <v>14.666666666666666</v>
      </c>
      <c r="Y37" s="2">
        <f>SUM(X18:X47)</f>
        <v>1139.25</v>
      </c>
    </row>
    <row r="38" spans="1:25" x14ac:dyDescent="0.25">
      <c r="A38">
        <v>37</v>
      </c>
      <c r="B38">
        <v>112</v>
      </c>
      <c r="C38" s="11">
        <v>45150</v>
      </c>
      <c r="D38" s="10">
        <v>2.05694444444444</v>
      </c>
      <c r="E38" s="2" t="s">
        <v>27</v>
      </c>
      <c r="F38">
        <v>1</v>
      </c>
      <c r="G38">
        <v>6</v>
      </c>
      <c r="H38">
        <v>1</v>
      </c>
      <c r="I38">
        <v>7</v>
      </c>
      <c r="J38" s="2" t="s">
        <v>167</v>
      </c>
      <c r="K38" s="2" t="s">
        <v>99</v>
      </c>
      <c r="L38" s="2" t="s">
        <v>100</v>
      </c>
      <c r="M38" s="2" t="s">
        <v>96</v>
      </c>
      <c r="N38" s="2" t="s">
        <v>23</v>
      </c>
      <c r="O38">
        <v>65</v>
      </c>
      <c r="P38">
        <v>37</v>
      </c>
      <c r="Q38" s="2" t="s">
        <v>101</v>
      </c>
      <c r="R38" s="2" t="s">
        <v>25</v>
      </c>
      <c r="S38" s="2" t="s">
        <v>26</v>
      </c>
      <c r="T38">
        <v>6042</v>
      </c>
      <c r="U38" s="2">
        <f>Pizza_Project[[#This Row],[item_price]]*Pizza_Project[[#This Row],[quantity]]</f>
        <v>65</v>
      </c>
      <c r="V38" s="2">
        <f>COUNTIFS($B$2:$B$61,B19)</f>
        <v>15</v>
      </c>
      <c r="W38" s="2">
        <f>SUM(U19:U61/COUNTIFS($B$2:$B$61,B19))</f>
        <v>4.333333333333333</v>
      </c>
      <c r="X38" s="2">
        <f>U19:U61/COUNTIFS($B$2:$B$61,B19)</f>
        <v>4.333333333333333</v>
      </c>
      <c r="Y38" s="2">
        <f>SUM(X19:X61)</f>
        <v>1357.5</v>
      </c>
    </row>
    <row r="39" spans="1:25" x14ac:dyDescent="0.25">
      <c r="A39">
        <v>38</v>
      </c>
      <c r="B39">
        <v>112</v>
      </c>
      <c r="C39" s="11">
        <v>45150</v>
      </c>
      <c r="D39" s="10">
        <v>2.0986111111111101</v>
      </c>
      <c r="E39" s="2" t="s">
        <v>40</v>
      </c>
      <c r="F39">
        <v>2</v>
      </c>
      <c r="G39">
        <v>7</v>
      </c>
      <c r="H39">
        <v>1</v>
      </c>
      <c r="I39">
        <v>7</v>
      </c>
      <c r="J39" s="2" t="s">
        <v>168</v>
      </c>
      <c r="K39" s="2" t="s">
        <v>102</v>
      </c>
      <c r="L39" s="2" t="s">
        <v>103</v>
      </c>
      <c r="M39" s="2" t="s">
        <v>96</v>
      </c>
      <c r="N39" s="2" t="s">
        <v>23</v>
      </c>
      <c r="O39">
        <v>55</v>
      </c>
      <c r="P39">
        <v>38</v>
      </c>
      <c r="Q39" s="2" t="s">
        <v>104</v>
      </c>
      <c r="R39" s="2" t="s">
        <v>25</v>
      </c>
      <c r="S39" s="2" t="s">
        <v>26</v>
      </c>
      <c r="T39">
        <v>6042</v>
      </c>
      <c r="U39" s="2">
        <f>Pizza_Project[[#This Row],[item_price]]*Pizza_Project[[#This Row],[quantity]]</f>
        <v>110</v>
      </c>
      <c r="V39" s="2">
        <f>COUNTIFS($B$2:$B$61,B20)</f>
        <v>15</v>
      </c>
      <c r="W39" s="2">
        <f>SUM(U35:U61/COUNTIFS($B$2:$B$61,B20))</f>
        <v>7.333333333333333</v>
      </c>
      <c r="X39" s="2">
        <f>U35:U61/COUNTIFS($B$2:$B$61,B20)</f>
        <v>7.333333333333333</v>
      </c>
      <c r="Y39" s="2">
        <f>SUM(X35:X61)</f>
        <v>461.66666666666663</v>
      </c>
    </row>
    <row r="40" spans="1:25" x14ac:dyDescent="0.25">
      <c r="A40">
        <v>39</v>
      </c>
      <c r="B40">
        <v>112</v>
      </c>
      <c r="C40" s="11">
        <v>45150</v>
      </c>
      <c r="D40" s="10">
        <v>2.1402777777777802</v>
      </c>
      <c r="E40" s="2" t="s">
        <v>45</v>
      </c>
      <c r="F40">
        <v>5</v>
      </c>
      <c r="G40">
        <v>7</v>
      </c>
      <c r="H40">
        <v>1</v>
      </c>
      <c r="I40">
        <v>6</v>
      </c>
      <c r="J40" s="2" t="s">
        <v>169</v>
      </c>
      <c r="K40" s="2" t="s">
        <v>105</v>
      </c>
      <c r="L40" s="2" t="s">
        <v>106</v>
      </c>
      <c r="M40" s="2" t="s">
        <v>96</v>
      </c>
      <c r="N40" s="2" t="s">
        <v>23</v>
      </c>
      <c r="O40">
        <v>55</v>
      </c>
      <c r="P40">
        <v>39</v>
      </c>
      <c r="Q40" s="2" t="s">
        <v>107</v>
      </c>
      <c r="R40" s="2" t="s">
        <v>25</v>
      </c>
      <c r="S40" s="2" t="s">
        <v>26</v>
      </c>
      <c r="T40">
        <v>6042</v>
      </c>
      <c r="U40" s="2">
        <f>Pizza_Project[[#This Row],[item_price]]*Pizza_Project[[#This Row],[quantity]]</f>
        <v>275</v>
      </c>
      <c r="V40" s="2">
        <f>COUNTIFS($B$2:$B$61,B21)</f>
        <v>15</v>
      </c>
      <c r="W40" s="2">
        <f>SUM(U35:U61/COUNTIFS($B$2:$B$61,B21))</f>
        <v>18.333333333333332</v>
      </c>
      <c r="X40" s="2">
        <f>U35:U61/COUNTIFS($B$2:$B$61,B21)</f>
        <v>18.333333333333332</v>
      </c>
      <c r="Y40" s="2">
        <f>SUM(X35:X61)</f>
        <v>461.66666666666663</v>
      </c>
    </row>
    <row r="41" spans="1:25" x14ac:dyDescent="0.25">
      <c r="A41">
        <v>40</v>
      </c>
      <c r="B41">
        <v>112</v>
      </c>
      <c r="C41" s="11">
        <v>45150</v>
      </c>
      <c r="D41" s="10">
        <v>2.18194444444444</v>
      </c>
      <c r="E41" s="2" t="s">
        <v>50</v>
      </c>
      <c r="F41">
        <v>1</v>
      </c>
      <c r="G41">
        <v>7</v>
      </c>
      <c r="H41">
        <v>1</v>
      </c>
      <c r="I41">
        <v>6</v>
      </c>
      <c r="J41" s="2" t="s">
        <v>170</v>
      </c>
      <c r="K41" s="14" t="s">
        <v>208</v>
      </c>
      <c r="L41" t="s">
        <v>250</v>
      </c>
      <c r="M41" s="2" t="s">
        <v>112</v>
      </c>
      <c r="N41" s="2" t="s">
        <v>23</v>
      </c>
      <c r="O41">
        <v>55</v>
      </c>
      <c r="P41">
        <v>40</v>
      </c>
      <c r="Q41" s="13" t="s">
        <v>275</v>
      </c>
      <c r="R41" s="2" t="s">
        <v>25</v>
      </c>
      <c r="S41" s="2" t="s">
        <v>26</v>
      </c>
      <c r="T41">
        <v>6042</v>
      </c>
      <c r="U41" s="2">
        <f>Pizza_Project[[#This Row],[item_price]]*Pizza_Project[[#This Row],[quantity]]</f>
        <v>55</v>
      </c>
      <c r="V41" s="2">
        <f t="shared" ref="V41:V47" si="5">COUNTIFS($B$2:$B$61,B22)</f>
        <v>15</v>
      </c>
      <c r="W41" s="2">
        <f t="shared" ref="W41:W47" si="6">SUM(U36:U62/COUNTIFS($B$2:$B$61,B22))</f>
        <v>3.6666666666666665</v>
      </c>
      <c r="X41" s="2">
        <f t="shared" ref="X41:X47" si="7">U36:U62/COUNTIFS($B$2:$B$61,B22)</f>
        <v>3.6666666666666665</v>
      </c>
      <c r="Y41" s="2">
        <f t="shared" ref="Y41:Y47" si="8">SUM(X36:X62)</f>
        <v>457.08333333333337</v>
      </c>
    </row>
    <row r="42" spans="1:25" x14ac:dyDescent="0.25">
      <c r="A42">
        <v>41</v>
      </c>
      <c r="B42">
        <v>111</v>
      </c>
      <c r="C42" s="11">
        <v>45150</v>
      </c>
      <c r="D42" s="10">
        <v>2.2236111111111101</v>
      </c>
      <c r="E42" s="2" t="s">
        <v>55</v>
      </c>
      <c r="F42">
        <v>10</v>
      </c>
      <c r="G42">
        <v>1</v>
      </c>
      <c r="H42">
        <v>1</v>
      </c>
      <c r="I42">
        <v>7</v>
      </c>
      <c r="J42" s="2" t="s">
        <v>171</v>
      </c>
      <c r="K42" s="14" t="s">
        <v>209</v>
      </c>
      <c r="L42" t="s">
        <v>245</v>
      </c>
      <c r="M42" s="2" t="s">
        <v>112</v>
      </c>
      <c r="N42" s="2" t="s">
        <v>23</v>
      </c>
      <c r="O42">
        <v>55</v>
      </c>
      <c r="P42">
        <v>41</v>
      </c>
      <c r="Q42" s="13" t="s">
        <v>276</v>
      </c>
      <c r="R42" s="2" t="s">
        <v>25</v>
      </c>
      <c r="S42" s="2" t="s">
        <v>26</v>
      </c>
      <c r="T42">
        <v>6042</v>
      </c>
      <c r="U42" s="2">
        <f>Pizza_Project[[#This Row],[item_price]]*Pizza_Project[[#This Row],[quantity]]</f>
        <v>550</v>
      </c>
      <c r="V42" s="2">
        <f t="shared" si="5"/>
        <v>15</v>
      </c>
      <c r="W42" s="2">
        <f t="shared" si="6"/>
        <v>36.666666666666664</v>
      </c>
      <c r="X42" s="2">
        <f t="shared" si="7"/>
        <v>36.666666666666664</v>
      </c>
      <c r="Y42" s="2">
        <f t="shared" si="8"/>
        <v>447.91666666666663</v>
      </c>
    </row>
    <row r="43" spans="1:25" x14ac:dyDescent="0.25">
      <c r="A43">
        <v>42</v>
      </c>
      <c r="B43">
        <v>111</v>
      </c>
      <c r="C43" s="11">
        <v>45150</v>
      </c>
      <c r="D43" s="10">
        <v>2.2652777777777802</v>
      </c>
      <c r="E43" s="2" t="s">
        <v>36</v>
      </c>
      <c r="F43">
        <v>2</v>
      </c>
      <c r="G43">
        <v>1</v>
      </c>
      <c r="H43">
        <v>1</v>
      </c>
      <c r="I43">
        <v>7</v>
      </c>
      <c r="J43" s="2" t="s">
        <v>172</v>
      </c>
      <c r="K43" s="14" t="s">
        <v>210</v>
      </c>
      <c r="L43" t="s">
        <v>246</v>
      </c>
      <c r="M43" s="2" t="s">
        <v>112</v>
      </c>
      <c r="N43" s="2" t="s">
        <v>23</v>
      </c>
      <c r="O43">
        <v>55</v>
      </c>
      <c r="P43">
        <v>42</v>
      </c>
      <c r="Q43" s="13" t="s">
        <v>277</v>
      </c>
      <c r="R43" s="2" t="s">
        <v>25</v>
      </c>
      <c r="S43" s="2" t="s">
        <v>26</v>
      </c>
      <c r="T43">
        <v>6042</v>
      </c>
      <c r="U43" s="2">
        <f>Pizza_Project[[#This Row],[item_price]]*Pizza_Project[[#This Row],[quantity]]</f>
        <v>110</v>
      </c>
      <c r="V43" s="2">
        <f t="shared" si="5"/>
        <v>15</v>
      </c>
      <c r="W43" s="2">
        <f t="shared" si="6"/>
        <v>7.333333333333333</v>
      </c>
      <c r="X43" s="2">
        <f t="shared" si="7"/>
        <v>7.333333333333333</v>
      </c>
      <c r="Y43" s="2">
        <f t="shared" si="8"/>
        <v>433.25</v>
      </c>
    </row>
    <row r="44" spans="1:25" x14ac:dyDescent="0.25">
      <c r="A44">
        <v>43</v>
      </c>
      <c r="B44">
        <v>111</v>
      </c>
      <c r="C44" s="11">
        <v>45150</v>
      </c>
      <c r="D44" s="10">
        <v>2.30694444444444</v>
      </c>
      <c r="E44" s="2" t="s">
        <v>45</v>
      </c>
      <c r="F44">
        <v>1</v>
      </c>
      <c r="G44">
        <v>2</v>
      </c>
      <c r="H44">
        <v>1</v>
      </c>
      <c r="I44">
        <v>7</v>
      </c>
      <c r="J44" s="2" t="s">
        <v>173</v>
      </c>
      <c r="K44" s="14" t="s">
        <v>211</v>
      </c>
      <c r="L44" t="s">
        <v>247</v>
      </c>
      <c r="M44" s="2" t="s">
        <v>112</v>
      </c>
      <c r="N44" s="2" t="s">
        <v>23</v>
      </c>
      <c r="O44">
        <v>55</v>
      </c>
      <c r="P44">
        <v>43</v>
      </c>
      <c r="Q44" s="13" t="s">
        <v>278</v>
      </c>
      <c r="R44" s="2" t="s">
        <v>25</v>
      </c>
      <c r="S44" s="2" t="s">
        <v>26</v>
      </c>
      <c r="T44">
        <v>6042</v>
      </c>
      <c r="U44" s="2">
        <f>Pizza_Project[[#This Row],[item_price]]*Pizza_Project[[#This Row],[quantity]]</f>
        <v>55</v>
      </c>
      <c r="V44" s="2">
        <f t="shared" si="5"/>
        <v>6</v>
      </c>
      <c r="W44" s="2">
        <f t="shared" si="6"/>
        <v>9.1666666666666661</v>
      </c>
      <c r="X44" s="2">
        <f t="shared" si="7"/>
        <v>9.1666666666666661</v>
      </c>
      <c r="Y44" s="2">
        <f t="shared" si="8"/>
        <v>428.91666666666663</v>
      </c>
    </row>
    <row r="45" spans="1:25" x14ac:dyDescent="0.25">
      <c r="A45">
        <v>44</v>
      </c>
      <c r="B45">
        <v>111</v>
      </c>
      <c r="C45" s="11">
        <v>45150</v>
      </c>
      <c r="D45" s="10">
        <v>2.3486111111111101</v>
      </c>
      <c r="E45" s="2" t="s">
        <v>59</v>
      </c>
      <c r="F45">
        <v>5</v>
      </c>
      <c r="G45">
        <v>2</v>
      </c>
      <c r="H45">
        <v>1</v>
      </c>
      <c r="I45">
        <v>8</v>
      </c>
      <c r="J45" s="2" t="s">
        <v>174</v>
      </c>
      <c r="K45" s="14" t="s">
        <v>212</v>
      </c>
      <c r="L45" t="s">
        <v>248</v>
      </c>
      <c r="M45" s="2" t="s">
        <v>112</v>
      </c>
      <c r="N45" s="2" t="s">
        <v>23</v>
      </c>
      <c r="O45">
        <v>55</v>
      </c>
      <c r="P45">
        <v>44</v>
      </c>
      <c r="Q45" s="13" t="s">
        <v>279</v>
      </c>
      <c r="R45" s="2" t="s">
        <v>25</v>
      </c>
      <c r="S45" s="2" t="s">
        <v>26</v>
      </c>
      <c r="T45">
        <v>6042</v>
      </c>
      <c r="U45" s="2">
        <f>Pizza_Project[[#This Row],[item_price]]*Pizza_Project[[#This Row],[quantity]]</f>
        <v>275</v>
      </c>
      <c r="V45" s="2">
        <f t="shared" si="5"/>
        <v>6</v>
      </c>
      <c r="W45" s="2">
        <f t="shared" si="6"/>
        <v>45.833333333333336</v>
      </c>
      <c r="X45" s="2">
        <f t="shared" si="7"/>
        <v>45.833333333333336</v>
      </c>
      <c r="Y45" s="2">
        <f t="shared" si="8"/>
        <v>421.58333333333337</v>
      </c>
    </row>
    <row r="46" spans="1:25" x14ac:dyDescent="0.25">
      <c r="A46">
        <v>45</v>
      </c>
      <c r="B46">
        <v>111</v>
      </c>
      <c r="C46" s="11">
        <v>45150</v>
      </c>
      <c r="D46" s="10">
        <v>2.3902777777777802</v>
      </c>
      <c r="E46" s="2" t="s">
        <v>71</v>
      </c>
      <c r="F46">
        <v>2</v>
      </c>
      <c r="G46">
        <v>1</v>
      </c>
      <c r="H46">
        <v>1</v>
      </c>
      <c r="I46">
        <v>8</v>
      </c>
      <c r="J46" s="2" t="s">
        <v>175</v>
      </c>
      <c r="K46" s="14" t="s">
        <v>213</v>
      </c>
      <c r="L46" t="s">
        <v>249</v>
      </c>
      <c r="M46" s="2" t="s">
        <v>112</v>
      </c>
      <c r="N46" s="2" t="s">
        <v>23</v>
      </c>
      <c r="O46">
        <v>30</v>
      </c>
      <c r="P46">
        <v>45</v>
      </c>
      <c r="Q46" s="13" t="s">
        <v>280</v>
      </c>
      <c r="R46" s="2" t="s">
        <v>25</v>
      </c>
      <c r="S46" s="2" t="s">
        <v>26</v>
      </c>
      <c r="T46">
        <v>6042</v>
      </c>
      <c r="U46" s="2">
        <f>Pizza_Project[[#This Row],[item_price]]*Pizza_Project[[#This Row],[quantity]]</f>
        <v>60</v>
      </c>
      <c r="V46" s="2">
        <f t="shared" si="5"/>
        <v>6</v>
      </c>
      <c r="W46" s="2">
        <f t="shared" si="6"/>
        <v>10</v>
      </c>
      <c r="X46" s="2">
        <f t="shared" si="7"/>
        <v>10</v>
      </c>
      <c r="Y46" s="2">
        <f t="shared" si="8"/>
        <v>403.25</v>
      </c>
    </row>
    <row r="47" spans="1:25" x14ac:dyDescent="0.25">
      <c r="A47">
        <v>46</v>
      </c>
      <c r="B47">
        <v>111</v>
      </c>
      <c r="C47" s="11">
        <v>45151</v>
      </c>
      <c r="D47" s="10">
        <v>2.43194444444444</v>
      </c>
      <c r="E47" s="2" t="s">
        <v>55</v>
      </c>
      <c r="F47">
        <v>10</v>
      </c>
      <c r="G47">
        <v>4</v>
      </c>
      <c r="H47">
        <v>1</v>
      </c>
      <c r="I47">
        <v>8</v>
      </c>
      <c r="J47" s="2" t="s">
        <v>176</v>
      </c>
      <c r="K47" s="14" t="s">
        <v>214</v>
      </c>
      <c r="L47" t="s">
        <v>251</v>
      </c>
      <c r="M47" s="2" t="s">
        <v>112</v>
      </c>
      <c r="N47" s="2" t="s">
        <v>23</v>
      </c>
      <c r="O47">
        <v>40</v>
      </c>
      <c r="P47">
        <v>46</v>
      </c>
      <c r="Q47" s="13" t="s">
        <v>281</v>
      </c>
      <c r="R47" s="2" t="s">
        <v>25</v>
      </c>
      <c r="S47" s="2" t="s">
        <v>26</v>
      </c>
      <c r="T47">
        <v>6042</v>
      </c>
      <c r="U47" s="2">
        <f>Pizza_Project[[#This Row],[item_price]]*Pizza_Project[[#This Row],[quantity]]</f>
        <v>400</v>
      </c>
      <c r="V47" s="2">
        <f t="shared" si="5"/>
        <v>6</v>
      </c>
      <c r="W47" s="2">
        <f t="shared" si="6"/>
        <v>66.666666666666671</v>
      </c>
      <c r="X47" s="2">
        <f t="shared" si="7"/>
        <v>66.666666666666671</v>
      </c>
      <c r="Y47" s="2">
        <f t="shared" si="8"/>
        <v>399.58333333333337</v>
      </c>
    </row>
    <row r="48" spans="1:25" x14ac:dyDescent="0.25">
      <c r="A48">
        <v>47</v>
      </c>
      <c r="B48">
        <v>111</v>
      </c>
      <c r="C48" s="11">
        <v>45151</v>
      </c>
      <c r="D48" s="10">
        <v>2.4736111111111101</v>
      </c>
      <c r="E48" s="2" t="s">
        <v>80</v>
      </c>
      <c r="F48">
        <v>1</v>
      </c>
      <c r="G48">
        <v>4</v>
      </c>
      <c r="H48">
        <v>1</v>
      </c>
      <c r="I48">
        <v>14</v>
      </c>
      <c r="J48" s="2" t="s">
        <v>177</v>
      </c>
      <c r="K48" s="2" t="s">
        <v>110</v>
      </c>
      <c r="L48" s="2" t="s">
        <v>111</v>
      </c>
      <c r="M48" s="2" t="s">
        <v>112</v>
      </c>
      <c r="N48" s="2" t="s">
        <v>23</v>
      </c>
      <c r="O48">
        <v>30</v>
      </c>
      <c r="P48">
        <v>47</v>
      </c>
      <c r="Q48" s="2" t="s">
        <v>49</v>
      </c>
      <c r="R48" s="2" t="s">
        <v>25</v>
      </c>
      <c r="S48" s="2" t="s">
        <v>26</v>
      </c>
      <c r="T48">
        <v>6042</v>
      </c>
      <c r="U48" s="2">
        <f>Pizza_Project[[#This Row],[item_price]]*Pizza_Project[[#This Row],[quantity]]</f>
        <v>30</v>
      </c>
      <c r="V48" s="2">
        <f>COUNTIFS($B$2:$B$61,B22)</f>
        <v>15</v>
      </c>
      <c r="W48" s="2">
        <f>SUM(U35:U61/COUNTIFS($B$2:$B$61,B22))</f>
        <v>2</v>
      </c>
      <c r="X48" s="2">
        <f>U35:U61/COUNTIFS($B$2:$B$61,B22)</f>
        <v>2</v>
      </c>
      <c r="Y48" s="2">
        <f>SUM(X35:X61)</f>
        <v>461.66666666666663</v>
      </c>
    </row>
    <row r="49" spans="1:25" x14ac:dyDescent="0.25">
      <c r="A49">
        <v>48</v>
      </c>
      <c r="B49">
        <v>111</v>
      </c>
      <c r="C49" s="11">
        <v>45151</v>
      </c>
      <c r="D49" s="10">
        <v>2.5152777777777802</v>
      </c>
      <c r="E49" s="2" t="s">
        <v>98</v>
      </c>
      <c r="F49">
        <v>1</v>
      </c>
      <c r="G49">
        <v>4</v>
      </c>
      <c r="H49">
        <v>1</v>
      </c>
      <c r="I49">
        <v>14</v>
      </c>
      <c r="J49" s="2" t="s">
        <v>178</v>
      </c>
      <c r="K49" s="2" t="s">
        <v>113</v>
      </c>
      <c r="L49" s="2" t="s">
        <v>114</v>
      </c>
      <c r="M49" s="2" t="s">
        <v>112</v>
      </c>
      <c r="N49" s="2" t="s">
        <v>23</v>
      </c>
      <c r="O49">
        <v>45</v>
      </c>
      <c r="P49">
        <v>48</v>
      </c>
      <c r="Q49" s="2" t="s">
        <v>58</v>
      </c>
      <c r="R49" s="2" t="s">
        <v>25</v>
      </c>
      <c r="S49" s="2" t="s">
        <v>26</v>
      </c>
      <c r="T49">
        <v>6042</v>
      </c>
      <c r="U49" s="2">
        <f>Pizza_Project[[#This Row],[item_price]]*Pizza_Project[[#This Row],[quantity]]</f>
        <v>45</v>
      </c>
      <c r="V49" s="2">
        <f>COUNTIFS($B$2:$B$61,B23)</f>
        <v>15</v>
      </c>
      <c r="W49" s="2">
        <f>SUM(U35:U61/COUNTIFS($B$2:$B$61,B23))</f>
        <v>3</v>
      </c>
      <c r="X49" s="2">
        <f>U35:U61/COUNTIFS($B$2:$B$61,B23)</f>
        <v>3</v>
      </c>
      <c r="Y49" s="2">
        <f>SUM(X35:X61)</f>
        <v>461.66666666666663</v>
      </c>
    </row>
    <row r="50" spans="1:25" x14ac:dyDescent="0.25">
      <c r="A50">
        <v>49</v>
      </c>
      <c r="B50">
        <v>113</v>
      </c>
      <c r="C50" s="11">
        <v>45151</v>
      </c>
      <c r="D50" s="10">
        <v>2.55694444444444</v>
      </c>
      <c r="E50" s="2" t="s">
        <v>50</v>
      </c>
      <c r="F50">
        <v>1</v>
      </c>
      <c r="G50">
        <v>4</v>
      </c>
      <c r="H50">
        <v>1</v>
      </c>
      <c r="I50">
        <v>17</v>
      </c>
      <c r="J50" s="2" t="s">
        <v>179</v>
      </c>
      <c r="K50" s="2" t="s">
        <v>116</v>
      </c>
      <c r="L50" s="2" t="s">
        <v>117</v>
      </c>
      <c r="M50" s="2" t="s">
        <v>112</v>
      </c>
      <c r="N50" s="2" t="s">
        <v>23</v>
      </c>
      <c r="O50">
        <v>40</v>
      </c>
      <c r="P50">
        <v>49</v>
      </c>
      <c r="Q50" s="2" t="s">
        <v>70</v>
      </c>
      <c r="R50" s="2" t="s">
        <v>25</v>
      </c>
      <c r="S50" s="2" t="s">
        <v>26</v>
      </c>
      <c r="T50">
        <v>6042</v>
      </c>
      <c r="U50" s="2">
        <f>Pizza_Project[[#This Row],[item_price]]*Pizza_Project[[#This Row],[quantity]]</f>
        <v>40</v>
      </c>
      <c r="V50" s="2">
        <f>COUNTIFS($B$2:$B$61,B24)</f>
        <v>15</v>
      </c>
      <c r="W50" s="2">
        <f>SUM(U35:U61/COUNTIFS($B$2:$B$61,B24))</f>
        <v>2.6666666666666665</v>
      </c>
      <c r="X50" s="2">
        <f>U35:U61/COUNTIFS($B$2:$B$61,B24)</f>
        <v>2.6666666666666665</v>
      </c>
      <c r="Y50" s="2">
        <f>SUM(X35:X61)</f>
        <v>461.66666666666663</v>
      </c>
    </row>
    <row r="51" spans="1:25" x14ac:dyDescent="0.25">
      <c r="A51">
        <v>50</v>
      </c>
      <c r="B51">
        <v>113</v>
      </c>
      <c r="C51" s="11">
        <v>45151</v>
      </c>
      <c r="D51" s="10">
        <v>2.5986111111111101</v>
      </c>
      <c r="E51" s="2" t="s">
        <v>80</v>
      </c>
      <c r="F51">
        <v>10</v>
      </c>
      <c r="G51">
        <v>5</v>
      </c>
      <c r="H51">
        <v>1</v>
      </c>
      <c r="I51">
        <v>15</v>
      </c>
      <c r="J51" s="2" t="s">
        <v>180</v>
      </c>
      <c r="K51" s="2" t="s">
        <v>119</v>
      </c>
      <c r="L51" s="2" t="s">
        <v>120</v>
      </c>
      <c r="M51" s="2" t="s">
        <v>112</v>
      </c>
      <c r="N51" s="2" t="s">
        <v>23</v>
      </c>
      <c r="O51">
        <v>45</v>
      </c>
      <c r="P51">
        <v>50</v>
      </c>
      <c r="Q51" s="2" t="s">
        <v>84</v>
      </c>
      <c r="R51" s="2" t="s">
        <v>25</v>
      </c>
      <c r="S51" s="2" t="s">
        <v>26</v>
      </c>
      <c r="T51">
        <v>6042</v>
      </c>
      <c r="U51" s="2">
        <f>Pizza_Project[[#This Row],[item_price]]*Pizza_Project[[#This Row],[quantity]]</f>
        <v>450</v>
      </c>
      <c r="V51" s="2">
        <f>COUNTIFS($B$2:$B$61,B25)</f>
        <v>6</v>
      </c>
      <c r="W51" s="2">
        <f>SUM(U35:U61/COUNTIFS($B$2:$B$61,B25))</f>
        <v>75</v>
      </c>
      <c r="X51" s="2">
        <f>U35:U61/COUNTIFS($B$2:$B$61,B25)</f>
        <v>75</v>
      </c>
      <c r="Y51" s="2">
        <f>SUM(X35:X61)</f>
        <v>461.66666666666663</v>
      </c>
    </row>
    <row r="52" spans="1:25" x14ac:dyDescent="0.25">
      <c r="A52">
        <v>51</v>
      </c>
      <c r="B52">
        <v>113</v>
      </c>
      <c r="C52" s="11">
        <v>45151</v>
      </c>
      <c r="D52" s="10">
        <v>2.6402777777777802</v>
      </c>
      <c r="E52" s="2" t="s">
        <v>108</v>
      </c>
      <c r="F52">
        <v>1</v>
      </c>
      <c r="G52">
        <v>5</v>
      </c>
      <c r="H52">
        <v>1</v>
      </c>
      <c r="I52">
        <v>14</v>
      </c>
      <c r="J52" s="2" t="s">
        <v>181</v>
      </c>
      <c r="K52" s="2" t="s">
        <v>121</v>
      </c>
      <c r="L52" s="2" t="s">
        <v>122</v>
      </c>
      <c r="M52" s="2" t="s">
        <v>112</v>
      </c>
      <c r="N52" s="2" t="s">
        <v>23</v>
      </c>
      <c r="O52">
        <v>50</v>
      </c>
      <c r="P52">
        <v>51</v>
      </c>
      <c r="Q52" s="2" t="s">
        <v>92</v>
      </c>
      <c r="R52" s="2" t="s">
        <v>25</v>
      </c>
      <c r="S52" s="2" t="s">
        <v>26</v>
      </c>
      <c r="T52">
        <v>6042</v>
      </c>
      <c r="U52" s="2">
        <f>Pizza_Project[[#This Row],[item_price]]*Pizza_Project[[#This Row],[quantity]]</f>
        <v>50</v>
      </c>
      <c r="V52" s="2">
        <f>COUNTIFS($B$2:$B$61,B26)</f>
        <v>6</v>
      </c>
      <c r="W52" s="2">
        <f>SUM(U35:U61/COUNTIFS($B$2:$B$61,B26))</f>
        <v>8.3333333333333339</v>
      </c>
      <c r="X52" s="2">
        <f>U35:U61/COUNTIFS($B$2:$B$61,B26)</f>
        <v>8.3333333333333339</v>
      </c>
      <c r="Y52" s="2">
        <f>SUM(X35:X61)</f>
        <v>461.66666666666663</v>
      </c>
    </row>
    <row r="53" spans="1:25" x14ac:dyDescent="0.25">
      <c r="A53">
        <v>52</v>
      </c>
      <c r="B53">
        <v>113</v>
      </c>
      <c r="C53" s="11">
        <v>45151</v>
      </c>
      <c r="D53" s="10">
        <v>2.68194444444444</v>
      </c>
      <c r="E53" s="2" t="s">
        <v>109</v>
      </c>
      <c r="F53">
        <v>2</v>
      </c>
      <c r="G53">
        <v>5</v>
      </c>
      <c r="H53">
        <v>1</v>
      </c>
      <c r="I53">
        <v>14</v>
      </c>
      <c r="J53" s="2" t="s">
        <v>182</v>
      </c>
      <c r="K53" s="2" t="s">
        <v>123</v>
      </c>
      <c r="L53" s="2" t="s">
        <v>124</v>
      </c>
      <c r="M53" s="2" t="s">
        <v>112</v>
      </c>
      <c r="N53" s="2" t="s">
        <v>23</v>
      </c>
      <c r="O53">
        <v>45</v>
      </c>
      <c r="P53">
        <v>52</v>
      </c>
      <c r="Q53" s="2" t="s">
        <v>107</v>
      </c>
      <c r="R53" s="2" t="s">
        <v>25</v>
      </c>
      <c r="S53" s="2" t="s">
        <v>26</v>
      </c>
      <c r="T53">
        <v>6042</v>
      </c>
      <c r="U53" s="2">
        <f>Pizza_Project[[#This Row],[item_price]]*Pizza_Project[[#This Row],[quantity]]</f>
        <v>90</v>
      </c>
      <c r="V53" s="2">
        <f>COUNTIFS($B$2:$B$61,B27)</f>
        <v>6</v>
      </c>
      <c r="W53" s="2">
        <f>SUM(U35:U61/COUNTIFS($B$2:$B$61,B27))</f>
        <v>15</v>
      </c>
      <c r="X53" s="2">
        <f>U35:U61/COUNTIFS($B$2:$B$61,B27)</f>
        <v>15</v>
      </c>
      <c r="Y53" s="2">
        <f>SUM(X35:X61)</f>
        <v>461.66666666666663</v>
      </c>
    </row>
    <row r="54" spans="1:25" x14ac:dyDescent="0.25">
      <c r="A54">
        <v>53</v>
      </c>
      <c r="B54">
        <v>113</v>
      </c>
      <c r="C54" s="11">
        <v>45151</v>
      </c>
      <c r="D54" s="10">
        <v>2.7236111111111101</v>
      </c>
      <c r="E54" s="2" t="s">
        <v>115</v>
      </c>
      <c r="F54">
        <v>4</v>
      </c>
      <c r="G54">
        <v>5</v>
      </c>
      <c r="H54">
        <v>1</v>
      </c>
      <c r="I54">
        <v>17</v>
      </c>
      <c r="J54" s="2" t="s">
        <v>183</v>
      </c>
      <c r="K54" s="2" t="s">
        <v>126</v>
      </c>
      <c r="L54" s="2" t="s">
        <v>127</v>
      </c>
      <c r="M54" s="2" t="s">
        <v>112</v>
      </c>
      <c r="N54" s="2" t="s">
        <v>23</v>
      </c>
      <c r="O54">
        <v>30</v>
      </c>
      <c r="P54">
        <v>53</v>
      </c>
      <c r="Q54" s="2" t="s">
        <v>32</v>
      </c>
      <c r="R54" s="2" t="s">
        <v>25</v>
      </c>
      <c r="S54" s="2" t="s">
        <v>26</v>
      </c>
      <c r="T54">
        <v>6042</v>
      </c>
      <c r="U54" s="2">
        <f>Pizza_Project[[#This Row],[item_price]]*Pizza_Project[[#This Row],[quantity]]</f>
        <v>120</v>
      </c>
      <c r="V54" s="2">
        <f>COUNTIFS($B$2:$B$61,B28)</f>
        <v>6</v>
      </c>
      <c r="W54" s="2">
        <f>SUM(U35:U61/COUNTIFS($B$2:$B$61,B28))</f>
        <v>20</v>
      </c>
      <c r="X54" s="2">
        <f>U35:U61/COUNTIFS($B$2:$B$61,B28)</f>
        <v>20</v>
      </c>
      <c r="Y54" s="2">
        <f>SUM(X35:X61)</f>
        <v>461.66666666666663</v>
      </c>
    </row>
    <row r="55" spans="1:25" x14ac:dyDescent="0.25">
      <c r="A55">
        <v>54</v>
      </c>
      <c r="B55">
        <v>114</v>
      </c>
      <c r="C55" s="11">
        <v>45151</v>
      </c>
      <c r="D55" s="10">
        <v>2.7652777777777802</v>
      </c>
      <c r="E55" s="2" t="s">
        <v>19</v>
      </c>
      <c r="F55">
        <v>1</v>
      </c>
      <c r="G55">
        <v>5</v>
      </c>
      <c r="H55">
        <v>1</v>
      </c>
      <c r="I55">
        <v>17</v>
      </c>
      <c r="J55" s="2" t="s">
        <v>184</v>
      </c>
      <c r="K55" s="14" t="s">
        <v>215</v>
      </c>
      <c r="L55" s="2" t="s">
        <v>130</v>
      </c>
      <c r="M55" s="2" t="s">
        <v>131</v>
      </c>
      <c r="N55" s="2" t="s">
        <v>134</v>
      </c>
      <c r="O55">
        <v>40</v>
      </c>
      <c r="P55">
        <v>54</v>
      </c>
      <c r="Q55" s="16" t="s">
        <v>282</v>
      </c>
      <c r="R55" s="2" t="s">
        <v>25</v>
      </c>
      <c r="S55" s="2" t="s">
        <v>26</v>
      </c>
      <c r="T55">
        <v>6042</v>
      </c>
      <c r="U55" s="2">
        <f>Pizza_Project[[#This Row],[item_price]]*Pizza_Project[[#This Row],[quantity]]</f>
        <v>40</v>
      </c>
      <c r="V55" s="2">
        <f>COUNTIFS($B$2:$B$61,B29)</f>
        <v>6</v>
      </c>
      <c r="W55" s="2"/>
      <c r="X55" s="2">
        <f>U36:U62/COUNTIFS($B$2:$B$61,B29)</f>
        <v>6.666666666666667</v>
      </c>
      <c r="Y55" s="2">
        <f>SUM(X36:X62)</f>
        <v>457.08333333333337</v>
      </c>
    </row>
    <row r="56" spans="1:25" x14ac:dyDescent="0.25">
      <c r="A56">
        <v>55</v>
      </c>
      <c r="B56">
        <v>114</v>
      </c>
      <c r="C56" s="11">
        <v>45151</v>
      </c>
      <c r="D56" s="10">
        <v>2.80694444444444</v>
      </c>
      <c r="E56" s="2" t="s">
        <v>27</v>
      </c>
      <c r="F56">
        <v>2</v>
      </c>
      <c r="G56">
        <v>6</v>
      </c>
      <c r="H56">
        <v>1</v>
      </c>
      <c r="I56">
        <v>17</v>
      </c>
      <c r="J56" s="2" t="s">
        <v>185</v>
      </c>
      <c r="K56" s="2" t="s">
        <v>129</v>
      </c>
      <c r="L56" s="2" t="s">
        <v>130</v>
      </c>
      <c r="M56" s="2" t="s">
        <v>131</v>
      </c>
      <c r="N56" s="2" t="s">
        <v>132</v>
      </c>
      <c r="O56">
        <v>30</v>
      </c>
      <c r="P56">
        <v>55</v>
      </c>
      <c r="Q56" s="2" t="s">
        <v>39</v>
      </c>
      <c r="R56" s="2" t="s">
        <v>25</v>
      </c>
      <c r="S56" s="2" t="s">
        <v>26</v>
      </c>
      <c r="T56">
        <v>6042</v>
      </c>
      <c r="U56" s="2">
        <f>Pizza_Project[[#This Row],[item_price]]*Pizza_Project[[#This Row],[quantity]]</f>
        <v>60</v>
      </c>
      <c r="V56" s="2">
        <f>COUNTIFS($B$2:$B$61,B29)</f>
        <v>6</v>
      </c>
      <c r="W56" s="2">
        <f>SUM(U35:U61/COUNTIFS($B$2:$B$61,B29))</f>
        <v>10</v>
      </c>
      <c r="X56" s="2">
        <f>U35:U61/COUNTIFS($B$2:$B$61,B29)</f>
        <v>10</v>
      </c>
      <c r="Y56" s="2">
        <f>SUM(X35:X61)</f>
        <v>461.66666666666663</v>
      </c>
    </row>
    <row r="57" spans="1:25" x14ac:dyDescent="0.25">
      <c r="A57">
        <v>56</v>
      </c>
      <c r="B57">
        <v>114</v>
      </c>
      <c r="C57" s="11">
        <v>45151</v>
      </c>
      <c r="D57" s="10">
        <v>2.8486111111111101</v>
      </c>
      <c r="E57" s="2" t="s">
        <v>41</v>
      </c>
      <c r="F57">
        <v>5</v>
      </c>
      <c r="G57">
        <v>6</v>
      </c>
      <c r="H57">
        <v>1</v>
      </c>
      <c r="I57">
        <v>17</v>
      </c>
      <c r="J57" s="2" t="s">
        <v>186</v>
      </c>
      <c r="K57" s="2" t="s">
        <v>133</v>
      </c>
      <c r="L57" s="2" t="s">
        <v>130</v>
      </c>
      <c r="M57" s="2" t="s">
        <v>131</v>
      </c>
      <c r="N57" s="2" t="s">
        <v>134</v>
      </c>
      <c r="O57">
        <v>30</v>
      </c>
      <c r="P57">
        <v>56</v>
      </c>
      <c r="Q57" s="2" t="s">
        <v>49</v>
      </c>
      <c r="R57" s="2" t="s">
        <v>25</v>
      </c>
      <c r="S57" s="2" t="s">
        <v>26</v>
      </c>
      <c r="T57">
        <v>6042</v>
      </c>
      <c r="U57" s="2">
        <f>Pizza_Project[[#This Row],[item_price]]*Pizza_Project[[#This Row],[quantity]]</f>
        <v>150</v>
      </c>
      <c r="V57" s="2">
        <f>COUNTIFS($B$2:$B$61,B30)</f>
        <v>3</v>
      </c>
      <c r="W57" s="2">
        <f>SUM(U35:U61/COUNTIFS($B$2:$B$61,B30))</f>
        <v>50</v>
      </c>
      <c r="X57" s="2">
        <f>U35:U61/COUNTIFS($B$2:$B$61,B30)</f>
        <v>50</v>
      </c>
      <c r="Y57" s="2">
        <f>SUM(X35:X61)</f>
        <v>461.66666666666663</v>
      </c>
    </row>
    <row r="58" spans="1:25" x14ac:dyDescent="0.25">
      <c r="A58">
        <v>57</v>
      </c>
      <c r="B58">
        <v>114</v>
      </c>
      <c r="C58" s="11">
        <v>45151</v>
      </c>
      <c r="D58" s="10">
        <v>2.8902777777777802</v>
      </c>
      <c r="E58" s="2" t="s">
        <v>125</v>
      </c>
      <c r="F58">
        <v>1</v>
      </c>
      <c r="G58">
        <v>6</v>
      </c>
      <c r="H58">
        <v>1</v>
      </c>
      <c r="I58">
        <v>16</v>
      </c>
      <c r="J58" s="2" t="s">
        <v>187</v>
      </c>
      <c r="K58" s="2" t="s">
        <v>136</v>
      </c>
      <c r="L58" s="2" t="s">
        <v>137</v>
      </c>
      <c r="M58" s="2" t="s">
        <v>131</v>
      </c>
      <c r="N58" s="2" t="s">
        <v>132</v>
      </c>
      <c r="O58">
        <v>30</v>
      </c>
      <c r="P58">
        <v>57</v>
      </c>
      <c r="Q58" s="2" t="s">
        <v>58</v>
      </c>
      <c r="R58" s="2" t="s">
        <v>25</v>
      </c>
      <c r="S58" s="2" t="s">
        <v>26</v>
      </c>
      <c r="T58">
        <v>6042</v>
      </c>
      <c r="U58" s="2">
        <f>Pizza_Project[[#This Row],[item_price]]*Pizza_Project[[#This Row],[quantity]]</f>
        <v>30</v>
      </c>
      <c r="V58" s="2">
        <f>COUNTIFS($B$2:$B$61,B31)</f>
        <v>3</v>
      </c>
      <c r="W58" s="2">
        <f>SUM(U35:U61/COUNTIFS($B$2:$B$61,B31))</f>
        <v>10</v>
      </c>
      <c r="X58" s="2">
        <f>U35:U61/COUNTIFS($B$2:$B$61,B31)</f>
        <v>10</v>
      </c>
      <c r="Y58" s="2">
        <f>SUM(X35:X61)</f>
        <v>461.66666666666663</v>
      </c>
    </row>
    <row r="59" spans="1:25" x14ac:dyDescent="0.25">
      <c r="A59">
        <v>58</v>
      </c>
      <c r="B59">
        <v>114</v>
      </c>
      <c r="C59" s="11">
        <v>45151</v>
      </c>
      <c r="D59" s="10">
        <v>2.93194444444444</v>
      </c>
      <c r="E59" s="2" t="s">
        <v>128</v>
      </c>
      <c r="F59">
        <v>1</v>
      </c>
      <c r="G59">
        <v>6</v>
      </c>
      <c r="H59">
        <v>1</v>
      </c>
      <c r="I59">
        <v>16</v>
      </c>
      <c r="J59" s="2" t="s">
        <v>188</v>
      </c>
      <c r="K59" s="2" t="s">
        <v>139</v>
      </c>
      <c r="L59" s="2" t="s">
        <v>137</v>
      </c>
      <c r="M59" s="2" t="s">
        <v>131</v>
      </c>
      <c r="N59" s="2" t="s">
        <v>140</v>
      </c>
      <c r="O59">
        <v>30</v>
      </c>
      <c r="P59">
        <v>58</v>
      </c>
      <c r="Q59" s="2" t="s">
        <v>141</v>
      </c>
      <c r="R59" s="2" t="s">
        <v>25</v>
      </c>
      <c r="S59" s="2" t="s">
        <v>26</v>
      </c>
      <c r="T59">
        <v>6042</v>
      </c>
      <c r="U59" s="2">
        <f>Pizza_Project[[#This Row],[item_price]]*Pizza_Project[[#This Row],[quantity]]</f>
        <v>30</v>
      </c>
      <c r="V59" s="2">
        <f>COUNTIFS($B$2:$B$61,B32)</f>
        <v>4</v>
      </c>
      <c r="W59" s="2">
        <f>SUM(U35:U61/COUNTIFS($B$2:$B$61,B32))</f>
        <v>7.5</v>
      </c>
      <c r="X59" s="2">
        <f>U35:U61/COUNTIFS($B$2:$B$61,B32)</f>
        <v>7.5</v>
      </c>
      <c r="Y59" s="2">
        <f>SUM(X35:X61)</f>
        <v>461.66666666666663</v>
      </c>
    </row>
    <row r="60" spans="1:25" x14ac:dyDescent="0.25">
      <c r="A60">
        <v>59</v>
      </c>
      <c r="B60">
        <v>114</v>
      </c>
      <c r="C60" s="11">
        <v>45151</v>
      </c>
      <c r="D60" s="10">
        <v>2.9736111111111101</v>
      </c>
      <c r="E60" s="2" t="s">
        <v>115</v>
      </c>
      <c r="F60">
        <v>1</v>
      </c>
      <c r="G60">
        <v>6</v>
      </c>
      <c r="H60">
        <v>1</v>
      </c>
      <c r="I60">
        <v>16</v>
      </c>
      <c r="J60" s="2" t="s">
        <v>189</v>
      </c>
      <c r="K60" s="2" t="s">
        <v>143</v>
      </c>
      <c r="L60" s="2" t="s">
        <v>144</v>
      </c>
      <c r="M60" s="2" t="s">
        <v>131</v>
      </c>
      <c r="N60" s="2" t="s">
        <v>132</v>
      </c>
      <c r="O60">
        <v>30</v>
      </c>
      <c r="P60">
        <v>59</v>
      </c>
      <c r="Q60" s="2" t="s">
        <v>145</v>
      </c>
      <c r="R60" s="2" t="s">
        <v>25</v>
      </c>
      <c r="S60" s="2" t="s">
        <v>26</v>
      </c>
      <c r="T60">
        <v>6042</v>
      </c>
      <c r="U60" s="2">
        <f>Pizza_Project[[#This Row],[item_price]]*Pizza_Project[[#This Row],[quantity]]</f>
        <v>30</v>
      </c>
      <c r="V60" s="2">
        <f>COUNTIFS($B$2:$B$61,B33)</f>
        <v>4</v>
      </c>
      <c r="W60" s="2">
        <f>SUM(U35:U61/COUNTIFS($B$2:$B$61,B33))</f>
        <v>7.5</v>
      </c>
      <c r="X60" s="2">
        <f>U35:U61/COUNTIFS($B$2:$B$61,B33)</f>
        <v>7.5</v>
      </c>
      <c r="Y60" s="2">
        <f>SUM(X35:X61)</f>
        <v>461.66666666666663</v>
      </c>
    </row>
    <row r="61" spans="1:25" x14ac:dyDescent="0.25">
      <c r="A61">
        <v>60</v>
      </c>
      <c r="B61">
        <v>115</v>
      </c>
      <c r="C61" s="11">
        <v>45151</v>
      </c>
      <c r="D61" s="10">
        <v>3.0152777777777802</v>
      </c>
      <c r="E61" s="2" t="s">
        <v>135</v>
      </c>
      <c r="F61">
        <v>1</v>
      </c>
      <c r="G61">
        <v>4</v>
      </c>
      <c r="H61">
        <v>1</v>
      </c>
      <c r="I61">
        <v>15</v>
      </c>
      <c r="J61" s="2" t="s">
        <v>190</v>
      </c>
      <c r="K61" s="2" t="s">
        <v>147</v>
      </c>
      <c r="L61" s="2" t="s">
        <v>144</v>
      </c>
      <c r="M61" s="2" t="s">
        <v>131</v>
      </c>
      <c r="N61" s="2" t="s">
        <v>140</v>
      </c>
      <c r="O61">
        <v>25</v>
      </c>
      <c r="P61">
        <v>60</v>
      </c>
      <c r="Q61" s="2" t="s">
        <v>148</v>
      </c>
      <c r="R61" s="2" t="s">
        <v>25</v>
      </c>
      <c r="S61" s="2" t="s">
        <v>26</v>
      </c>
      <c r="T61">
        <v>6042</v>
      </c>
      <c r="U61" s="2">
        <f>Pizza_Project[[#This Row],[item_price]]*Pizza_Project[[#This Row],[quantity]]</f>
        <v>25</v>
      </c>
      <c r="V61" s="2">
        <f>COUNTIFS($B$2:$B$61,B34)</f>
        <v>4</v>
      </c>
      <c r="W61" s="2">
        <f>SUM(U35:U61/COUNTIFS($B$2:$B$61,B34))</f>
        <v>6.25</v>
      </c>
      <c r="X61" s="2">
        <f>U35:U61/COUNTIFS($B$2:$B$61,B34)</f>
        <v>6.25</v>
      </c>
      <c r="Y61" s="2">
        <f>SUM(X35:X61)</f>
        <v>461.66666666666663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06E64-40EA-414B-ACFE-9E599278F2BD}">
  <dimension ref="A1:U43"/>
  <sheetViews>
    <sheetView workbookViewId="0">
      <selection activeCell="H10" sqref="H10"/>
    </sheetView>
  </sheetViews>
  <sheetFormatPr defaultRowHeight="13.8" x14ac:dyDescent="0.25"/>
  <cols>
    <col min="1" max="1" width="14.796875" bestFit="1" customWidth="1"/>
    <col min="2" max="2" width="16.09765625" bestFit="1" customWidth="1"/>
    <col min="3" max="3" width="18.8984375" bestFit="1" customWidth="1"/>
    <col min="4" max="4" width="6.296875" customWidth="1"/>
    <col min="8" max="8" width="13.09765625" bestFit="1" customWidth="1"/>
    <col min="9" max="9" width="18.8984375" bestFit="1" customWidth="1"/>
    <col min="13" max="13" width="26.59765625" bestFit="1" customWidth="1"/>
    <col min="14" max="14" width="17.59765625" bestFit="1" customWidth="1"/>
    <col min="16" max="16" width="13.09765625" bestFit="1" customWidth="1"/>
    <col min="17" max="17" width="18.8984375" bestFit="1" customWidth="1"/>
    <col min="18" max="18" width="18" customWidth="1"/>
    <col min="19" max="19" width="17.796875" customWidth="1"/>
    <col min="20" max="20" width="13.09765625" bestFit="1" customWidth="1"/>
    <col min="21" max="21" width="14.796875" bestFit="1" customWidth="1"/>
    <col min="22" max="27" width="3.8984375" customWidth="1"/>
    <col min="28" max="28" width="10.69921875" customWidth="1"/>
    <col min="29" max="29" width="12.5" customWidth="1"/>
    <col min="30" max="30" width="14.796875" customWidth="1"/>
    <col min="31" max="31" width="20" customWidth="1"/>
    <col min="32" max="32" width="14.8984375" customWidth="1"/>
    <col min="33" max="33" width="20.69921875" customWidth="1"/>
    <col min="34" max="34" width="17.3984375" customWidth="1"/>
    <col min="35" max="35" width="14.09765625" customWidth="1"/>
    <col min="36" max="36" width="17.69921875" customWidth="1"/>
    <col min="37" max="37" width="12.59765625" customWidth="1"/>
    <col min="38" max="38" width="13.3984375" customWidth="1"/>
    <col min="39" max="39" width="13.296875" customWidth="1"/>
    <col min="40" max="40" width="13.69921875" customWidth="1"/>
    <col min="41" max="41" width="12.09765625" customWidth="1"/>
    <col min="42" max="42" width="16.796875" customWidth="1"/>
    <col min="43" max="43" width="15.8984375" customWidth="1"/>
    <col min="44" max="44" width="10.69921875" customWidth="1"/>
    <col min="45" max="45" width="17.796875" customWidth="1"/>
    <col min="46" max="46" width="15.5" customWidth="1"/>
    <col min="47" max="47" width="10.69921875" customWidth="1"/>
  </cols>
  <sheetData>
    <row r="1" spans="1:21" x14ac:dyDescent="0.25">
      <c r="A1" t="s">
        <v>161</v>
      </c>
    </row>
    <row r="2" spans="1:21" x14ac:dyDescent="0.25">
      <c r="A2" s="2">
        <v>33</v>
      </c>
      <c r="B2">
        <f>GETPIVOTDATA("order_id",$A$1)</f>
        <v>33</v>
      </c>
    </row>
    <row r="5" spans="1:21" x14ac:dyDescent="0.25">
      <c r="A5" t="s">
        <v>155</v>
      </c>
      <c r="C5" t="s">
        <v>160</v>
      </c>
    </row>
    <row r="6" spans="1:21" x14ac:dyDescent="0.25">
      <c r="A6" s="2">
        <v>759</v>
      </c>
      <c r="B6" s="7">
        <f>GETPIVOTDATA("Total_Sales",$A$5)</f>
        <v>759</v>
      </c>
      <c r="C6" s="2">
        <v>33</v>
      </c>
    </row>
    <row r="9" spans="1:21" x14ac:dyDescent="0.25">
      <c r="A9" t="s">
        <v>156</v>
      </c>
    </row>
    <row r="10" spans="1:21" x14ac:dyDescent="0.25">
      <c r="A10" s="2">
        <v>82</v>
      </c>
      <c r="B10">
        <f>GETPIVOTDATA("quantity",$A$9)</f>
        <v>82</v>
      </c>
    </row>
    <row r="12" spans="1:21" x14ac:dyDescent="0.25">
      <c r="A12" s="4" t="s">
        <v>157</v>
      </c>
      <c r="B12" t="s">
        <v>159</v>
      </c>
      <c r="F12" t="s">
        <v>152</v>
      </c>
      <c r="H12" s="4" t="s">
        <v>157</v>
      </c>
      <c r="I12" t="s">
        <v>160</v>
      </c>
      <c r="M12" s="4" t="s">
        <v>157</v>
      </c>
      <c r="N12" t="s">
        <v>155</v>
      </c>
      <c r="P12" s="4" t="s">
        <v>157</v>
      </c>
      <c r="Q12" t="s">
        <v>160</v>
      </c>
      <c r="T12" s="4" t="s">
        <v>157</v>
      </c>
      <c r="U12" t="s">
        <v>154</v>
      </c>
    </row>
    <row r="13" spans="1:21" x14ac:dyDescent="0.25">
      <c r="A13" s="5">
        <v>109</v>
      </c>
      <c r="B13" s="2">
        <v>3</v>
      </c>
      <c r="D13">
        <v>109</v>
      </c>
      <c r="E13">
        <f>GETPIVOTDATA("quantity",$A$12,"order_id",109)</f>
        <v>3</v>
      </c>
      <c r="F13">
        <f>SUM(E13/GETPIVOTDATA("Total_Sales",$C$5))</f>
        <v>9.0909090909090912E-2</v>
      </c>
      <c r="H13" s="5" t="s">
        <v>131</v>
      </c>
      <c r="I13" s="2">
        <v>6</v>
      </c>
      <c r="M13" s="5" t="s">
        <v>144</v>
      </c>
      <c r="N13" s="2">
        <v>90</v>
      </c>
      <c r="P13" s="9">
        <v>45148.556944444441</v>
      </c>
      <c r="Q13" s="2">
        <v>26</v>
      </c>
      <c r="T13" s="5">
        <v>0</v>
      </c>
      <c r="U13" s="2">
        <v>560</v>
      </c>
    </row>
    <row r="14" spans="1:21" x14ac:dyDescent="0.25">
      <c r="A14" s="5">
        <v>110</v>
      </c>
      <c r="B14" s="2">
        <v>4</v>
      </c>
      <c r="D14">
        <v>110</v>
      </c>
      <c r="E14">
        <f>GETPIVOTDATA("quantity",$A$12,"order_id",110)</f>
        <v>4</v>
      </c>
      <c r="F14">
        <f t="shared" ref="F14:F19" si="0">SUM(E14/GETPIVOTDATA("Total_Sales",$C$5))</f>
        <v>0.12121212121212122</v>
      </c>
      <c r="H14" s="5" t="s">
        <v>112</v>
      </c>
      <c r="I14" s="2">
        <v>7</v>
      </c>
      <c r="M14" s="5" t="s">
        <v>130</v>
      </c>
      <c r="N14" s="2">
        <v>27</v>
      </c>
      <c r="P14" s="9">
        <v>45148.804861111108</v>
      </c>
      <c r="Q14" s="2">
        <v>1</v>
      </c>
      <c r="T14" s="5">
        <v>1</v>
      </c>
      <c r="U14" s="2">
        <v>3155</v>
      </c>
    </row>
    <row r="15" spans="1:21" x14ac:dyDescent="0.25">
      <c r="A15" s="5">
        <v>111</v>
      </c>
      <c r="B15" s="2">
        <v>2</v>
      </c>
      <c r="D15">
        <v>111</v>
      </c>
      <c r="E15">
        <f>GETPIVOTDATA("quantity",$A$12,"order_id",111)</f>
        <v>2</v>
      </c>
      <c r="F15">
        <f t="shared" si="0"/>
        <v>6.0606060606060608E-2</v>
      </c>
      <c r="H15" s="5" t="s">
        <v>22</v>
      </c>
      <c r="I15" s="2">
        <v>16</v>
      </c>
      <c r="M15" s="5" t="s">
        <v>137</v>
      </c>
      <c r="N15" s="2">
        <v>39</v>
      </c>
      <c r="P15" s="9">
        <v>45148.806944444441</v>
      </c>
      <c r="Q15" s="2">
        <v>3</v>
      </c>
      <c r="T15" s="5" t="s">
        <v>158</v>
      </c>
      <c r="U15" s="2">
        <v>3715</v>
      </c>
    </row>
    <row r="16" spans="1:21" x14ac:dyDescent="0.25">
      <c r="A16" s="5">
        <v>112</v>
      </c>
      <c r="B16" s="2">
        <v>5</v>
      </c>
      <c r="D16">
        <v>112</v>
      </c>
      <c r="E16">
        <f>GETPIVOTDATA("quantity",$A$12,"order_id",112)</f>
        <v>5</v>
      </c>
      <c r="F16">
        <f t="shared" si="0"/>
        <v>0.15151515151515152</v>
      </c>
      <c r="H16" s="5" t="s">
        <v>96</v>
      </c>
      <c r="I16" s="2">
        <v>4</v>
      </c>
      <c r="M16" s="5" t="s">
        <v>124</v>
      </c>
      <c r="N16" s="2">
        <v>14</v>
      </c>
      <c r="P16" s="9">
        <v>45148.811805555553</v>
      </c>
      <c r="Q16" s="2">
        <v>1</v>
      </c>
    </row>
    <row r="17" spans="1:17" x14ac:dyDescent="0.25">
      <c r="A17" s="5">
        <v>113</v>
      </c>
      <c r="B17" s="2">
        <v>5</v>
      </c>
      <c r="D17">
        <v>113</v>
      </c>
      <c r="E17">
        <f>GETPIVOTDATA("quantity",$A$12,"order_id",113)</f>
        <v>5</v>
      </c>
      <c r="F17">
        <f t="shared" si="0"/>
        <v>0.15151515151515152</v>
      </c>
      <c r="H17" s="5" t="s">
        <v>158</v>
      </c>
      <c r="I17" s="2">
        <v>33</v>
      </c>
      <c r="M17" s="5" t="s">
        <v>122</v>
      </c>
      <c r="N17" s="2">
        <v>20</v>
      </c>
      <c r="P17" s="9">
        <v>45149.556944444441</v>
      </c>
      <c r="Q17" s="2">
        <v>1</v>
      </c>
    </row>
    <row r="18" spans="1:17" x14ac:dyDescent="0.25">
      <c r="A18" s="5">
        <v>114</v>
      </c>
      <c r="B18" s="2">
        <v>9</v>
      </c>
      <c r="D18">
        <v>114</v>
      </c>
      <c r="E18">
        <f>GETPIVOTDATA("quantity",$A$12,"order_id",114)</f>
        <v>9</v>
      </c>
      <c r="F18">
        <f t="shared" si="0"/>
        <v>0.27272727272727271</v>
      </c>
      <c r="M18" s="5" t="s">
        <v>111</v>
      </c>
      <c r="N18" s="2">
        <v>6</v>
      </c>
      <c r="P18" s="9">
        <v>45150.556944444441</v>
      </c>
      <c r="Q18" s="2">
        <v>1</v>
      </c>
    </row>
    <row r="19" spans="1:17" x14ac:dyDescent="0.25">
      <c r="A19" s="5">
        <v>115</v>
      </c>
      <c r="B19" s="2">
        <v>5</v>
      </c>
      <c r="D19">
        <v>115</v>
      </c>
      <c r="E19">
        <f>GETPIVOTDATA("quantity",$A$12,"order_id",115)</f>
        <v>5</v>
      </c>
      <c r="F19">
        <f t="shared" si="0"/>
        <v>0.15151515151515152</v>
      </c>
      <c r="M19" s="5" t="s">
        <v>127</v>
      </c>
      <c r="N19" s="2">
        <v>15</v>
      </c>
      <c r="P19" s="9" t="s">
        <v>158</v>
      </c>
      <c r="Q19" s="2">
        <v>33</v>
      </c>
    </row>
    <row r="20" spans="1:17" x14ac:dyDescent="0.25">
      <c r="A20" s="5" t="s">
        <v>158</v>
      </c>
      <c r="B20" s="2">
        <v>33</v>
      </c>
      <c r="C20">
        <f>GETPIVOTDATA("quantity",$A$12)</f>
        <v>33</v>
      </c>
      <c r="F20" s="6">
        <f>AVERAGE(F13:F19)</f>
        <v>0.14285714285714285</v>
      </c>
      <c r="M20" s="5" t="s">
        <v>120</v>
      </c>
      <c r="N20" s="2">
        <v>12</v>
      </c>
    </row>
    <row r="21" spans="1:17" x14ac:dyDescent="0.25">
      <c r="M21" s="5" t="s">
        <v>117</v>
      </c>
      <c r="N21" s="2">
        <v>6</v>
      </c>
    </row>
    <row r="22" spans="1:17" x14ac:dyDescent="0.25">
      <c r="M22" s="5" t="s">
        <v>114</v>
      </c>
      <c r="N22" s="2">
        <v>6</v>
      </c>
    </row>
    <row r="23" spans="1:17" x14ac:dyDescent="0.25">
      <c r="A23" t="s">
        <v>162</v>
      </c>
      <c r="B23" s="8">
        <f>GETPIVOTDATA("Total_Sales",$A$5)/GETPIVOTDATA("quantity",$A$12)</f>
        <v>23</v>
      </c>
      <c r="M23" s="5" t="s">
        <v>38</v>
      </c>
      <c r="N23" s="2">
        <v>19</v>
      </c>
    </row>
    <row r="24" spans="1:17" x14ac:dyDescent="0.25">
      <c r="M24" s="5" t="s">
        <v>34</v>
      </c>
      <c r="N24" s="2">
        <v>16</v>
      </c>
    </row>
    <row r="25" spans="1:17" x14ac:dyDescent="0.25">
      <c r="M25" s="5" t="s">
        <v>91</v>
      </c>
      <c r="N25" s="2">
        <v>17</v>
      </c>
    </row>
    <row r="26" spans="1:17" x14ac:dyDescent="0.25">
      <c r="M26" s="5" t="s">
        <v>87</v>
      </c>
      <c r="N26" s="2">
        <v>15</v>
      </c>
    </row>
    <row r="27" spans="1:17" x14ac:dyDescent="0.25">
      <c r="M27" s="5" t="s">
        <v>30</v>
      </c>
      <c r="N27" s="2">
        <v>14</v>
      </c>
    </row>
    <row r="28" spans="1:17" x14ac:dyDescent="0.25">
      <c r="M28" s="5" t="s">
        <v>21</v>
      </c>
      <c r="N28" s="2">
        <v>24</v>
      </c>
    </row>
    <row r="29" spans="1:17" x14ac:dyDescent="0.25">
      <c r="M29" s="5" t="s">
        <v>65</v>
      </c>
      <c r="N29" s="2">
        <v>18</v>
      </c>
    </row>
    <row r="30" spans="1:17" x14ac:dyDescent="0.25">
      <c r="M30" s="5" t="s">
        <v>61</v>
      </c>
      <c r="N30" s="2">
        <v>16</v>
      </c>
    </row>
    <row r="31" spans="1:17" x14ac:dyDescent="0.25">
      <c r="M31" s="5" t="s">
        <v>48</v>
      </c>
      <c r="N31" s="2">
        <v>90</v>
      </c>
    </row>
    <row r="32" spans="1:17" x14ac:dyDescent="0.25">
      <c r="M32" s="5" t="s">
        <v>43</v>
      </c>
      <c r="N32" s="2">
        <v>45</v>
      </c>
    </row>
    <row r="33" spans="13:14" x14ac:dyDescent="0.25">
      <c r="M33" s="5" t="s">
        <v>74</v>
      </c>
      <c r="N33" s="2">
        <v>34</v>
      </c>
    </row>
    <row r="34" spans="13:14" x14ac:dyDescent="0.25">
      <c r="M34" s="5" t="s">
        <v>69</v>
      </c>
      <c r="N34" s="2">
        <v>15</v>
      </c>
    </row>
    <row r="35" spans="13:14" x14ac:dyDescent="0.25">
      <c r="M35" s="5" t="s">
        <v>57</v>
      </c>
      <c r="N35" s="2">
        <v>19</v>
      </c>
    </row>
    <row r="36" spans="13:14" x14ac:dyDescent="0.25">
      <c r="M36" s="5" t="s">
        <v>53</v>
      </c>
      <c r="N36" s="2">
        <v>80</v>
      </c>
    </row>
    <row r="37" spans="13:14" x14ac:dyDescent="0.25">
      <c r="M37" s="5" t="s">
        <v>83</v>
      </c>
      <c r="N37" s="2">
        <v>60</v>
      </c>
    </row>
    <row r="38" spans="13:14" x14ac:dyDescent="0.25">
      <c r="M38" s="5" t="s">
        <v>78</v>
      </c>
      <c r="N38" s="2">
        <v>17</v>
      </c>
    </row>
    <row r="39" spans="13:14" x14ac:dyDescent="0.25">
      <c r="M39" s="5" t="s">
        <v>103</v>
      </c>
      <c r="N39" s="2">
        <v>5</v>
      </c>
    </row>
    <row r="40" spans="13:14" x14ac:dyDescent="0.25">
      <c r="M40" s="5" t="s">
        <v>106</v>
      </c>
      <c r="N40" s="2">
        <v>7</v>
      </c>
    </row>
    <row r="41" spans="13:14" x14ac:dyDescent="0.25">
      <c r="M41" s="5" t="s">
        <v>100</v>
      </c>
      <c r="N41" s="2">
        <v>7</v>
      </c>
    </row>
    <row r="42" spans="13:14" x14ac:dyDescent="0.25">
      <c r="M42" s="5" t="s">
        <v>95</v>
      </c>
      <c r="N42" s="2">
        <v>6</v>
      </c>
    </row>
    <row r="43" spans="13:14" x14ac:dyDescent="0.25">
      <c r="M43" s="5" t="s">
        <v>158</v>
      </c>
      <c r="N43" s="2">
        <v>759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24028-9D1D-4954-9DB1-413BAFFF5AFA}">
  <dimension ref="A1:X34"/>
  <sheetViews>
    <sheetView workbookViewId="0">
      <selection activeCell="D8" sqref="D8"/>
    </sheetView>
  </sheetViews>
  <sheetFormatPr defaultRowHeight="13.8" x14ac:dyDescent="0.25"/>
  <cols>
    <col min="2" max="2" width="9.8984375" customWidth="1"/>
    <col min="3" max="3" width="15.19921875" bestFit="1" customWidth="1"/>
    <col min="4" max="4" width="14.796875" customWidth="1"/>
    <col min="5" max="5" width="9.8984375" customWidth="1"/>
    <col min="7" max="7" width="9.796875" customWidth="1"/>
    <col min="8" max="8" width="14.09765625" customWidth="1"/>
    <col min="9" max="9" width="9.19921875" customWidth="1"/>
    <col min="11" max="11" width="12.5" customWidth="1"/>
    <col min="12" max="12" width="10.19921875" customWidth="1"/>
    <col min="13" max="13" width="11" customWidth="1"/>
    <col min="14" max="14" width="12" customWidth="1"/>
    <col min="16" max="17" width="18.59765625" customWidth="1"/>
    <col min="18" max="18" width="14" customWidth="1"/>
    <col min="19" max="19" width="17.5" customWidth="1"/>
    <col min="20" max="20" width="12.59765625" customWidth="1"/>
    <col min="21" max="21" width="11.59765625" customWidth="1"/>
    <col min="22" max="22" width="9.69921875" customWidth="1"/>
    <col min="23" max="23" width="14"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149</v>
      </c>
      <c r="U1" t="s">
        <v>150</v>
      </c>
      <c r="V1" t="s">
        <v>151</v>
      </c>
      <c r="W1" t="s">
        <v>153</v>
      </c>
      <c r="X1" t="s">
        <v>152</v>
      </c>
    </row>
    <row r="2" spans="1:24" x14ac:dyDescent="0.25">
      <c r="A2">
        <v>1</v>
      </c>
      <c r="B2">
        <v>109</v>
      </c>
      <c r="C2" s="1">
        <v>45148.556944444441</v>
      </c>
      <c r="D2" t="s">
        <v>19</v>
      </c>
      <c r="E2">
        <v>2</v>
      </c>
      <c r="F2">
        <v>1</v>
      </c>
      <c r="G2">
        <v>1</v>
      </c>
      <c r="H2">
        <v>1</v>
      </c>
      <c r="I2" t="s">
        <v>19</v>
      </c>
      <c r="J2" t="s">
        <v>20</v>
      </c>
      <c r="K2" t="s">
        <v>21</v>
      </c>
      <c r="L2" t="s">
        <v>22</v>
      </c>
      <c r="M2" t="s">
        <v>23</v>
      </c>
      <c r="N2">
        <v>12</v>
      </c>
      <c r="O2">
        <v>1</v>
      </c>
      <c r="P2" t="s">
        <v>24</v>
      </c>
      <c r="Q2" t="s">
        <v>25</v>
      </c>
      <c r="R2" t="s">
        <v>26</v>
      </c>
      <c r="S2">
        <v>6042</v>
      </c>
      <c r="T2">
        <v>24</v>
      </c>
      <c r="U2">
        <v>3</v>
      </c>
      <c r="V2">
        <v>8</v>
      </c>
      <c r="W2">
        <v>8</v>
      </c>
      <c r="X2">
        <v>169.13333333333335</v>
      </c>
    </row>
    <row r="3" spans="1:24" x14ac:dyDescent="0.25">
      <c r="A3">
        <v>2</v>
      </c>
      <c r="B3">
        <v>110</v>
      </c>
      <c r="C3" s="1">
        <v>45148.556944444441</v>
      </c>
      <c r="D3" t="s">
        <v>27</v>
      </c>
      <c r="E3">
        <v>1</v>
      </c>
      <c r="F3">
        <v>2</v>
      </c>
      <c r="G3">
        <v>1</v>
      </c>
      <c r="H3">
        <v>2</v>
      </c>
      <c r="I3" t="s">
        <v>28</v>
      </c>
      <c r="J3" t="s">
        <v>29</v>
      </c>
      <c r="K3" t="s">
        <v>30</v>
      </c>
      <c r="L3" t="s">
        <v>22</v>
      </c>
      <c r="M3" t="s">
        <v>31</v>
      </c>
      <c r="N3">
        <v>14</v>
      </c>
      <c r="O3">
        <v>2</v>
      </c>
      <c r="P3" t="s">
        <v>32</v>
      </c>
      <c r="Q3" t="s">
        <v>25</v>
      </c>
      <c r="R3" t="s">
        <v>26</v>
      </c>
      <c r="S3">
        <v>6042</v>
      </c>
      <c r="T3">
        <v>14</v>
      </c>
      <c r="U3">
        <v>4</v>
      </c>
      <c r="V3">
        <v>3.5</v>
      </c>
      <c r="W3">
        <v>3.5</v>
      </c>
      <c r="X3">
        <v>161.13333333333333</v>
      </c>
    </row>
    <row r="4" spans="1:24" x14ac:dyDescent="0.25">
      <c r="A4">
        <v>3</v>
      </c>
      <c r="B4">
        <v>111</v>
      </c>
      <c r="C4" s="1">
        <v>45148.556944444441</v>
      </c>
      <c r="D4" t="s">
        <v>19</v>
      </c>
      <c r="E4">
        <v>1</v>
      </c>
      <c r="F4">
        <v>3</v>
      </c>
      <c r="G4">
        <v>1</v>
      </c>
      <c r="H4">
        <v>3</v>
      </c>
      <c r="I4" t="s">
        <v>27</v>
      </c>
      <c r="J4" t="s">
        <v>33</v>
      </c>
      <c r="K4" t="s">
        <v>34</v>
      </c>
      <c r="L4" t="s">
        <v>22</v>
      </c>
      <c r="M4" t="s">
        <v>23</v>
      </c>
      <c r="N4">
        <v>16</v>
      </c>
      <c r="O4">
        <v>3</v>
      </c>
      <c r="P4" t="s">
        <v>35</v>
      </c>
      <c r="Q4" t="s">
        <v>25</v>
      </c>
      <c r="R4" t="s">
        <v>26</v>
      </c>
      <c r="S4">
        <v>6042</v>
      </c>
      <c r="T4">
        <v>16</v>
      </c>
      <c r="U4">
        <v>2</v>
      </c>
      <c r="V4">
        <v>8</v>
      </c>
      <c r="W4">
        <v>8</v>
      </c>
      <c r="X4">
        <v>157.63333333333333</v>
      </c>
    </row>
    <row r="5" spans="1:24" x14ac:dyDescent="0.25">
      <c r="A5">
        <v>4</v>
      </c>
      <c r="B5">
        <v>111</v>
      </c>
      <c r="C5" s="1">
        <v>45148.811805555553</v>
      </c>
      <c r="D5" t="s">
        <v>27</v>
      </c>
      <c r="E5">
        <v>1</v>
      </c>
      <c r="F5">
        <v>3</v>
      </c>
      <c r="G5">
        <v>1</v>
      </c>
      <c r="H5">
        <v>3</v>
      </c>
      <c r="I5" t="s">
        <v>36</v>
      </c>
      <c r="J5" t="s">
        <v>37</v>
      </c>
      <c r="K5" t="s">
        <v>38</v>
      </c>
      <c r="L5" t="s">
        <v>22</v>
      </c>
      <c r="M5" t="s">
        <v>31</v>
      </c>
      <c r="N5">
        <v>19</v>
      </c>
      <c r="O5">
        <v>4</v>
      </c>
      <c r="P5" t="s">
        <v>39</v>
      </c>
      <c r="Q5" t="s">
        <v>25</v>
      </c>
      <c r="R5" t="s">
        <v>26</v>
      </c>
      <c r="S5">
        <v>6042</v>
      </c>
      <c r="T5">
        <v>19</v>
      </c>
      <c r="U5">
        <v>2</v>
      </c>
      <c r="V5">
        <v>9.5</v>
      </c>
      <c r="W5">
        <v>9.5</v>
      </c>
      <c r="X5">
        <v>149.63333333333333</v>
      </c>
    </row>
    <row r="6" spans="1:24" x14ac:dyDescent="0.25">
      <c r="A6">
        <v>5</v>
      </c>
      <c r="B6">
        <v>112</v>
      </c>
      <c r="C6" s="1">
        <v>45148.804861111108</v>
      </c>
      <c r="D6" t="s">
        <v>40</v>
      </c>
      <c r="E6">
        <v>3</v>
      </c>
      <c r="F6">
        <v>4</v>
      </c>
      <c r="G6">
        <v>0</v>
      </c>
      <c r="H6">
        <v>4</v>
      </c>
      <c r="I6" t="s">
        <v>41</v>
      </c>
      <c r="J6" t="s">
        <v>42</v>
      </c>
      <c r="K6" t="s">
        <v>43</v>
      </c>
      <c r="L6" t="s">
        <v>22</v>
      </c>
      <c r="M6" t="s">
        <v>23</v>
      </c>
      <c r="N6">
        <v>15</v>
      </c>
      <c r="O6">
        <v>5</v>
      </c>
      <c r="P6" t="s">
        <v>44</v>
      </c>
      <c r="Q6" t="s">
        <v>25</v>
      </c>
      <c r="R6" t="s">
        <v>26</v>
      </c>
      <c r="S6">
        <v>6042</v>
      </c>
      <c r="T6">
        <v>45</v>
      </c>
      <c r="U6">
        <v>5</v>
      </c>
      <c r="V6">
        <v>9</v>
      </c>
      <c r="W6">
        <v>9</v>
      </c>
      <c r="X6">
        <v>140.13333333333333</v>
      </c>
    </row>
    <row r="7" spans="1:24" x14ac:dyDescent="0.25">
      <c r="A7">
        <v>6</v>
      </c>
      <c r="B7">
        <v>112</v>
      </c>
      <c r="C7" s="1">
        <v>45148.806944444441</v>
      </c>
      <c r="D7" t="s">
        <v>45</v>
      </c>
      <c r="E7">
        <v>5</v>
      </c>
      <c r="F7">
        <v>4</v>
      </c>
      <c r="G7">
        <v>0</v>
      </c>
      <c r="H7">
        <v>4</v>
      </c>
      <c r="I7" t="s">
        <v>46</v>
      </c>
      <c r="J7" t="s">
        <v>47</v>
      </c>
      <c r="K7" t="s">
        <v>48</v>
      </c>
      <c r="L7" t="s">
        <v>22</v>
      </c>
      <c r="M7" t="s">
        <v>31</v>
      </c>
      <c r="N7">
        <v>18</v>
      </c>
      <c r="O7">
        <v>6</v>
      </c>
      <c r="P7" t="s">
        <v>49</v>
      </c>
      <c r="Q7" t="s">
        <v>25</v>
      </c>
      <c r="R7" t="s">
        <v>26</v>
      </c>
      <c r="S7">
        <v>6042</v>
      </c>
      <c r="T7">
        <v>90</v>
      </c>
      <c r="U7">
        <v>5</v>
      </c>
      <c r="V7">
        <v>18</v>
      </c>
      <c r="W7">
        <v>18</v>
      </c>
      <c r="X7">
        <v>131.13333333333333</v>
      </c>
    </row>
    <row r="8" spans="1:24" x14ac:dyDescent="0.25">
      <c r="A8">
        <v>7</v>
      </c>
      <c r="B8">
        <v>112</v>
      </c>
      <c r="C8" s="1">
        <v>45148.806944444441</v>
      </c>
      <c r="D8" t="s">
        <v>50</v>
      </c>
      <c r="E8">
        <v>5</v>
      </c>
      <c r="F8">
        <v>4</v>
      </c>
      <c r="G8">
        <v>0</v>
      </c>
      <c r="H8">
        <v>4</v>
      </c>
      <c r="I8" t="s">
        <v>51</v>
      </c>
      <c r="J8" t="s">
        <v>52</v>
      </c>
      <c r="K8" t="s">
        <v>53</v>
      </c>
      <c r="L8" t="s">
        <v>22</v>
      </c>
      <c r="M8" t="s">
        <v>23</v>
      </c>
      <c r="N8">
        <v>16</v>
      </c>
      <c r="O8">
        <v>7</v>
      </c>
      <c r="P8" t="s">
        <v>54</v>
      </c>
      <c r="Q8" t="s">
        <v>25</v>
      </c>
      <c r="R8" t="s">
        <v>26</v>
      </c>
      <c r="S8">
        <v>6042</v>
      </c>
      <c r="T8">
        <v>80</v>
      </c>
      <c r="U8">
        <v>5</v>
      </c>
      <c r="V8">
        <v>16</v>
      </c>
      <c r="W8">
        <v>16</v>
      </c>
      <c r="X8">
        <v>113.13333333333331</v>
      </c>
    </row>
    <row r="9" spans="1:24" x14ac:dyDescent="0.25">
      <c r="A9">
        <v>8</v>
      </c>
      <c r="B9">
        <v>112</v>
      </c>
      <c r="C9" s="1">
        <v>45148.806944444441</v>
      </c>
      <c r="D9" t="s">
        <v>55</v>
      </c>
      <c r="E9">
        <v>1</v>
      </c>
      <c r="F9">
        <v>4</v>
      </c>
      <c r="G9">
        <v>0</v>
      </c>
      <c r="H9">
        <v>4</v>
      </c>
      <c r="I9" t="s">
        <v>45</v>
      </c>
      <c r="J9" t="s">
        <v>56</v>
      </c>
      <c r="K9" t="s">
        <v>57</v>
      </c>
      <c r="L9" t="s">
        <v>22</v>
      </c>
      <c r="M9" t="s">
        <v>31</v>
      </c>
      <c r="N9">
        <v>19</v>
      </c>
      <c r="O9">
        <v>8</v>
      </c>
      <c r="P9" t="s">
        <v>58</v>
      </c>
      <c r="Q9" t="s">
        <v>25</v>
      </c>
      <c r="R9" t="s">
        <v>26</v>
      </c>
      <c r="S9">
        <v>6042</v>
      </c>
      <c r="T9">
        <v>19</v>
      </c>
      <c r="U9">
        <v>5</v>
      </c>
      <c r="V9">
        <v>3.8</v>
      </c>
      <c r="W9">
        <v>3.8</v>
      </c>
      <c r="X9">
        <v>97.133333333333312</v>
      </c>
    </row>
    <row r="10" spans="1:24" x14ac:dyDescent="0.25">
      <c r="A10">
        <v>9</v>
      </c>
      <c r="B10">
        <v>112</v>
      </c>
      <c r="C10" s="1">
        <v>45148.556944444441</v>
      </c>
      <c r="D10" t="s">
        <v>36</v>
      </c>
      <c r="E10">
        <v>1</v>
      </c>
      <c r="F10">
        <v>4</v>
      </c>
      <c r="G10">
        <v>0</v>
      </c>
      <c r="H10">
        <v>4</v>
      </c>
      <c r="I10" t="s">
        <v>59</v>
      </c>
      <c r="J10" t="s">
        <v>60</v>
      </c>
      <c r="K10" t="s">
        <v>61</v>
      </c>
      <c r="L10" t="s">
        <v>22</v>
      </c>
      <c r="M10" t="s">
        <v>23</v>
      </c>
      <c r="N10">
        <v>16</v>
      </c>
      <c r="O10">
        <v>9</v>
      </c>
      <c r="P10" t="s">
        <v>62</v>
      </c>
      <c r="Q10" t="s">
        <v>25</v>
      </c>
      <c r="R10" t="s">
        <v>26</v>
      </c>
      <c r="S10">
        <v>6042</v>
      </c>
      <c r="T10">
        <v>16</v>
      </c>
      <c r="U10">
        <v>5</v>
      </c>
      <c r="V10">
        <v>3.2</v>
      </c>
      <c r="W10">
        <v>3.2</v>
      </c>
      <c r="X10">
        <v>93.333333333333314</v>
      </c>
    </row>
    <row r="11" spans="1:24" x14ac:dyDescent="0.25">
      <c r="A11">
        <v>10</v>
      </c>
      <c r="B11">
        <v>113</v>
      </c>
      <c r="C11" s="1">
        <v>45148.556944444441</v>
      </c>
      <c r="D11" t="s">
        <v>45</v>
      </c>
      <c r="E11">
        <v>1</v>
      </c>
      <c r="F11">
        <v>5</v>
      </c>
      <c r="G11">
        <v>1</v>
      </c>
      <c r="H11">
        <v>5</v>
      </c>
      <c r="I11" t="s">
        <v>63</v>
      </c>
      <c r="J11" t="s">
        <v>64</v>
      </c>
      <c r="K11" t="s">
        <v>65</v>
      </c>
      <c r="L11" t="s">
        <v>22</v>
      </c>
      <c r="M11" t="s">
        <v>31</v>
      </c>
      <c r="N11">
        <v>18</v>
      </c>
      <c r="O11">
        <v>10</v>
      </c>
      <c r="P11" t="s">
        <v>66</v>
      </c>
      <c r="Q11" t="s">
        <v>25</v>
      </c>
      <c r="R11" t="s">
        <v>26</v>
      </c>
      <c r="S11">
        <v>6042</v>
      </c>
      <c r="T11">
        <v>18</v>
      </c>
      <c r="U11">
        <v>5</v>
      </c>
      <c r="V11">
        <v>3.6</v>
      </c>
      <c r="W11">
        <v>3.6</v>
      </c>
      <c r="X11">
        <v>90.133333333333326</v>
      </c>
    </row>
    <row r="12" spans="1:24" x14ac:dyDescent="0.25">
      <c r="A12">
        <v>11</v>
      </c>
      <c r="B12">
        <v>113</v>
      </c>
      <c r="C12" s="1">
        <v>45148.556944444441</v>
      </c>
      <c r="D12" t="s">
        <v>59</v>
      </c>
      <c r="E12">
        <v>1</v>
      </c>
      <c r="F12">
        <v>5</v>
      </c>
      <c r="G12">
        <v>1</v>
      </c>
      <c r="H12">
        <v>5</v>
      </c>
      <c r="I12" t="s">
        <v>67</v>
      </c>
      <c r="J12" t="s">
        <v>68</v>
      </c>
      <c r="K12" t="s">
        <v>69</v>
      </c>
      <c r="L12" t="s">
        <v>22</v>
      </c>
      <c r="M12" t="s">
        <v>23</v>
      </c>
      <c r="N12">
        <v>15</v>
      </c>
      <c r="O12">
        <v>11</v>
      </c>
      <c r="P12" t="s">
        <v>70</v>
      </c>
      <c r="Q12" t="s">
        <v>25</v>
      </c>
      <c r="R12" t="s">
        <v>26</v>
      </c>
      <c r="S12">
        <v>6042</v>
      </c>
      <c r="T12">
        <v>15</v>
      </c>
      <c r="U12">
        <v>5</v>
      </c>
      <c r="V12">
        <v>3</v>
      </c>
      <c r="W12">
        <v>3</v>
      </c>
      <c r="X12">
        <v>86.533333333333331</v>
      </c>
    </row>
    <row r="13" spans="1:24" x14ac:dyDescent="0.25">
      <c r="A13">
        <v>12</v>
      </c>
      <c r="B13">
        <v>113</v>
      </c>
      <c r="C13" s="1">
        <v>45148.556944444441</v>
      </c>
      <c r="D13" t="s">
        <v>71</v>
      </c>
      <c r="E13">
        <v>2</v>
      </c>
      <c r="F13">
        <v>5</v>
      </c>
      <c r="G13">
        <v>1</v>
      </c>
      <c r="H13">
        <v>6</v>
      </c>
      <c r="I13" t="s">
        <v>72</v>
      </c>
      <c r="J13" t="s">
        <v>73</v>
      </c>
      <c r="K13" t="s">
        <v>74</v>
      </c>
      <c r="L13" t="s">
        <v>22</v>
      </c>
      <c r="M13" t="s">
        <v>31</v>
      </c>
      <c r="N13">
        <v>17</v>
      </c>
      <c r="O13">
        <v>12</v>
      </c>
      <c r="P13" t="s">
        <v>75</v>
      </c>
      <c r="Q13" t="s">
        <v>25</v>
      </c>
      <c r="R13" t="s">
        <v>26</v>
      </c>
      <c r="S13">
        <v>6042</v>
      </c>
      <c r="T13">
        <v>34</v>
      </c>
      <c r="U13">
        <v>5</v>
      </c>
      <c r="V13">
        <v>6.8</v>
      </c>
      <c r="W13">
        <v>6.8</v>
      </c>
      <c r="X13">
        <v>83.533333333333331</v>
      </c>
    </row>
    <row r="14" spans="1:24" x14ac:dyDescent="0.25">
      <c r="A14">
        <v>13</v>
      </c>
      <c r="B14">
        <v>113</v>
      </c>
      <c r="C14" s="1">
        <v>45148.556944444441</v>
      </c>
      <c r="D14" t="s">
        <v>55</v>
      </c>
      <c r="E14">
        <v>1</v>
      </c>
      <c r="F14">
        <v>5</v>
      </c>
      <c r="G14">
        <v>1</v>
      </c>
      <c r="H14">
        <v>7</v>
      </c>
      <c r="I14" t="s">
        <v>76</v>
      </c>
      <c r="J14" t="s">
        <v>77</v>
      </c>
      <c r="K14" t="s">
        <v>78</v>
      </c>
      <c r="L14" t="s">
        <v>22</v>
      </c>
      <c r="M14" t="s">
        <v>23</v>
      </c>
      <c r="N14">
        <v>17</v>
      </c>
      <c r="O14">
        <v>13</v>
      </c>
      <c r="P14" t="s">
        <v>79</v>
      </c>
      <c r="Q14" t="s">
        <v>25</v>
      </c>
      <c r="R14" t="s">
        <v>26</v>
      </c>
      <c r="S14">
        <v>6042</v>
      </c>
      <c r="T14">
        <v>17</v>
      </c>
      <c r="U14">
        <v>5</v>
      </c>
      <c r="V14">
        <v>3.4</v>
      </c>
      <c r="W14">
        <v>3.4</v>
      </c>
      <c r="X14">
        <v>76.733333333333334</v>
      </c>
    </row>
    <row r="15" spans="1:24" x14ac:dyDescent="0.25">
      <c r="A15">
        <v>14</v>
      </c>
      <c r="B15">
        <v>113</v>
      </c>
      <c r="C15" s="1">
        <v>45148.556944444441</v>
      </c>
      <c r="D15" t="s">
        <v>80</v>
      </c>
      <c r="E15">
        <v>3</v>
      </c>
      <c r="F15">
        <v>5</v>
      </c>
      <c r="G15">
        <v>1</v>
      </c>
      <c r="H15">
        <v>7</v>
      </c>
      <c r="I15" t="s">
        <v>81</v>
      </c>
      <c r="J15" t="s">
        <v>82</v>
      </c>
      <c r="K15" t="s">
        <v>83</v>
      </c>
      <c r="L15" t="s">
        <v>22</v>
      </c>
      <c r="M15" t="s">
        <v>31</v>
      </c>
      <c r="N15">
        <v>20</v>
      </c>
      <c r="O15">
        <v>14</v>
      </c>
      <c r="P15" t="s">
        <v>84</v>
      </c>
      <c r="Q15" t="s">
        <v>25</v>
      </c>
      <c r="R15" t="s">
        <v>26</v>
      </c>
      <c r="S15">
        <v>6042</v>
      </c>
      <c r="T15">
        <v>60</v>
      </c>
      <c r="U15">
        <v>5</v>
      </c>
      <c r="V15">
        <v>12</v>
      </c>
      <c r="W15">
        <v>12</v>
      </c>
      <c r="X15">
        <v>73.333333333333343</v>
      </c>
    </row>
    <row r="16" spans="1:24" x14ac:dyDescent="0.25">
      <c r="A16">
        <v>15</v>
      </c>
      <c r="B16">
        <v>114</v>
      </c>
      <c r="C16" s="1">
        <v>45148.556944444441</v>
      </c>
      <c r="D16" t="s">
        <v>27</v>
      </c>
      <c r="E16">
        <v>1</v>
      </c>
      <c r="F16">
        <v>6</v>
      </c>
      <c r="G16">
        <v>1</v>
      </c>
      <c r="H16">
        <v>6</v>
      </c>
      <c r="I16" t="s">
        <v>85</v>
      </c>
      <c r="J16" t="s">
        <v>86</v>
      </c>
      <c r="K16" t="s">
        <v>87</v>
      </c>
      <c r="L16" t="s">
        <v>22</v>
      </c>
      <c r="M16" t="s">
        <v>23</v>
      </c>
      <c r="N16">
        <v>15</v>
      </c>
      <c r="O16">
        <v>15</v>
      </c>
      <c r="P16" t="s">
        <v>88</v>
      </c>
      <c r="Q16" t="s">
        <v>25</v>
      </c>
      <c r="R16" t="s">
        <v>26</v>
      </c>
      <c r="S16">
        <v>6042</v>
      </c>
      <c r="T16">
        <v>15</v>
      </c>
      <c r="U16">
        <v>9</v>
      </c>
      <c r="V16">
        <v>1.6666666666666667</v>
      </c>
      <c r="W16">
        <v>1.6666666666666667</v>
      </c>
      <c r="X16">
        <v>61.333333333333336</v>
      </c>
    </row>
    <row r="17" spans="1:24" x14ac:dyDescent="0.25">
      <c r="A17">
        <v>16</v>
      </c>
      <c r="B17">
        <v>114</v>
      </c>
      <c r="C17" s="1">
        <v>45148.556944444441</v>
      </c>
      <c r="D17" t="s">
        <v>28</v>
      </c>
      <c r="E17">
        <v>1</v>
      </c>
      <c r="F17">
        <v>6</v>
      </c>
      <c r="G17">
        <v>1</v>
      </c>
      <c r="H17">
        <v>6</v>
      </c>
      <c r="I17" t="s">
        <v>89</v>
      </c>
      <c r="J17" t="s">
        <v>90</v>
      </c>
      <c r="K17" t="s">
        <v>91</v>
      </c>
      <c r="L17" t="s">
        <v>22</v>
      </c>
      <c r="M17" t="s">
        <v>31</v>
      </c>
      <c r="N17">
        <v>17</v>
      </c>
      <c r="O17">
        <v>16</v>
      </c>
      <c r="P17" t="s">
        <v>92</v>
      </c>
      <c r="Q17" t="s">
        <v>25</v>
      </c>
      <c r="R17" t="s">
        <v>26</v>
      </c>
      <c r="S17">
        <v>6042</v>
      </c>
      <c r="T17">
        <v>17</v>
      </c>
      <c r="U17">
        <v>9</v>
      </c>
      <c r="V17">
        <v>1.8888888888888888</v>
      </c>
      <c r="W17">
        <v>1.8888888888888888</v>
      </c>
      <c r="X17">
        <v>59.666666666666671</v>
      </c>
    </row>
    <row r="18" spans="1:24" x14ac:dyDescent="0.25">
      <c r="A18">
        <v>17</v>
      </c>
      <c r="B18">
        <v>114</v>
      </c>
      <c r="C18" s="1">
        <v>45148.556944444441</v>
      </c>
      <c r="D18" t="s">
        <v>63</v>
      </c>
      <c r="E18">
        <v>1</v>
      </c>
      <c r="F18">
        <v>6</v>
      </c>
      <c r="G18">
        <v>1</v>
      </c>
      <c r="H18">
        <v>7</v>
      </c>
      <c r="I18" t="s">
        <v>93</v>
      </c>
      <c r="J18" t="s">
        <v>94</v>
      </c>
      <c r="K18" t="s">
        <v>95</v>
      </c>
      <c r="L18" t="s">
        <v>96</v>
      </c>
      <c r="M18" t="s">
        <v>23</v>
      </c>
      <c r="N18">
        <v>6</v>
      </c>
      <c r="O18">
        <v>17</v>
      </c>
      <c r="P18" t="s">
        <v>97</v>
      </c>
      <c r="Q18" t="s">
        <v>25</v>
      </c>
      <c r="R18" t="s">
        <v>26</v>
      </c>
      <c r="S18">
        <v>6042</v>
      </c>
      <c r="T18">
        <v>6</v>
      </c>
      <c r="U18">
        <v>9</v>
      </c>
      <c r="V18">
        <v>0.66666666666666663</v>
      </c>
      <c r="W18">
        <v>0.66666666666666663</v>
      </c>
      <c r="X18">
        <v>57.777777777777779</v>
      </c>
    </row>
    <row r="19" spans="1:24" x14ac:dyDescent="0.25">
      <c r="A19">
        <v>18</v>
      </c>
      <c r="B19">
        <v>114</v>
      </c>
      <c r="C19" s="1">
        <v>45148.556944444441</v>
      </c>
      <c r="D19" t="s">
        <v>98</v>
      </c>
      <c r="E19">
        <v>1</v>
      </c>
      <c r="F19">
        <v>6</v>
      </c>
      <c r="G19">
        <v>1</v>
      </c>
      <c r="H19">
        <v>7</v>
      </c>
      <c r="I19" t="s">
        <v>98</v>
      </c>
      <c r="J19" t="s">
        <v>99</v>
      </c>
      <c r="K19" t="s">
        <v>100</v>
      </c>
      <c r="L19" t="s">
        <v>96</v>
      </c>
      <c r="M19" t="s">
        <v>23</v>
      </c>
      <c r="N19">
        <v>7</v>
      </c>
      <c r="O19">
        <v>18</v>
      </c>
      <c r="P19" t="s">
        <v>101</v>
      </c>
      <c r="Q19" t="s">
        <v>25</v>
      </c>
      <c r="R19" t="s">
        <v>26</v>
      </c>
      <c r="S19">
        <v>6042</v>
      </c>
      <c r="T19">
        <v>7</v>
      </c>
      <c r="U19">
        <v>9</v>
      </c>
      <c r="V19">
        <v>0.77777777777777779</v>
      </c>
      <c r="W19">
        <v>0.77777777777777779</v>
      </c>
      <c r="X19">
        <v>57.111111111111114</v>
      </c>
    </row>
    <row r="20" spans="1:24" x14ac:dyDescent="0.25">
      <c r="A20">
        <v>19</v>
      </c>
      <c r="B20">
        <v>114</v>
      </c>
      <c r="C20" s="1">
        <v>45148.556944444441</v>
      </c>
      <c r="D20" t="s">
        <v>50</v>
      </c>
      <c r="E20">
        <v>1</v>
      </c>
      <c r="F20">
        <v>6</v>
      </c>
      <c r="G20">
        <v>1</v>
      </c>
      <c r="H20">
        <v>7</v>
      </c>
      <c r="I20" t="s">
        <v>40</v>
      </c>
      <c r="J20" t="s">
        <v>102</v>
      </c>
      <c r="K20" t="s">
        <v>103</v>
      </c>
      <c r="L20" t="s">
        <v>96</v>
      </c>
      <c r="M20" t="s">
        <v>23</v>
      </c>
      <c r="N20">
        <v>5</v>
      </c>
      <c r="O20">
        <v>19</v>
      </c>
      <c r="P20" t="s">
        <v>104</v>
      </c>
      <c r="Q20" t="s">
        <v>25</v>
      </c>
      <c r="R20" t="s">
        <v>26</v>
      </c>
      <c r="S20">
        <v>6042</v>
      </c>
      <c r="T20">
        <v>5</v>
      </c>
      <c r="U20">
        <v>9</v>
      </c>
      <c r="V20">
        <v>0.55555555555555558</v>
      </c>
      <c r="W20">
        <v>0.55555555555555558</v>
      </c>
      <c r="X20">
        <v>56.333333333333329</v>
      </c>
    </row>
    <row r="21" spans="1:24" x14ac:dyDescent="0.25">
      <c r="A21">
        <v>20</v>
      </c>
      <c r="B21">
        <v>114</v>
      </c>
      <c r="C21" s="1">
        <v>45148.556944444441</v>
      </c>
      <c r="D21" t="s">
        <v>80</v>
      </c>
      <c r="E21">
        <v>1</v>
      </c>
      <c r="F21">
        <v>6</v>
      </c>
      <c r="G21">
        <v>1</v>
      </c>
      <c r="H21">
        <v>8</v>
      </c>
      <c r="I21" t="s">
        <v>50</v>
      </c>
      <c r="J21" t="s">
        <v>105</v>
      </c>
      <c r="K21" t="s">
        <v>106</v>
      </c>
      <c r="L21" t="s">
        <v>96</v>
      </c>
      <c r="M21" t="s">
        <v>23</v>
      </c>
      <c r="N21">
        <v>7</v>
      </c>
      <c r="O21">
        <v>20</v>
      </c>
      <c r="P21" t="s">
        <v>107</v>
      </c>
      <c r="Q21" t="s">
        <v>25</v>
      </c>
      <c r="R21" t="s">
        <v>26</v>
      </c>
      <c r="S21">
        <v>6042</v>
      </c>
      <c r="T21">
        <v>7</v>
      </c>
      <c r="U21">
        <v>9</v>
      </c>
      <c r="V21">
        <v>0.77777777777777779</v>
      </c>
      <c r="W21">
        <v>0.77777777777777779</v>
      </c>
      <c r="X21">
        <v>55.777777777777779</v>
      </c>
    </row>
    <row r="22" spans="1:24" x14ac:dyDescent="0.25">
      <c r="A22">
        <v>21</v>
      </c>
      <c r="B22">
        <v>114</v>
      </c>
      <c r="C22" s="1">
        <v>45148.556944444441</v>
      </c>
      <c r="D22" t="s">
        <v>108</v>
      </c>
      <c r="E22">
        <v>1</v>
      </c>
      <c r="F22">
        <v>6</v>
      </c>
      <c r="G22">
        <v>1</v>
      </c>
      <c r="H22">
        <v>8</v>
      </c>
      <c r="I22" t="s">
        <v>109</v>
      </c>
      <c r="J22" t="s">
        <v>110</v>
      </c>
      <c r="K22" t="s">
        <v>111</v>
      </c>
      <c r="L22" t="s">
        <v>112</v>
      </c>
      <c r="M22" t="s">
        <v>23</v>
      </c>
      <c r="N22">
        <v>6</v>
      </c>
      <c r="O22">
        <v>21</v>
      </c>
      <c r="P22" t="s">
        <v>49</v>
      </c>
      <c r="Q22" t="s">
        <v>25</v>
      </c>
      <c r="R22" t="s">
        <v>26</v>
      </c>
      <c r="S22">
        <v>6042</v>
      </c>
      <c r="T22">
        <v>6</v>
      </c>
      <c r="U22">
        <v>9</v>
      </c>
      <c r="V22">
        <v>0.66666666666666663</v>
      </c>
      <c r="W22">
        <v>0.66666666666666663</v>
      </c>
      <c r="X22">
        <v>55</v>
      </c>
    </row>
    <row r="23" spans="1:24" x14ac:dyDescent="0.25">
      <c r="A23">
        <v>22</v>
      </c>
      <c r="B23">
        <v>114</v>
      </c>
      <c r="C23" s="1">
        <v>45148.556944444441</v>
      </c>
      <c r="D23" t="s">
        <v>109</v>
      </c>
      <c r="E23">
        <v>1</v>
      </c>
      <c r="F23">
        <v>6</v>
      </c>
      <c r="G23">
        <v>1</v>
      </c>
      <c r="H23">
        <v>8</v>
      </c>
      <c r="I23" t="s">
        <v>71</v>
      </c>
      <c r="J23" t="s">
        <v>113</v>
      </c>
      <c r="K23" t="s">
        <v>114</v>
      </c>
      <c r="L23" t="s">
        <v>112</v>
      </c>
      <c r="M23" t="s">
        <v>23</v>
      </c>
      <c r="N23">
        <v>6</v>
      </c>
      <c r="O23">
        <v>22</v>
      </c>
      <c r="P23" t="s">
        <v>58</v>
      </c>
      <c r="Q23" t="s">
        <v>25</v>
      </c>
      <c r="R23" t="s">
        <v>26</v>
      </c>
      <c r="S23">
        <v>6042</v>
      </c>
      <c r="T23">
        <v>6</v>
      </c>
      <c r="U23">
        <v>9</v>
      </c>
      <c r="V23">
        <v>0.66666666666666663</v>
      </c>
      <c r="W23">
        <v>0.66666666666666663</v>
      </c>
      <c r="X23">
        <v>54.333333333333336</v>
      </c>
    </row>
    <row r="24" spans="1:24" x14ac:dyDescent="0.25">
      <c r="A24">
        <v>23</v>
      </c>
      <c r="B24">
        <v>114</v>
      </c>
      <c r="C24" s="1">
        <v>45148.556944444441</v>
      </c>
      <c r="D24" t="s">
        <v>115</v>
      </c>
      <c r="E24">
        <v>1</v>
      </c>
      <c r="F24">
        <v>6</v>
      </c>
      <c r="G24">
        <v>1</v>
      </c>
      <c r="H24">
        <v>9</v>
      </c>
      <c r="I24" t="s">
        <v>55</v>
      </c>
      <c r="J24" t="s">
        <v>116</v>
      </c>
      <c r="K24" t="s">
        <v>117</v>
      </c>
      <c r="L24" t="s">
        <v>112</v>
      </c>
      <c r="M24" t="s">
        <v>23</v>
      </c>
      <c r="N24">
        <v>6</v>
      </c>
      <c r="O24">
        <v>23</v>
      </c>
      <c r="P24" t="s">
        <v>70</v>
      </c>
      <c r="Q24" t="s">
        <v>25</v>
      </c>
      <c r="R24" t="s">
        <v>26</v>
      </c>
      <c r="S24">
        <v>6042</v>
      </c>
      <c r="T24">
        <v>6</v>
      </c>
      <c r="U24">
        <v>9</v>
      </c>
      <c r="V24">
        <v>0.66666666666666663</v>
      </c>
      <c r="W24">
        <v>0.66666666666666663</v>
      </c>
      <c r="X24">
        <v>53.666666666666671</v>
      </c>
    </row>
    <row r="25" spans="1:24" x14ac:dyDescent="0.25">
      <c r="A25">
        <v>24</v>
      </c>
      <c r="B25">
        <v>115</v>
      </c>
      <c r="C25" s="1">
        <v>45148.556944444441</v>
      </c>
      <c r="D25" t="s">
        <v>19</v>
      </c>
      <c r="E25">
        <v>2</v>
      </c>
      <c r="F25">
        <v>7</v>
      </c>
      <c r="G25">
        <v>1</v>
      </c>
      <c r="H25">
        <v>9</v>
      </c>
      <c r="I25" t="s">
        <v>118</v>
      </c>
      <c r="J25" t="s">
        <v>119</v>
      </c>
      <c r="K25" t="s">
        <v>120</v>
      </c>
      <c r="L25" t="s">
        <v>112</v>
      </c>
      <c r="M25" t="s">
        <v>23</v>
      </c>
      <c r="N25">
        <v>6</v>
      </c>
      <c r="O25">
        <v>24</v>
      </c>
      <c r="P25" t="s">
        <v>84</v>
      </c>
      <c r="Q25" t="s">
        <v>25</v>
      </c>
      <c r="R25" t="s">
        <v>26</v>
      </c>
      <c r="S25">
        <v>6042</v>
      </c>
      <c r="T25">
        <v>12</v>
      </c>
      <c r="U25">
        <v>5</v>
      </c>
      <c r="V25">
        <v>2.4</v>
      </c>
      <c r="W25">
        <v>2.4</v>
      </c>
      <c r="X25">
        <v>53</v>
      </c>
    </row>
    <row r="26" spans="1:24" x14ac:dyDescent="0.25">
      <c r="A26">
        <v>25</v>
      </c>
      <c r="B26">
        <v>115</v>
      </c>
      <c r="C26" s="1">
        <v>45148.556944444441</v>
      </c>
      <c r="D26" t="s">
        <v>27</v>
      </c>
      <c r="E26">
        <v>4</v>
      </c>
      <c r="F26">
        <v>7</v>
      </c>
      <c r="G26">
        <v>1</v>
      </c>
      <c r="H26">
        <v>9</v>
      </c>
      <c r="I26" t="s">
        <v>80</v>
      </c>
      <c r="J26" t="s">
        <v>121</v>
      </c>
      <c r="K26" t="s">
        <v>122</v>
      </c>
      <c r="L26" t="s">
        <v>112</v>
      </c>
      <c r="M26" t="s">
        <v>23</v>
      </c>
      <c r="N26">
        <v>5</v>
      </c>
      <c r="O26">
        <v>25</v>
      </c>
      <c r="P26" t="s">
        <v>92</v>
      </c>
      <c r="Q26" t="s">
        <v>25</v>
      </c>
      <c r="R26" t="s">
        <v>26</v>
      </c>
      <c r="S26">
        <v>6042</v>
      </c>
      <c r="T26">
        <v>20</v>
      </c>
      <c r="U26">
        <v>5</v>
      </c>
      <c r="V26">
        <v>4</v>
      </c>
      <c r="W26">
        <v>4</v>
      </c>
      <c r="X26">
        <v>50.6</v>
      </c>
    </row>
    <row r="27" spans="1:24" x14ac:dyDescent="0.25">
      <c r="A27">
        <v>26</v>
      </c>
      <c r="B27">
        <v>115</v>
      </c>
      <c r="C27" s="1">
        <v>45148.556944444441</v>
      </c>
      <c r="D27" t="s">
        <v>41</v>
      </c>
      <c r="E27">
        <v>2</v>
      </c>
      <c r="F27">
        <v>7</v>
      </c>
      <c r="G27">
        <v>1</v>
      </c>
      <c r="H27">
        <v>10</v>
      </c>
      <c r="I27" t="s">
        <v>108</v>
      </c>
      <c r="J27" t="s">
        <v>123</v>
      </c>
      <c r="K27" t="s">
        <v>124</v>
      </c>
      <c r="L27" t="s">
        <v>112</v>
      </c>
      <c r="M27" t="s">
        <v>23</v>
      </c>
      <c r="N27">
        <v>7</v>
      </c>
      <c r="O27">
        <v>26</v>
      </c>
      <c r="P27" t="s">
        <v>107</v>
      </c>
      <c r="Q27" t="s">
        <v>25</v>
      </c>
      <c r="R27" t="s">
        <v>26</v>
      </c>
      <c r="S27">
        <v>6042</v>
      </c>
      <c r="T27">
        <v>14</v>
      </c>
      <c r="U27">
        <v>5</v>
      </c>
      <c r="V27">
        <v>2.8</v>
      </c>
      <c r="W27">
        <v>2.8</v>
      </c>
      <c r="X27">
        <v>46.6</v>
      </c>
    </row>
    <row r="28" spans="1:24" x14ac:dyDescent="0.25">
      <c r="A28">
        <v>27</v>
      </c>
      <c r="B28">
        <v>115</v>
      </c>
      <c r="C28" s="1">
        <v>45148.556944444441</v>
      </c>
      <c r="D28" t="s">
        <v>125</v>
      </c>
      <c r="E28">
        <v>3</v>
      </c>
      <c r="F28">
        <v>1</v>
      </c>
      <c r="G28">
        <v>1</v>
      </c>
      <c r="H28">
        <v>1</v>
      </c>
      <c r="I28" t="s">
        <v>125</v>
      </c>
      <c r="J28" t="s">
        <v>126</v>
      </c>
      <c r="K28" t="s">
        <v>127</v>
      </c>
      <c r="L28" t="s">
        <v>112</v>
      </c>
      <c r="M28" t="s">
        <v>23</v>
      </c>
      <c r="N28">
        <v>5</v>
      </c>
      <c r="O28">
        <v>27</v>
      </c>
      <c r="P28" t="s">
        <v>32</v>
      </c>
      <c r="Q28" t="s">
        <v>25</v>
      </c>
      <c r="R28" t="s">
        <v>26</v>
      </c>
      <c r="S28">
        <v>6042</v>
      </c>
      <c r="T28">
        <v>15</v>
      </c>
      <c r="U28">
        <v>5</v>
      </c>
      <c r="V28">
        <v>3</v>
      </c>
      <c r="W28">
        <v>3</v>
      </c>
      <c r="X28">
        <v>43.8</v>
      </c>
    </row>
    <row r="29" spans="1:24" x14ac:dyDescent="0.25">
      <c r="A29">
        <v>28</v>
      </c>
      <c r="B29">
        <v>115</v>
      </c>
      <c r="C29" s="1">
        <v>45148.556944444441</v>
      </c>
      <c r="D29" t="s">
        <v>128</v>
      </c>
      <c r="E29">
        <v>3</v>
      </c>
      <c r="F29">
        <v>1</v>
      </c>
      <c r="G29">
        <v>1</v>
      </c>
      <c r="H29">
        <v>10</v>
      </c>
      <c r="I29" t="s">
        <v>128</v>
      </c>
      <c r="J29" t="s">
        <v>129</v>
      </c>
      <c r="K29" t="s">
        <v>130</v>
      </c>
      <c r="L29" t="s">
        <v>131</v>
      </c>
      <c r="M29" t="s">
        <v>132</v>
      </c>
      <c r="N29">
        <v>3</v>
      </c>
      <c r="O29">
        <v>28</v>
      </c>
      <c r="P29" t="s">
        <v>39</v>
      </c>
      <c r="Q29" t="s">
        <v>25</v>
      </c>
      <c r="R29" t="s">
        <v>26</v>
      </c>
      <c r="S29">
        <v>6042</v>
      </c>
      <c r="T29">
        <v>9</v>
      </c>
      <c r="U29">
        <v>5</v>
      </c>
      <c r="V29">
        <v>1.8</v>
      </c>
      <c r="W29">
        <v>1.8</v>
      </c>
      <c r="X29">
        <v>40.799999999999997</v>
      </c>
    </row>
    <row r="30" spans="1:24" x14ac:dyDescent="0.25">
      <c r="A30">
        <v>29</v>
      </c>
      <c r="B30">
        <v>109</v>
      </c>
      <c r="C30" s="1">
        <v>45148.556944444441</v>
      </c>
      <c r="D30" t="s">
        <v>115</v>
      </c>
      <c r="E30">
        <v>3</v>
      </c>
      <c r="F30">
        <v>2</v>
      </c>
      <c r="G30">
        <v>1</v>
      </c>
      <c r="H30">
        <v>11</v>
      </c>
      <c r="I30" t="s">
        <v>115</v>
      </c>
      <c r="J30" t="s">
        <v>133</v>
      </c>
      <c r="K30" t="s">
        <v>130</v>
      </c>
      <c r="L30" t="s">
        <v>131</v>
      </c>
      <c r="M30" t="s">
        <v>134</v>
      </c>
      <c r="N30">
        <v>6</v>
      </c>
      <c r="O30">
        <v>29</v>
      </c>
      <c r="P30" t="s">
        <v>49</v>
      </c>
      <c r="Q30" t="s">
        <v>25</v>
      </c>
      <c r="R30" t="s">
        <v>26</v>
      </c>
      <c r="S30">
        <v>6042</v>
      </c>
      <c r="T30">
        <v>18</v>
      </c>
      <c r="U30">
        <v>3</v>
      </c>
      <c r="V30">
        <v>6</v>
      </c>
      <c r="W30">
        <v>6</v>
      </c>
      <c r="X30">
        <v>39</v>
      </c>
    </row>
    <row r="31" spans="1:24" x14ac:dyDescent="0.25">
      <c r="A31">
        <v>30</v>
      </c>
      <c r="B31">
        <v>109</v>
      </c>
      <c r="C31" s="1">
        <v>45148.556944444441</v>
      </c>
      <c r="D31" t="s">
        <v>135</v>
      </c>
      <c r="E31">
        <v>3</v>
      </c>
      <c r="F31">
        <v>2</v>
      </c>
      <c r="G31">
        <v>1</v>
      </c>
      <c r="H31">
        <v>12</v>
      </c>
      <c r="I31" t="s">
        <v>135</v>
      </c>
      <c r="J31" t="s">
        <v>136</v>
      </c>
      <c r="K31" t="s">
        <v>137</v>
      </c>
      <c r="L31" t="s">
        <v>131</v>
      </c>
      <c r="M31" t="s">
        <v>132</v>
      </c>
      <c r="N31">
        <v>3</v>
      </c>
      <c r="O31">
        <v>30</v>
      </c>
      <c r="P31" t="s">
        <v>58</v>
      </c>
      <c r="Q31" t="s">
        <v>25</v>
      </c>
      <c r="R31" t="s">
        <v>26</v>
      </c>
      <c r="S31">
        <v>6042</v>
      </c>
      <c r="T31">
        <v>9</v>
      </c>
      <c r="U31">
        <v>3</v>
      </c>
      <c r="V31">
        <v>3</v>
      </c>
      <c r="W31">
        <v>3</v>
      </c>
      <c r="X31">
        <v>33</v>
      </c>
    </row>
    <row r="32" spans="1:24" x14ac:dyDescent="0.25">
      <c r="A32">
        <v>31</v>
      </c>
      <c r="B32">
        <v>110</v>
      </c>
      <c r="C32" s="1">
        <v>45148.556944444441</v>
      </c>
      <c r="D32" t="s">
        <v>138</v>
      </c>
      <c r="E32">
        <v>5</v>
      </c>
      <c r="F32">
        <v>1</v>
      </c>
      <c r="G32">
        <v>1</v>
      </c>
      <c r="H32">
        <v>14</v>
      </c>
      <c r="I32" t="s">
        <v>138</v>
      </c>
      <c r="J32" t="s">
        <v>139</v>
      </c>
      <c r="K32" t="s">
        <v>137</v>
      </c>
      <c r="L32" t="s">
        <v>131</v>
      </c>
      <c r="M32" t="s">
        <v>140</v>
      </c>
      <c r="N32">
        <v>6</v>
      </c>
      <c r="O32">
        <v>31</v>
      </c>
      <c r="P32" t="s">
        <v>141</v>
      </c>
      <c r="Q32" t="s">
        <v>25</v>
      </c>
      <c r="R32" t="s">
        <v>26</v>
      </c>
      <c r="S32">
        <v>6042</v>
      </c>
      <c r="T32">
        <v>30</v>
      </c>
      <c r="U32">
        <v>4</v>
      </c>
      <c r="V32">
        <v>7.5</v>
      </c>
      <c r="W32">
        <v>7.5</v>
      </c>
      <c r="X32">
        <v>30</v>
      </c>
    </row>
    <row r="33" spans="1:24" x14ac:dyDescent="0.25">
      <c r="A33">
        <v>32</v>
      </c>
      <c r="B33">
        <v>110</v>
      </c>
      <c r="C33" s="1">
        <v>45149.556944444441</v>
      </c>
      <c r="D33" t="s">
        <v>46</v>
      </c>
      <c r="E33">
        <v>10</v>
      </c>
      <c r="F33">
        <v>3</v>
      </c>
      <c r="G33">
        <v>1</v>
      </c>
      <c r="H33">
        <v>14</v>
      </c>
      <c r="I33" t="s">
        <v>142</v>
      </c>
      <c r="J33" t="s">
        <v>143</v>
      </c>
      <c r="K33" t="s">
        <v>144</v>
      </c>
      <c r="L33" t="s">
        <v>131</v>
      </c>
      <c r="M33" t="s">
        <v>132</v>
      </c>
      <c r="N33">
        <v>3</v>
      </c>
      <c r="O33">
        <v>32</v>
      </c>
      <c r="P33" t="s">
        <v>145</v>
      </c>
      <c r="Q33" t="s">
        <v>25</v>
      </c>
      <c r="R33" t="s">
        <v>26</v>
      </c>
      <c r="S33">
        <v>6042</v>
      </c>
      <c r="T33">
        <v>30</v>
      </c>
      <c r="U33">
        <v>4</v>
      </c>
      <c r="V33">
        <v>7.5</v>
      </c>
      <c r="W33">
        <v>7.5</v>
      </c>
      <c r="X33">
        <v>22.5</v>
      </c>
    </row>
    <row r="34" spans="1:24" x14ac:dyDescent="0.25">
      <c r="A34">
        <v>33</v>
      </c>
      <c r="B34">
        <v>110</v>
      </c>
      <c r="C34" s="1">
        <v>45150.556944444441</v>
      </c>
      <c r="D34" t="s">
        <v>51</v>
      </c>
      <c r="E34">
        <v>10</v>
      </c>
      <c r="F34">
        <v>3</v>
      </c>
      <c r="G34">
        <v>1</v>
      </c>
      <c r="H34">
        <v>17</v>
      </c>
      <c r="I34" t="s">
        <v>146</v>
      </c>
      <c r="J34" t="s">
        <v>147</v>
      </c>
      <c r="K34" t="s">
        <v>144</v>
      </c>
      <c r="L34" t="s">
        <v>131</v>
      </c>
      <c r="M34" t="s">
        <v>140</v>
      </c>
      <c r="N34">
        <v>6</v>
      </c>
      <c r="O34">
        <v>33</v>
      </c>
      <c r="P34" t="s">
        <v>148</v>
      </c>
      <c r="Q34" t="s">
        <v>25</v>
      </c>
      <c r="R34" t="s">
        <v>26</v>
      </c>
      <c r="S34">
        <v>6042</v>
      </c>
      <c r="T34">
        <v>60</v>
      </c>
      <c r="U34">
        <v>4</v>
      </c>
      <c r="V34">
        <v>15</v>
      </c>
      <c r="W34">
        <v>15</v>
      </c>
      <c r="X34">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3595-F832-4191-949B-81587B30D0F6}">
  <dimension ref="A1:A5"/>
  <sheetViews>
    <sheetView workbookViewId="0">
      <selection activeCell="A4" sqref="A4"/>
    </sheetView>
  </sheetViews>
  <sheetFormatPr defaultRowHeight="13.8" x14ac:dyDescent="0.25"/>
  <cols>
    <col min="1" max="1" width="16.09765625" bestFit="1" customWidth="1"/>
  </cols>
  <sheetData>
    <row r="1" spans="1:1" x14ac:dyDescent="0.25">
      <c r="A1" t="s">
        <v>161</v>
      </c>
    </row>
    <row r="2" spans="1:1" x14ac:dyDescent="0.25">
      <c r="A2" s="2">
        <v>33</v>
      </c>
    </row>
    <row r="4" spans="1:1" x14ac:dyDescent="0.25">
      <c r="A4" t="s">
        <v>161</v>
      </c>
    </row>
    <row r="5" spans="1:1" x14ac:dyDescent="0.25">
      <c r="A5" s="2">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F274-C9C7-40DC-B6C1-368B759DFD97}">
  <dimension ref="A1:D19"/>
  <sheetViews>
    <sheetView workbookViewId="0">
      <selection activeCell="E1" sqref="E1:E6"/>
    </sheetView>
  </sheetViews>
  <sheetFormatPr defaultRowHeight="13.8" x14ac:dyDescent="0.25"/>
  <cols>
    <col min="1" max="1" width="19.3984375" bestFit="1" customWidth="1"/>
    <col min="2" max="2" width="16.09765625" bestFit="1" customWidth="1"/>
  </cols>
  <sheetData>
    <row r="1" spans="1:4" ht="15" x14ac:dyDescent="0.25">
      <c r="A1" s="12" t="s">
        <v>208</v>
      </c>
      <c r="B1" t="s">
        <v>244</v>
      </c>
      <c r="C1" t="s">
        <v>234</v>
      </c>
    </row>
    <row r="2" spans="1:4" ht="15" x14ac:dyDescent="0.25">
      <c r="A2" s="12" t="s">
        <v>209</v>
      </c>
      <c r="B2" t="s">
        <v>233</v>
      </c>
      <c r="C2" t="s">
        <v>235</v>
      </c>
    </row>
    <row r="3" spans="1:4" ht="15" x14ac:dyDescent="0.25">
      <c r="A3" s="12" t="s">
        <v>210</v>
      </c>
      <c r="B3" t="s">
        <v>233</v>
      </c>
      <c r="C3" t="s">
        <v>236</v>
      </c>
    </row>
    <row r="4" spans="1:4" ht="15" x14ac:dyDescent="0.25">
      <c r="A4" s="12" t="s">
        <v>211</v>
      </c>
      <c r="B4" t="s">
        <v>233</v>
      </c>
      <c r="C4" t="s">
        <v>237</v>
      </c>
      <c r="D4" t="s">
        <v>238</v>
      </c>
    </row>
    <row r="5" spans="1:4" ht="15" x14ac:dyDescent="0.25">
      <c r="A5" s="12" t="s">
        <v>212</v>
      </c>
      <c r="B5" t="s">
        <v>239</v>
      </c>
      <c r="C5" t="s">
        <v>240</v>
      </c>
    </row>
    <row r="6" spans="1:4" ht="15" x14ac:dyDescent="0.25">
      <c r="A6" s="12" t="s">
        <v>213</v>
      </c>
      <c r="B6" t="s">
        <v>241</v>
      </c>
      <c r="C6" t="s">
        <v>242</v>
      </c>
      <c r="D6" t="s">
        <v>243</v>
      </c>
    </row>
    <row r="7" spans="1:4" ht="15" x14ac:dyDescent="0.25">
      <c r="A7" s="15"/>
    </row>
    <row r="8" spans="1:4" ht="15" x14ac:dyDescent="0.25">
      <c r="A8" s="15"/>
    </row>
    <row r="9" spans="1:4" ht="15" x14ac:dyDescent="0.25">
      <c r="A9" s="15"/>
    </row>
    <row r="10" spans="1:4" ht="15" x14ac:dyDescent="0.25">
      <c r="A10" s="15"/>
    </row>
    <row r="11" spans="1:4" ht="15" x14ac:dyDescent="0.25">
      <c r="A11" s="15"/>
    </row>
    <row r="12" spans="1:4" ht="15" x14ac:dyDescent="0.25">
      <c r="A12" s="15"/>
    </row>
    <row r="13" spans="1:4" ht="15" x14ac:dyDescent="0.25">
      <c r="A13" s="15"/>
    </row>
    <row r="14" spans="1:4" ht="15" x14ac:dyDescent="0.25">
      <c r="A14" s="15"/>
    </row>
    <row r="15" spans="1:4" ht="15" x14ac:dyDescent="0.25">
      <c r="A15" s="15"/>
    </row>
    <row r="16" spans="1:4" ht="15" x14ac:dyDescent="0.25">
      <c r="A16" s="15"/>
    </row>
    <row r="17" spans="1:1" ht="15" x14ac:dyDescent="0.25">
      <c r="A17" s="15"/>
    </row>
    <row r="18" spans="1:1" ht="15" x14ac:dyDescent="0.25">
      <c r="A18" s="15"/>
    </row>
    <row r="19" spans="1:1" ht="15" x14ac:dyDescent="0.25">
      <c r="A19"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6778-7DFF-4AEF-A5F5-ABF1D80168FD}">
  <dimension ref="A1:X34"/>
  <sheetViews>
    <sheetView workbookViewId="0">
      <selection activeCell="E24" sqref="E24"/>
    </sheetView>
  </sheetViews>
  <sheetFormatPr defaultRowHeight="13.8" x14ac:dyDescent="0.25"/>
  <cols>
    <col min="2" max="2" width="9.8984375" customWidth="1"/>
    <col min="3" max="3" width="15.19921875" bestFit="1" customWidth="1"/>
    <col min="4" max="4" width="14.796875" customWidth="1"/>
    <col min="5" max="5" width="9.8984375" customWidth="1"/>
    <col min="7" max="7" width="9.796875" customWidth="1"/>
    <col min="8" max="8" width="14.09765625" customWidth="1"/>
    <col min="9" max="9" width="9.19921875" customWidth="1"/>
    <col min="11" max="11" width="12.5" customWidth="1"/>
    <col min="12" max="12" width="10.19921875" customWidth="1"/>
    <col min="13" max="13" width="11" customWidth="1"/>
    <col min="14" max="14" width="12" customWidth="1"/>
    <col min="16" max="17" width="18.59765625" customWidth="1"/>
    <col min="18" max="18" width="14" customWidth="1"/>
    <col min="19" max="19" width="17.5" customWidth="1"/>
    <col min="20" max="20" width="12.59765625" customWidth="1"/>
    <col min="21" max="21" width="11.59765625" customWidth="1"/>
    <col min="22" max="22" width="9.69921875" customWidth="1"/>
    <col min="23" max="23" width="14"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149</v>
      </c>
      <c r="U1" t="s">
        <v>150</v>
      </c>
      <c r="V1" t="s">
        <v>151</v>
      </c>
      <c r="W1" t="s">
        <v>153</v>
      </c>
      <c r="X1" t="s">
        <v>152</v>
      </c>
    </row>
    <row r="2" spans="1:24" x14ac:dyDescent="0.25">
      <c r="A2">
        <v>1</v>
      </c>
      <c r="B2">
        <v>109</v>
      </c>
      <c r="C2" s="1">
        <v>45148.556944444441</v>
      </c>
      <c r="D2" t="s">
        <v>19</v>
      </c>
      <c r="E2">
        <v>2</v>
      </c>
      <c r="F2">
        <v>1</v>
      </c>
      <c r="G2">
        <v>1</v>
      </c>
      <c r="H2">
        <v>1</v>
      </c>
      <c r="I2" t="s">
        <v>19</v>
      </c>
      <c r="J2" t="s">
        <v>20</v>
      </c>
      <c r="K2" t="s">
        <v>21</v>
      </c>
      <c r="L2" t="s">
        <v>22</v>
      </c>
      <c r="M2" t="s">
        <v>23</v>
      </c>
      <c r="N2">
        <v>12</v>
      </c>
      <c r="O2">
        <v>1</v>
      </c>
      <c r="P2" t="s">
        <v>24</v>
      </c>
      <c r="Q2" t="s">
        <v>25</v>
      </c>
      <c r="R2" t="s">
        <v>26</v>
      </c>
      <c r="S2">
        <v>6042</v>
      </c>
      <c r="T2">
        <v>24</v>
      </c>
      <c r="U2">
        <v>3</v>
      </c>
      <c r="V2">
        <v>8</v>
      </c>
      <c r="W2">
        <v>8</v>
      </c>
      <c r="X2">
        <v>169.13333333333335</v>
      </c>
    </row>
    <row r="3" spans="1:24" x14ac:dyDescent="0.25">
      <c r="A3">
        <v>2</v>
      </c>
      <c r="B3">
        <v>110</v>
      </c>
      <c r="C3" s="1">
        <v>45148.556944444441</v>
      </c>
      <c r="D3" t="s">
        <v>27</v>
      </c>
      <c r="E3">
        <v>1</v>
      </c>
      <c r="F3">
        <v>2</v>
      </c>
      <c r="G3">
        <v>1</v>
      </c>
      <c r="H3">
        <v>2</v>
      </c>
      <c r="I3" t="s">
        <v>28</v>
      </c>
      <c r="J3" t="s">
        <v>29</v>
      </c>
      <c r="K3" t="s">
        <v>30</v>
      </c>
      <c r="L3" t="s">
        <v>22</v>
      </c>
      <c r="M3" t="s">
        <v>31</v>
      </c>
      <c r="N3">
        <v>14</v>
      </c>
      <c r="O3">
        <v>2</v>
      </c>
      <c r="P3" t="s">
        <v>32</v>
      </c>
      <c r="Q3" t="s">
        <v>25</v>
      </c>
      <c r="R3" t="s">
        <v>26</v>
      </c>
      <c r="S3">
        <v>6042</v>
      </c>
      <c r="T3">
        <v>14</v>
      </c>
      <c r="U3">
        <v>4</v>
      </c>
      <c r="V3">
        <v>3.5</v>
      </c>
      <c r="W3">
        <v>3.5</v>
      </c>
      <c r="X3">
        <v>161.13333333333333</v>
      </c>
    </row>
    <row r="4" spans="1:24" x14ac:dyDescent="0.25">
      <c r="A4">
        <v>3</v>
      </c>
      <c r="B4">
        <v>111</v>
      </c>
      <c r="C4" s="1">
        <v>45148.556944444441</v>
      </c>
      <c r="D4" t="s">
        <v>19</v>
      </c>
      <c r="E4">
        <v>1</v>
      </c>
      <c r="F4">
        <v>3</v>
      </c>
      <c r="G4">
        <v>1</v>
      </c>
      <c r="H4">
        <v>3</v>
      </c>
      <c r="I4" t="s">
        <v>27</v>
      </c>
      <c r="J4" t="s">
        <v>33</v>
      </c>
      <c r="K4" t="s">
        <v>34</v>
      </c>
      <c r="L4" t="s">
        <v>22</v>
      </c>
      <c r="M4" t="s">
        <v>23</v>
      </c>
      <c r="N4">
        <v>16</v>
      </c>
      <c r="O4">
        <v>3</v>
      </c>
      <c r="P4" t="s">
        <v>35</v>
      </c>
      <c r="Q4" t="s">
        <v>25</v>
      </c>
      <c r="R4" t="s">
        <v>26</v>
      </c>
      <c r="S4">
        <v>6042</v>
      </c>
      <c r="T4">
        <v>16</v>
      </c>
      <c r="U4">
        <v>2</v>
      </c>
      <c r="V4">
        <v>8</v>
      </c>
      <c r="W4">
        <v>8</v>
      </c>
      <c r="X4">
        <v>157.63333333333333</v>
      </c>
    </row>
    <row r="5" spans="1:24" x14ac:dyDescent="0.25">
      <c r="A5">
        <v>4</v>
      </c>
      <c r="B5">
        <v>111</v>
      </c>
      <c r="C5" s="1">
        <v>45148.811805555553</v>
      </c>
      <c r="D5" t="s">
        <v>27</v>
      </c>
      <c r="E5">
        <v>1</v>
      </c>
      <c r="F5">
        <v>3</v>
      </c>
      <c r="G5">
        <v>1</v>
      </c>
      <c r="H5">
        <v>3</v>
      </c>
      <c r="I5" t="s">
        <v>36</v>
      </c>
      <c r="J5" t="s">
        <v>37</v>
      </c>
      <c r="K5" t="s">
        <v>38</v>
      </c>
      <c r="L5" t="s">
        <v>22</v>
      </c>
      <c r="M5" t="s">
        <v>31</v>
      </c>
      <c r="N5">
        <v>19</v>
      </c>
      <c r="O5">
        <v>4</v>
      </c>
      <c r="P5" t="s">
        <v>39</v>
      </c>
      <c r="Q5" t="s">
        <v>25</v>
      </c>
      <c r="R5" t="s">
        <v>26</v>
      </c>
      <c r="S5">
        <v>6042</v>
      </c>
      <c r="T5">
        <v>19</v>
      </c>
      <c r="U5">
        <v>2</v>
      </c>
      <c r="V5">
        <v>9.5</v>
      </c>
      <c r="W5">
        <v>9.5</v>
      </c>
      <c r="X5">
        <v>149.63333333333333</v>
      </c>
    </row>
    <row r="6" spans="1:24" x14ac:dyDescent="0.25">
      <c r="A6">
        <v>5</v>
      </c>
      <c r="B6">
        <v>112</v>
      </c>
      <c r="C6" s="1">
        <v>45148.804861111108</v>
      </c>
      <c r="D6" t="s">
        <v>40</v>
      </c>
      <c r="E6">
        <v>3</v>
      </c>
      <c r="F6">
        <v>4</v>
      </c>
      <c r="G6">
        <v>0</v>
      </c>
      <c r="H6">
        <v>4</v>
      </c>
      <c r="I6" t="s">
        <v>41</v>
      </c>
      <c r="J6" t="s">
        <v>42</v>
      </c>
      <c r="K6" t="s">
        <v>43</v>
      </c>
      <c r="L6" t="s">
        <v>22</v>
      </c>
      <c r="M6" t="s">
        <v>23</v>
      </c>
      <c r="N6">
        <v>15</v>
      </c>
      <c r="O6">
        <v>5</v>
      </c>
      <c r="P6" t="s">
        <v>44</v>
      </c>
      <c r="Q6" t="s">
        <v>25</v>
      </c>
      <c r="R6" t="s">
        <v>26</v>
      </c>
      <c r="S6">
        <v>6042</v>
      </c>
      <c r="T6">
        <v>45</v>
      </c>
      <c r="U6">
        <v>5</v>
      </c>
      <c r="V6">
        <v>9</v>
      </c>
      <c r="W6">
        <v>9</v>
      </c>
      <c r="X6">
        <v>140.13333333333333</v>
      </c>
    </row>
    <row r="7" spans="1:24" x14ac:dyDescent="0.25">
      <c r="A7">
        <v>6</v>
      </c>
      <c r="B7">
        <v>112</v>
      </c>
      <c r="C7" s="1">
        <v>45148.806944444441</v>
      </c>
      <c r="D7" t="s">
        <v>45</v>
      </c>
      <c r="E7">
        <v>5</v>
      </c>
      <c r="F7">
        <v>4</v>
      </c>
      <c r="G7">
        <v>0</v>
      </c>
      <c r="H7">
        <v>4</v>
      </c>
      <c r="I7" t="s">
        <v>46</v>
      </c>
      <c r="J7" t="s">
        <v>47</v>
      </c>
      <c r="K7" t="s">
        <v>48</v>
      </c>
      <c r="L7" t="s">
        <v>22</v>
      </c>
      <c r="M7" t="s">
        <v>31</v>
      </c>
      <c r="N7">
        <v>18</v>
      </c>
      <c r="O7">
        <v>6</v>
      </c>
      <c r="P7" t="s">
        <v>49</v>
      </c>
      <c r="Q7" t="s">
        <v>25</v>
      </c>
      <c r="R7" t="s">
        <v>26</v>
      </c>
      <c r="S7">
        <v>6042</v>
      </c>
      <c r="T7">
        <v>90</v>
      </c>
      <c r="U7">
        <v>5</v>
      </c>
      <c r="V7">
        <v>18</v>
      </c>
      <c r="W7">
        <v>18</v>
      </c>
      <c r="X7">
        <v>131.13333333333333</v>
      </c>
    </row>
    <row r="8" spans="1:24" x14ac:dyDescent="0.25">
      <c r="A8">
        <v>7</v>
      </c>
      <c r="B8">
        <v>112</v>
      </c>
      <c r="C8" s="1">
        <v>45148.806944444441</v>
      </c>
      <c r="D8" t="s">
        <v>50</v>
      </c>
      <c r="E8">
        <v>5</v>
      </c>
      <c r="F8">
        <v>4</v>
      </c>
      <c r="G8">
        <v>0</v>
      </c>
      <c r="H8">
        <v>4</v>
      </c>
      <c r="I8" t="s">
        <v>51</v>
      </c>
      <c r="J8" t="s">
        <v>52</v>
      </c>
      <c r="K8" t="s">
        <v>53</v>
      </c>
      <c r="L8" t="s">
        <v>22</v>
      </c>
      <c r="M8" t="s">
        <v>23</v>
      </c>
      <c r="N8">
        <v>16</v>
      </c>
      <c r="O8">
        <v>7</v>
      </c>
      <c r="P8" t="s">
        <v>54</v>
      </c>
      <c r="Q8" t="s">
        <v>25</v>
      </c>
      <c r="R8" t="s">
        <v>26</v>
      </c>
      <c r="S8">
        <v>6042</v>
      </c>
      <c r="T8">
        <v>80</v>
      </c>
      <c r="U8">
        <v>5</v>
      </c>
      <c r="V8">
        <v>16</v>
      </c>
      <c r="W8">
        <v>16</v>
      </c>
      <c r="X8">
        <v>113.13333333333331</v>
      </c>
    </row>
    <row r="9" spans="1:24" x14ac:dyDescent="0.25">
      <c r="A9">
        <v>8</v>
      </c>
      <c r="B9">
        <v>112</v>
      </c>
      <c r="C9" s="1">
        <v>45148.806944444441</v>
      </c>
      <c r="D9" t="s">
        <v>55</v>
      </c>
      <c r="E9">
        <v>1</v>
      </c>
      <c r="F9">
        <v>4</v>
      </c>
      <c r="G9">
        <v>0</v>
      </c>
      <c r="H9">
        <v>4</v>
      </c>
      <c r="I9" t="s">
        <v>45</v>
      </c>
      <c r="J9" t="s">
        <v>56</v>
      </c>
      <c r="K9" t="s">
        <v>57</v>
      </c>
      <c r="L9" t="s">
        <v>22</v>
      </c>
      <c r="M9" t="s">
        <v>31</v>
      </c>
      <c r="N9">
        <v>19</v>
      </c>
      <c r="O9">
        <v>8</v>
      </c>
      <c r="P9" t="s">
        <v>58</v>
      </c>
      <c r="Q9" t="s">
        <v>25</v>
      </c>
      <c r="R9" t="s">
        <v>26</v>
      </c>
      <c r="S9">
        <v>6042</v>
      </c>
      <c r="T9">
        <v>19</v>
      </c>
      <c r="U9">
        <v>5</v>
      </c>
      <c r="V9">
        <v>3.8</v>
      </c>
      <c r="W9">
        <v>3.8</v>
      </c>
      <c r="X9">
        <v>97.133333333333312</v>
      </c>
    </row>
    <row r="10" spans="1:24" x14ac:dyDescent="0.25">
      <c r="A10">
        <v>9</v>
      </c>
      <c r="B10">
        <v>112</v>
      </c>
      <c r="C10" s="1">
        <v>45148.556944444441</v>
      </c>
      <c r="D10" t="s">
        <v>36</v>
      </c>
      <c r="E10">
        <v>1</v>
      </c>
      <c r="F10">
        <v>4</v>
      </c>
      <c r="G10">
        <v>0</v>
      </c>
      <c r="H10">
        <v>4</v>
      </c>
      <c r="I10" t="s">
        <v>59</v>
      </c>
      <c r="J10" t="s">
        <v>60</v>
      </c>
      <c r="K10" t="s">
        <v>61</v>
      </c>
      <c r="L10" t="s">
        <v>22</v>
      </c>
      <c r="M10" t="s">
        <v>23</v>
      </c>
      <c r="N10">
        <v>16</v>
      </c>
      <c r="O10">
        <v>9</v>
      </c>
      <c r="P10" t="s">
        <v>62</v>
      </c>
      <c r="Q10" t="s">
        <v>25</v>
      </c>
      <c r="R10" t="s">
        <v>26</v>
      </c>
      <c r="S10">
        <v>6042</v>
      </c>
      <c r="T10">
        <v>16</v>
      </c>
      <c r="U10">
        <v>5</v>
      </c>
      <c r="V10">
        <v>3.2</v>
      </c>
      <c r="W10">
        <v>3.2</v>
      </c>
      <c r="X10">
        <v>93.333333333333314</v>
      </c>
    </row>
    <row r="11" spans="1:24" x14ac:dyDescent="0.25">
      <c r="A11">
        <v>10</v>
      </c>
      <c r="B11">
        <v>113</v>
      </c>
      <c r="C11" s="1">
        <v>45148.556944444441</v>
      </c>
      <c r="D11" t="s">
        <v>45</v>
      </c>
      <c r="E11">
        <v>1</v>
      </c>
      <c r="F11">
        <v>5</v>
      </c>
      <c r="G11">
        <v>1</v>
      </c>
      <c r="H11">
        <v>5</v>
      </c>
      <c r="I11" t="s">
        <v>63</v>
      </c>
      <c r="J11" t="s">
        <v>64</v>
      </c>
      <c r="K11" t="s">
        <v>65</v>
      </c>
      <c r="L11" t="s">
        <v>22</v>
      </c>
      <c r="M11" t="s">
        <v>31</v>
      </c>
      <c r="N11">
        <v>18</v>
      </c>
      <c r="O11">
        <v>10</v>
      </c>
      <c r="P11" t="s">
        <v>66</v>
      </c>
      <c r="Q11" t="s">
        <v>25</v>
      </c>
      <c r="R11" t="s">
        <v>26</v>
      </c>
      <c r="S11">
        <v>6042</v>
      </c>
      <c r="T11">
        <v>18</v>
      </c>
      <c r="U11">
        <v>5</v>
      </c>
      <c r="V11">
        <v>3.6</v>
      </c>
      <c r="W11">
        <v>3.6</v>
      </c>
      <c r="X11">
        <v>90.133333333333326</v>
      </c>
    </row>
    <row r="12" spans="1:24" x14ac:dyDescent="0.25">
      <c r="A12">
        <v>11</v>
      </c>
      <c r="B12">
        <v>113</v>
      </c>
      <c r="C12" s="1">
        <v>45148.556944444441</v>
      </c>
      <c r="D12" t="s">
        <v>59</v>
      </c>
      <c r="E12">
        <v>1</v>
      </c>
      <c r="F12">
        <v>5</v>
      </c>
      <c r="G12">
        <v>1</v>
      </c>
      <c r="H12">
        <v>5</v>
      </c>
      <c r="I12" t="s">
        <v>67</v>
      </c>
      <c r="J12" t="s">
        <v>68</v>
      </c>
      <c r="K12" t="s">
        <v>69</v>
      </c>
      <c r="L12" t="s">
        <v>22</v>
      </c>
      <c r="M12" t="s">
        <v>23</v>
      </c>
      <c r="N12">
        <v>15</v>
      </c>
      <c r="O12">
        <v>11</v>
      </c>
      <c r="P12" t="s">
        <v>70</v>
      </c>
      <c r="Q12" t="s">
        <v>25</v>
      </c>
      <c r="R12" t="s">
        <v>26</v>
      </c>
      <c r="S12">
        <v>6042</v>
      </c>
      <c r="T12">
        <v>15</v>
      </c>
      <c r="U12">
        <v>5</v>
      </c>
      <c r="V12">
        <v>3</v>
      </c>
      <c r="W12">
        <v>3</v>
      </c>
      <c r="X12">
        <v>86.533333333333331</v>
      </c>
    </row>
    <row r="13" spans="1:24" x14ac:dyDescent="0.25">
      <c r="A13">
        <v>12</v>
      </c>
      <c r="B13">
        <v>113</v>
      </c>
      <c r="C13" s="1">
        <v>45148.556944444441</v>
      </c>
      <c r="D13" t="s">
        <v>71</v>
      </c>
      <c r="E13">
        <v>2</v>
      </c>
      <c r="F13">
        <v>5</v>
      </c>
      <c r="G13">
        <v>1</v>
      </c>
      <c r="H13">
        <v>6</v>
      </c>
      <c r="I13" t="s">
        <v>72</v>
      </c>
      <c r="J13" t="s">
        <v>73</v>
      </c>
      <c r="K13" t="s">
        <v>74</v>
      </c>
      <c r="L13" t="s">
        <v>22</v>
      </c>
      <c r="M13" t="s">
        <v>31</v>
      </c>
      <c r="N13">
        <v>17</v>
      </c>
      <c r="O13">
        <v>12</v>
      </c>
      <c r="P13" t="s">
        <v>75</v>
      </c>
      <c r="Q13" t="s">
        <v>25</v>
      </c>
      <c r="R13" t="s">
        <v>26</v>
      </c>
      <c r="S13">
        <v>6042</v>
      </c>
      <c r="T13">
        <v>34</v>
      </c>
      <c r="U13">
        <v>5</v>
      </c>
      <c r="V13">
        <v>6.8</v>
      </c>
      <c r="W13">
        <v>6.8</v>
      </c>
      <c r="X13">
        <v>83.533333333333331</v>
      </c>
    </row>
    <row r="14" spans="1:24" x14ac:dyDescent="0.25">
      <c r="A14">
        <v>13</v>
      </c>
      <c r="B14">
        <v>113</v>
      </c>
      <c r="C14" s="1">
        <v>45148.556944444441</v>
      </c>
      <c r="D14" t="s">
        <v>55</v>
      </c>
      <c r="E14">
        <v>1</v>
      </c>
      <c r="F14">
        <v>5</v>
      </c>
      <c r="G14">
        <v>1</v>
      </c>
      <c r="H14">
        <v>7</v>
      </c>
      <c r="I14" t="s">
        <v>76</v>
      </c>
      <c r="J14" t="s">
        <v>77</v>
      </c>
      <c r="K14" t="s">
        <v>78</v>
      </c>
      <c r="L14" t="s">
        <v>22</v>
      </c>
      <c r="M14" t="s">
        <v>23</v>
      </c>
      <c r="N14">
        <v>17</v>
      </c>
      <c r="O14">
        <v>13</v>
      </c>
      <c r="P14" t="s">
        <v>79</v>
      </c>
      <c r="Q14" t="s">
        <v>25</v>
      </c>
      <c r="R14" t="s">
        <v>26</v>
      </c>
      <c r="S14">
        <v>6042</v>
      </c>
      <c r="T14">
        <v>17</v>
      </c>
      <c r="U14">
        <v>5</v>
      </c>
      <c r="V14">
        <v>3.4</v>
      </c>
      <c r="W14">
        <v>3.4</v>
      </c>
      <c r="X14">
        <v>76.733333333333334</v>
      </c>
    </row>
    <row r="15" spans="1:24" x14ac:dyDescent="0.25">
      <c r="A15">
        <v>14</v>
      </c>
      <c r="B15">
        <v>113</v>
      </c>
      <c r="C15" s="1">
        <v>45148.556944444441</v>
      </c>
      <c r="D15" t="s">
        <v>80</v>
      </c>
      <c r="E15">
        <v>3</v>
      </c>
      <c r="F15">
        <v>5</v>
      </c>
      <c r="G15">
        <v>1</v>
      </c>
      <c r="H15">
        <v>7</v>
      </c>
      <c r="I15" t="s">
        <v>81</v>
      </c>
      <c r="J15" t="s">
        <v>82</v>
      </c>
      <c r="K15" t="s">
        <v>83</v>
      </c>
      <c r="L15" t="s">
        <v>22</v>
      </c>
      <c r="M15" t="s">
        <v>31</v>
      </c>
      <c r="N15">
        <v>20</v>
      </c>
      <c r="O15">
        <v>14</v>
      </c>
      <c r="P15" t="s">
        <v>84</v>
      </c>
      <c r="Q15" t="s">
        <v>25</v>
      </c>
      <c r="R15" t="s">
        <v>26</v>
      </c>
      <c r="S15">
        <v>6042</v>
      </c>
      <c r="T15">
        <v>60</v>
      </c>
      <c r="U15">
        <v>5</v>
      </c>
      <c r="V15">
        <v>12</v>
      </c>
      <c r="W15">
        <v>12</v>
      </c>
      <c r="X15">
        <v>73.333333333333343</v>
      </c>
    </row>
    <row r="16" spans="1:24" x14ac:dyDescent="0.25">
      <c r="A16">
        <v>15</v>
      </c>
      <c r="B16">
        <v>114</v>
      </c>
      <c r="C16" s="1">
        <v>45148.556944444441</v>
      </c>
      <c r="D16" t="s">
        <v>27</v>
      </c>
      <c r="E16">
        <v>1</v>
      </c>
      <c r="F16">
        <v>6</v>
      </c>
      <c r="G16">
        <v>1</v>
      </c>
      <c r="H16">
        <v>6</v>
      </c>
      <c r="I16" t="s">
        <v>85</v>
      </c>
      <c r="J16" t="s">
        <v>86</v>
      </c>
      <c r="K16" t="s">
        <v>87</v>
      </c>
      <c r="L16" t="s">
        <v>22</v>
      </c>
      <c r="M16" t="s">
        <v>23</v>
      </c>
      <c r="N16">
        <v>15</v>
      </c>
      <c r="O16">
        <v>15</v>
      </c>
      <c r="P16" t="s">
        <v>88</v>
      </c>
      <c r="Q16" t="s">
        <v>25</v>
      </c>
      <c r="R16" t="s">
        <v>26</v>
      </c>
      <c r="S16">
        <v>6042</v>
      </c>
      <c r="T16">
        <v>15</v>
      </c>
      <c r="U16">
        <v>9</v>
      </c>
      <c r="V16">
        <v>1.6666666666666667</v>
      </c>
      <c r="W16">
        <v>1.6666666666666667</v>
      </c>
      <c r="X16">
        <v>61.333333333333336</v>
      </c>
    </row>
    <row r="17" spans="1:24" x14ac:dyDescent="0.25">
      <c r="A17">
        <v>16</v>
      </c>
      <c r="B17">
        <v>114</v>
      </c>
      <c r="C17" s="1">
        <v>45148.556944444441</v>
      </c>
      <c r="D17" t="s">
        <v>28</v>
      </c>
      <c r="E17">
        <v>1</v>
      </c>
      <c r="F17">
        <v>6</v>
      </c>
      <c r="G17">
        <v>1</v>
      </c>
      <c r="H17">
        <v>6</v>
      </c>
      <c r="I17" t="s">
        <v>89</v>
      </c>
      <c r="J17" t="s">
        <v>90</v>
      </c>
      <c r="K17" t="s">
        <v>91</v>
      </c>
      <c r="L17" t="s">
        <v>22</v>
      </c>
      <c r="M17" t="s">
        <v>31</v>
      </c>
      <c r="N17">
        <v>17</v>
      </c>
      <c r="O17">
        <v>16</v>
      </c>
      <c r="P17" t="s">
        <v>92</v>
      </c>
      <c r="Q17" t="s">
        <v>25</v>
      </c>
      <c r="R17" t="s">
        <v>26</v>
      </c>
      <c r="S17">
        <v>6042</v>
      </c>
      <c r="T17">
        <v>17</v>
      </c>
      <c r="U17">
        <v>9</v>
      </c>
      <c r="V17">
        <v>1.8888888888888888</v>
      </c>
      <c r="W17">
        <v>1.8888888888888888</v>
      </c>
      <c r="X17">
        <v>59.666666666666671</v>
      </c>
    </row>
    <row r="18" spans="1:24" x14ac:dyDescent="0.25">
      <c r="A18">
        <v>17</v>
      </c>
      <c r="B18">
        <v>114</v>
      </c>
      <c r="C18" s="1">
        <v>45148.556944444441</v>
      </c>
      <c r="D18" t="s">
        <v>63</v>
      </c>
      <c r="E18">
        <v>1</v>
      </c>
      <c r="F18">
        <v>6</v>
      </c>
      <c r="G18">
        <v>1</v>
      </c>
      <c r="H18">
        <v>7</v>
      </c>
      <c r="I18" t="s">
        <v>93</v>
      </c>
      <c r="J18" t="s">
        <v>94</v>
      </c>
      <c r="K18" t="s">
        <v>95</v>
      </c>
      <c r="L18" t="s">
        <v>96</v>
      </c>
      <c r="M18" t="s">
        <v>23</v>
      </c>
      <c r="N18">
        <v>6</v>
      </c>
      <c r="O18">
        <v>17</v>
      </c>
      <c r="P18" t="s">
        <v>97</v>
      </c>
      <c r="Q18" t="s">
        <v>25</v>
      </c>
      <c r="R18" t="s">
        <v>26</v>
      </c>
      <c r="S18">
        <v>6042</v>
      </c>
      <c r="T18">
        <v>6</v>
      </c>
      <c r="U18">
        <v>9</v>
      </c>
      <c r="V18">
        <v>0.66666666666666663</v>
      </c>
      <c r="W18">
        <v>0.66666666666666663</v>
      </c>
      <c r="X18">
        <v>57.777777777777779</v>
      </c>
    </row>
    <row r="19" spans="1:24" x14ac:dyDescent="0.25">
      <c r="A19">
        <v>18</v>
      </c>
      <c r="B19">
        <v>114</v>
      </c>
      <c r="C19" s="1">
        <v>45148.556944444441</v>
      </c>
      <c r="D19" t="s">
        <v>98</v>
      </c>
      <c r="E19">
        <v>1</v>
      </c>
      <c r="F19">
        <v>6</v>
      </c>
      <c r="G19">
        <v>1</v>
      </c>
      <c r="H19">
        <v>7</v>
      </c>
      <c r="I19" t="s">
        <v>98</v>
      </c>
      <c r="J19" t="s">
        <v>99</v>
      </c>
      <c r="K19" t="s">
        <v>100</v>
      </c>
      <c r="L19" t="s">
        <v>96</v>
      </c>
      <c r="M19" t="s">
        <v>23</v>
      </c>
      <c r="N19">
        <v>7</v>
      </c>
      <c r="O19">
        <v>18</v>
      </c>
      <c r="P19" t="s">
        <v>101</v>
      </c>
      <c r="Q19" t="s">
        <v>25</v>
      </c>
      <c r="R19" t="s">
        <v>26</v>
      </c>
      <c r="S19">
        <v>6042</v>
      </c>
      <c r="T19">
        <v>7</v>
      </c>
      <c r="U19">
        <v>9</v>
      </c>
      <c r="V19">
        <v>0.77777777777777779</v>
      </c>
      <c r="W19">
        <v>0.77777777777777779</v>
      </c>
      <c r="X19">
        <v>57.111111111111114</v>
      </c>
    </row>
    <row r="20" spans="1:24" x14ac:dyDescent="0.25">
      <c r="A20">
        <v>19</v>
      </c>
      <c r="B20">
        <v>114</v>
      </c>
      <c r="C20" s="1">
        <v>45148.556944444441</v>
      </c>
      <c r="D20" t="s">
        <v>50</v>
      </c>
      <c r="E20">
        <v>1</v>
      </c>
      <c r="F20">
        <v>6</v>
      </c>
      <c r="G20">
        <v>1</v>
      </c>
      <c r="H20">
        <v>7</v>
      </c>
      <c r="I20" t="s">
        <v>40</v>
      </c>
      <c r="J20" t="s">
        <v>102</v>
      </c>
      <c r="K20" t="s">
        <v>103</v>
      </c>
      <c r="L20" t="s">
        <v>96</v>
      </c>
      <c r="M20" t="s">
        <v>23</v>
      </c>
      <c r="N20">
        <v>5</v>
      </c>
      <c r="O20">
        <v>19</v>
      </c>
      <c r="P20" t="s">
        <v>104</v>
      </c>
      <c r="Q20" t="s">
        <v>25</v>
      </c>
      <c r="R20" t="s">
        <v>26</v>
      </c>
      <c r="S20">
        <v>6042</v>
      </c>
      <c r="T20">
        <v>5</v>
      </c>
      <c r="U20">
        <v>9</v>
      </c>
      <c r="V20">
        <v>0.55555555555555558</v>
      </c>
      <c r="W20">
        <v>0.55555555555555558</v>
      </c>
      <c r="X20">
        <v>56.333333333333329</v>
      </c>
    </row>
    <row r="21" spans="1:24" x14ac:dyDescent="0.25">
      <c r="A21">
        <v>20</v>
      </c>
      <c r="B21">
        <v>114</v>
      </c>
      <c r="C21" s="1">
        <v>45148.556944444441</v>
      </c>
      <c r="D21" t="s">
        <v>80</v>
      </c>
      <c r="E21">
        <v>1</v>
      </c>
      <c r="F21">
        <v>6</v>
      </c>
      <c r="G21">
        <v>1</v>
      </c>
      <c r="H21">
        <v>8</v>
      </c>
      <c r="I21" t="s">
        <v>50</v>
      </c>
      <c r="J21" t="s">
        <v>105</v>
      </c>
      <c r="K21" t="s">
        <v>106</v>
      </c>
      <c r="L21" t="s">
        <v>96</v>
      </c>
      <c r="M21" t="s">
        <v>23</v>
      </c>
      <c r="N21">
        <v>7</v>
      </c>
      <c r="O21">
        <v>20</v>
      </c>
      <c r="P21" t="s">
        <v>107</v>
      </c>
      <c r="Q21" t="s">
        <v>25</v>
      </c>
      <c r="R21" t="s">
        <v>26</v>
      </c>
      <c r="S21">
        <v>6042</v>
      </c>
      <c r="T21">
        <v>7</v>
      </c>
      <c r="U21">
        <v>9</v>
      </c>
      <c r="V21">
        <v>0.77777777777777779</v>
      </c>
      <c r="W21">
        <v>0.77777777777777779</v>
      </c>
      <c r="X21">
        <v>55.777777777777779</v>
      </c>
    </row>
    <row r="22" spans="1:24" x14ac:dyDescent="0.25">
      <c r="A22">
        <v>21</v>
      </c>
      <c r="B22">
        <v>114</v>
      </c>
      <c r="C22" s="1">
        <v>45148.556944444441</v>
      </c>
      <c r="D22" t="s">
        <v>108</v>
      </c>
      <c r="E22">
        <v>1</v>
      </c>
      <c r="F22">
        <v>6</v>
      </c>
      <c r="G22">
        <v>1</v>
      </c>
      <c r="H22">
        <v>8</v>
      </c>
      <c r="I22" t="s">
        <v>109</v>
      </c>
      <c r="J22" t="s">
        <v>110</v>
      </c>
      <c r="K22" t="s">
        <v>111</v>
      </c>
      <c r="L22" t="s">
        <v>112</v>
      </c>
      <c r="M22" t="s">
        <v>23</v>
      </c>
      <c r="N22">
        <v>6</v>
      </c>
      <c r="O22">
        <v>21</v>
      </c>
      <c r="P22" t="s">
        <v>49</v>
      </c>
      <c r="Q22" t="s">
        <v>25</v>
      </c>
      <c r="R22" t="s">
        <v>26</v>
      </c>
      <c r="S22">
        <v>6042</v>
      </c>
      <c r="T22">
        <v>6</v>
      </c>
      <c r="U22">
        <v>9</v>
      </c>
      <c r="V22">
        <v>0.66666666666666663</v>
      </c>
      <c r="W22">
        <v>0.66666666666666663</v>
      </c>
      <c r="X22">
        <v>55</v>
      </c>
    </row>
    <row r="23" spans="1:24" x14ac:dyDescent="0.25">
      <c r="A23">
        <v>22</v>
      </c>
      <c r="B23">
        <v>114</v>
      </c>
      <c r="C23" s="1">
        <v>45148.556944444441</v>
      </c>
      <c r="D23" t="s">
        <v>109</v>
      </c>
      <c r="E23">
        <v>1</v>
      </c>
      <c r="F23">
        <v>6</v>
      </c>
      <c r="G23">
        <v>1</v>
      </c>
      <c r="H23">
        <v>8</v>
      </c>
      <c r="I23" t="s">
        <v>71</v>
      </c>
      <c r="J23" t="s">
        <v>113</v>
      </c>
      <c r="K23" t="s">
        <v>114</v>
      </c>
      <c r="L23" t="s">
        <v>112</v>
      </c>
      <c r="M23" t="s">
        <v>23</v>
      </c>
      <c r="N23">
        <v>6</v>
      </c>
      <c r="O23">
        <v>22</v>
      </c>
      <c r="P23" t="s">
        <v>58</v>
      </c>
      <c r="Q23" t="s">
        <v>25</v>
      </c>
      <c r="R23" t="s">
        <v>26</v>
      </c>
      <c r="S23">
        <v>6042</v>
      </c>
      <c r="T23">
        <v>6</v>
      </c>
      <c r="U23">
        <v>9</v>
      </c>
      <c r="V23">
        <v>0.66666666666666663</v>
      </c>
      <c r="W23">
        <v>0.66666666666666663</v>
      </c>
      <c r="X23">
        <v>54.333333333333336</v>
      </c>
    </row>
    <row r="24" spans="1:24" x14ac:dyDescent="0.25">
      <c r="A24">
        <v>23</v>
      </c>
      <c r="B24">
        <v>114</v>
      </c>
      <c r="C24" s="1">
        <v>45148.556944444441</v>
      </c>
      <c r="D24" t="s">
        <v>115</v>
      </c>
      <c r="E24">
        <v>1</v>
      </c>
      <c r="F24">
        <v>6</v>
      </c>
      <c r="G24">
        <v>1</v>
      </c>
      <c r="H24">
        <v>9</v>
      </c>
      <c r="I24" t="s">
        <v>55</v>
      </c>
      <c r="J24" t="s">
        <v>116</v>
      </c>
      <c r="K24" t="s">
        <v>117</v>
      </c>
      <c r="L24" t="s">
        <v>112</v>
      </c>
      <c r="M24" t="s">
        <v>23</v>
      </c>
      <c r="N24">
        <v>6</v>
      </c>
      <c r="O24">
        <v>23</v>
      </c>
      <c r="P24" t="s">
        <v>70</v>
      </c>
      <c r="Q24" t="s">
        <v>25</v>
      </c>
      <c r="R24" t="s">
        <v>26</v>
      </c>
      <c r="S24">
        <v>6042</v>
      </c>
      <c r="T24">
        <v>6</v>
      </c>
      <c r="U24">
        <v>9</v>
      </c>
      <c r="V24">
        <v>0.66666666666666663</v>
      </c>
      <c r="W24">
        <v>0.66666666666666663</v>
      </c>
      <c r="X24">
        <v>53.666666666666671</v>
      </c>
    </row>
    <row r="25" spans="1:24" x14ac:dyDescent="0.25">
      <c r="A25">
        <v>24</v>
      </c>
      <c r="B25">
        <v>115</v>
      </c>
      <c r="C25" s="1">
        <v>45148.556944444441</v>
      </c>
      <c r="D25" t="s">
        <v>19</v>
      </c>
      <c r="E25">
        <v>2</v>
      </c>
      <c r="F25">
        <v>7</v>
      </c>
      <c r="G25">
        <v>1</v>
      </c>
      <c r="H25">
        <v>9</v>
      </c>
      <c r="I25" t="s">
        <v>118</v>
      </c>
      <c r="J25" t="s">
        <v>119</v>
      </c>
      <c r="K25" t="s">
        <v>120</v>
      </c>
      <c r="L25" t="s">
        <v>112</v>
      </c>
      <c r="M25" t="s">
        <v>23</v>
      </c>
      <c r="N25">
        <v>6</v>
      </c>
      <c r="O25">
        <v>24</v>
      </c>
      <c r="P25" t="s">
        <v>84</v>
      </c>
      <c r="Q25" t="s">
        <v>25</v>
      </c>
      <c r="R25" t="s">
        <v>26</v>
      </c>
      <c r="S25">
        <v>6042</v>
      </c>
      <c r="T25">
        <v>12</v>
      </c>
      <c r="U25">
        <v>5</v>
      </c>
      <c r="V25">
        <v>2.4</v>
      </c>
      <c r="W25">
        <v>2.4</v>
      </c>
      <c r="X25">
        <v>53</v>
      </c>
    </row>
    <row r="26" spans="1:24" x14ac:dyDescent="0.25">
      <c r="A26">
        <v>25</v>
      </c>
      <c r="B26">
        <v>115</v>
      </c>
      <c r="C26" s="1">
        <v>45148.556944444441</v>
      </c>
      <c r="D26" t="s">
        <v>27</v>
      </c>
      <c r="E26">
        <v>4</v>
      </c>
      <c r="F26">
        <v>7</v>
      </c>
      <c r="G26">
        <v>1</v>
      </c>
      <c r="H26">
        <v>9</v>
      </c>
      <c r="I26" t="s">
        <v>80</v>
      </c>
      <c r="J26" t="s">
        <v>121</v>
      </c>
      <c r="K26" t="s">
        <v>122</v>
      </c>
      <c r="L26" t="s">
        <v>112</v>
      </c>
      <c r="M26" t="s">
        <v>23</v>
      </c>
      <c r="N26">
        <v>5</v>
      </c>
      <c r="O26">
        <v>25</v>
      </c>
      <c r="P26" t="s">
        <v>92</v>
      </c>
      <c r="Q26" t="s">
        <v>25</v>
      </c>
      <c r="R26" t="s">
        <v>26</v>
      </c>
      <c r="S26">
        <v>6042</v>
      </c>
      <c r="T26">
        <v>20</v>
      </c>
      <c r="U26">
        <v>5</v>
      </c>
      <c r="V26">
        <v>4</v>
      </c>
      <c r="W26">
        <v>4</v>
      </c>
      <c r="X26">
        <v>50.6</v>
      </c>
    </row>
    <row r="27" spans="1:24" x14ac:dyDescent="0.25">
      <c r="A27">
        <v>26</v>
      </c>
      <c r="B27">
        <v>115</v>
      </c>
      <c r="C27" s="1">
        <v>45148.556944444441</v>
      </c>
      <c r="D27" t="s">
        <v>41</v>
      </c>
      <c r="E27">
        <v>2</v>
      </c>
      <c r="F27">
        <v>7</v>
      </c>
      <c r="G27">
        <v>1</v>
      </c>
      <c r="H27">
        <v>10</v>
      </c>
      <c r="I27" t="s">
        <v>108</v>
      </c>
      <c r="J27" t="s">
        <v>123</v>
      </c>
      <c r="K27" t="s">
        <v>124</v>
      </c>
      <c r="L27" t="s">
        <v>112</v>
      </c>
      <c r="M27" t="s">
        <v>23</v>
      </c>
      <c r="N27">
        <v>7</v>
      </c>
      <c r="O27">
        <v>26</v>
      </c>
      <c r="P27" t="s">
        <v>107</v>
      </c>
      <c r="Q27" t="s">
        <v>25</v>
      </c>
      <c r="R27" t="s">
        <v>26</v>
      </c>
      <c r="S27">
        <v>6042</v>
      </c>
      <c r="T27">
        <v>14</v>
      </c>
      <c r="U27">
        <v>5</v>
      </c>
      <c r="V27">
        <v>2.8</v>
      </c>
      <c r="W27">
        <v>2.8</v>
      </c>
      <c r="X27">
        <v>46.6</v>
      </c>
    </row>
    <row r="28" spans="1:24" x14ac:dyDescent="0.25">
      <c r="A28">
        <v>27</v>
      </c>
      <c r="B28">
        <v>115</v>
      </c>
      <c r="C28" s="1">
        <v>45148.556944444441</v>
      </c>
      <c r="D28" t="s">
        <v>125</v>
      </c>
      <c r="E28">
        <v>3</v>
      </c>
      <c r="F28">
        <v>1</v>
      </c>
      <c r="G28">
        <v>1</v>
      </c>
      <c r="H28">
        <v>1</v>
      </c>
      <c r="I28" t="s">
        <v>125</v>
      </c>
      <c r="J28" t="s">
        <v>126</v>
      </c>
      <c r="K28" t="s">
        <v>127</v>
      </c>
      <c r="L28" t="s">
        <v>112</v>
      </c>
      <c r="M28" t="s">
        <v>23</v>
      </c>
      <c r="N28">
        <v>5</v>
      </c>
      <c r="O28">
        <v>27</v>
      </c>
      <c r="P28" t="s">
        <v>32</v>
      </c>
      <c r="Q28" t="s">
        <v>25</v>
      </c>
      <c r="R28" t="s">
        <v>26</v>
      </c>
      <c r="S28">
        <v>6042</v>
      </c>
      <c r="T28">
        <v>15</v>
      </c>
      <c r="U28">
        <v>5</v>
      </c>
      <c r="V28">
        <v>3</v>
      </c>
      <c r="W28">
        <v>3</v>
      </c>
      <c r="X28">
        <v>43.8</v>
      </c>
    </row>
    <row r="29" spans="1:24" x14ac:dyDescent="0.25">
      <c r="A29">
        <v>28</v>
      </c>
      <c r="B29">
        <v>115</v>
      </c>
      <c r="C29" s="1">
        <v>45148.556944444441</v>
      </c>
      <c r="D29" t="s">
        <v>128</v>
      </c>
      <c r="E29">
        <v>3</v>
      </c>
      <c r="F29">
        <v>1</v>
      </c>
      <c r="G29">
        <v>1</v>
      </c>
      <c r="H29">
        <v>10</v>
      </c>
      <c r="I29" t="s">
        <v>128</v>
      </c>
      <c r="J29" t="s">
        <v>129</v>
      </c>
      <c r="K29" t="s">
        <v>130</v>
      </c>
      <c r="L29" t="s">
        <v>131</v>
      </c>
      <c r="M29" t="s">
        <v>132</v>
      </c>
      <c r="N29">
        <v>3</v>
      </c>
      <c r="O29">
        <v>28</v>
      </c>
      <c r="P29" t="s">
        <v>39</v>
      </c>
      <c r="Q29" t="s">
        <v>25</v>
      </c>
      <c r="R29" t="s">
        <v>26</v>
      </c>
      <c r="S29">
        <v>6042</v>
      </c>
      <c r="T29">
        <v>9</v>
      </c>
      <c r="U29">
        <v>5</v>
      </c>
      <c r="V29">
        <v>1.8</v>
      </c>
      <c r="W29">
        <v>1.8</v>
      </c>
      <c r="X29">
        <v>40.799999999999997</v>
      </c>
    </row>
    <row r="30" spans="1:24" x14ac:dyDescent="0.25">
      <c r="A30">
        <v>29</v>
      </c>
      <c r="B30">
        <v>109</v>
      </c>
      <c r="C30" s="1">
        <v>45148.556944444441</v>
      </c>
      <c r="D30" t="s">
        <v>115</v>
      </c>
      <c r="E30">
        <v>3</v>
      </c>
      <c r="F30">
        <v>2</v>
      </c>
      <c r="G30">
        <v>1</v>
      </c>
      <c r="H30">
        <v>11</v>
      </c>
      <c r="I30" t="s">
        <v>115</v>
      </c>
      <c r="J30" t="s">
        <v>133</v>
      </c>
      <c r="K30" t="s">
        <v>130</v>
      </c>
      <c r="L30" t="s">
        <v>131</v>
      </c>
      <c r="M30" t="s">
        <v>134</v>
      </c>
      <c r="N30">
        <v>6</v>
      </c>
      <c r="O30">
        <v>29</v>
      </c>
      <c r="P30" t="s">
        <v>49</v>
      </c>
      <c r="Q30" t="s">
        <v>25</v>
      </c>
      <c r="R30" t="s">
        <v>26</v>
      </c>
      <c r="S30">
        <v>6042</v>
      </c>
      <c r="T30">
        <v>18</v>
      </c>
      <c r="U30">
        <v>3</v>
      </c>
      <c r="V30">
        <v>6</v>
      </c>
      <c r="W30">
        <v>6</v>
      </c>
      <c r="X30">
        <v>39</v>
      </c>
    </row>
    <row r="31" spans="1:24" x14ac:dyDescent="0.25">
      <c r="A31">
        <v>30</v>
      </c>
      <c r="B31">
        <v>109</v>
      </c>
      <c r="C31" s="1">
        <v>45148.556944444441</v>
      </c>
      <c r="D31" t="s">
        <v>135</v>
      </c>
      <c r="E31">
        <v>3</v>
      </c>
      <c r="F31">
        <v>2</v>
      </c>
      <c r="G31">
        <v>1</v>
      </c>
      <c r="H31">
        <v>12</v>
      </c>
      <c r="I31" t="s">
        <v>135</v>
      </c>
      <c r="J31" t="s">
        <v>136</v>
      </c>
      <c r="K31" t="s">
        <v>137</v>
      </c>
      <c r="L31" t="s">
        <v>131</v>
      </c>
      <c r="M31" t="s">
        <v>132</v>
      </c>
      <c r="N31">
        <v>3</v>
      </c>
      <c r="O31">
        <v>30</v>
      </c>
      <c r="P31" t="s">
        <v>58</v>
      </c>
      <c r="Q31" t="s">
        <v>25</v>
      </c>
      <c r="R31" t="s">
        <v>26</v>
      </c>
      <c r="S31">
        <v>6042</v>
      </c>
      <c r="T31">
        <v>9</v>
      </c>
      <c r="U31">
        <v>3</v>
      </c>
      <c r="V31">
        <v>3</v>
      </c>
      <c r="W31">
        <v>3</v>
      </c>
      <c r="X31">
        <v>33</v>
      </c>
    </row>
    <row r="32" spans="1:24" x14ac:dyDescent="0.25">
      <c r="A32">
        <v>31</v>
      </c>
      <c r="B32">
        <v>110</v>
      </c>
      <c r="C32" s="1">
        <v>45148.556944444441</v>
      </c>
      <c r="D32" t="s">
        <v>138</v>
      </c>
      <c r="E32">
        <v>5</v>
      </c>
      <c r="F32">
        <v>1</v>
      </c>
      <c r="G32">
        <v>1</v>
      </c>
      <c r="H32">
        <v>14</v>
      </c>
      <c r="I32" t="s">
        <v>138</v>
      </c>
      <c r="J32" t="s">
        <v>139</v>
      </c>
      <c r="K32" t="s">
        <v>137</v>
      </c>
      <c r="L32" t="s">
        <v>131</v>
      </c>
      <c r="M32" t="s">
        <v>140</v>
      </c>
      <c r="N32">
        <v>6</v>
      </c>
      <c r="O32">
        <v>31</v>
      </c>
      <c r="P32" t="s">
        <v>141</v>
      </c>
      <c r="Q32" t="s">
        <v>25</v>
      </c>
      <c r="R32" t="s">
        <v>26</v>
      </c>
      <c r="S32">
        <v>6042</v>
      </c>
      <c r="T32">
        <v>30</v>
      </c>
      <c r="U32">
        <v>4</v>
      </c>
      <c r="V32">
        <v>7.5</v>
      </c>
      <c r="W32">
        <v>7.5</v>
      </c>
      <c r="X32">
        <v>30</v>
      </c>
    </row>
    <row r="33" spans="1:24" x14ac:dyDescent="0.25">
      <c r="A33">
        <v>32</v>
      </c>
      <c r="B33">
        <v>110</v>
      </c>
      <c r="C33" s="1">
        <v>45149.556944444441</v>
      </c>
      <c r="D33" t="s">
        <v>46</v>
      </c>
      <c r="E33">
        <v>10</v>
      </c>
      <c r="F33">
        <v>3</v>
      </c>
      <c r="G33">
        <v>1</v>
      </c>
      <c r="H33">
        <v>14</v>
      </c>
      <c r="I33" t="s">
        <v>142</v>
      </c>
      <c r="J33" t="s">
        <v>143</v>
      </c>
      <c r="K33" t="s">
        <v>144</v>
      </c>
      <c r="L33" t="s">
        <v>131</v>
      </c>
      <c r="M33" t="s">
        <v>132</v>
      </c>
      <c r="N33">
        <v>3</v>
      </c>
      <c r="O33">
        <v>32</v>
      </c>
      <c r="P33" t="s">
        <v>145</v>
      </c>
      <c r="Q33" t="s">
        <v>25</v>
      </c>
      <c r="R33" t="s">
        <v>26</v>
      </c>
      <c r="S33">
        <v>6042</v>
      </c>
      <c r="T33">
        <v>30</v>
      </c>
      <c r="U33">
        <v>4</v>
      </c>
      <c r="V33">
        <v>7.5</v>
      </c>
      <c r="W33">
        <v>7.5</v>
      </c>
      <c r="X33">
        <v>22.5</v>
      </c>
    </row>
    <row r="34" spans="1:24" x14ac:dyDescent="0.25">
      <c r="A34">
        <v>33</v>
      </c>
      <c r="B34">
        <v>110</v>
      </c>
      <c r="C34" s="1">
        <v>45150.556944444441</v>
      </c>
      <c r="D34" t="s">
        <v>51</v>
      </c>
      <c r="E34">
        <v>10</v>
      </c>
      <c r="F34">
        <v>3</v>
      </c>
      <c r="G34">
        <v>1</v>
      </c>
      <c r="H34">
        <v>17</v>
      </c>
      <c r="I34" t="s">
        <v>146</v>
      </c>
      <c r="J34" t="s">
        <v>147</v>
      </c>
      <c r="K34" t="s">
        <v>144</v>
      </c>
      <c r="L34" t="s">
        <v>131</v>
      </c>
      <c r="M34" t="s">
        <v>140</v>
      </c>
      <c r="N34">
        <v>6</v>
      </c>
      <c r="O34">
        <v>33</v>
      </c>
      <c r="P34" t="s">
        <v>148</v>
      </c>
      <c r="Q34" t="s">
        <v>25</v>
      </c>
      <c r="R34" t="s">
        <v>26</v>
      </c>
      <c r="S34">
        <v>6042</v>
      </c>
      <c r="T34">
        <v>60</v>
      </c>
      <c r="U34">
        <v>4</v>
      </c>
      <c r="V34">
        <v>15</v>
      </c>
      <c r="W34">
        <v>15</v>
      </c>
      <c r="X34">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53D3-3347-497C-A7D5-6EA64415F2B5}">
  <dimension ref="A1:X34"/>
  <sheetViews>
    <sheetView workbookViewId="0">
      <selection activeCell="F24" sqref="F24"/>
    </sheetView>
  </sheetViews>
  <sheetFormatPr defaultRowHeight="13.8" x14ac:dyDescent="0.25"/>
  <cols>
    <col min="2" max="2" width="9.8984375" customWidth="1"/>
    <col min="3" max="3" width="15.19921875" bestFit="1" customWidth="1"/>
    <col min="4" max="4" width="14.796875" customWidth="1"/>
    <col min="5" max="5" width="9.8984375" customWidth="1"/>
    <col min="7" max="7" width="9.796875" customWidth="1"/>
    <col min="8" max="8" width="14.09765625" customWidth="1"/>
    <col min="9" max="9" width="9.19921875" customWidth="1"/>
    <col min="11" max="11" width="12.5" customWidth="1"/>
    <col min="12" max="12" width="10.19921875" customWidth="1"/>
    <col min="13" max="13" width="11" customWidth="1"/>
    <col min="14" max="14" width="12" customWidth="1"/>
    <col min="16" max="17" width="18.59765625" customWidth="1"/>
    <col min="18" max="18" width="14" customWidth="1"/>
    <col min="19" max="19" width="17.5" customWidth="1"/>
    <col min="20" max="20" width="12.59765625" customWidth="1"/>
    <col min="21" max="21" width="11.59765625" customWidth="1"/>
    <col min="22" max="22" width="9.69921875" customWidth="1"/>
    <col min="23" max="23" width="14"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149</v>
      </c>
      <c r="U1" t="s">
        <v>150</v>
      </c>
      <c r="V1" t="s">
        <v>151</v>
      </c>
      <c r="W1" t="s">
        <v>153</v>
      </c>
      <c r="X1" t="s">
        <v>152</v>
      </c>
    </row>
    <row r="2" spans="1:24" x14ac:dyDescent="0.25">
      <c r="A2">
        <v>1</v>
      </c>
      <c r="B2">
        <v>109</v>
      </c>
      <c r="C2" s="1">
        <v>45148.556944444441</v>
      </c>
      <c r="D2" t="s">
        <v>19</v>
      </c>
      <c r="E2">
        <v>2</v>
      </c>
      <c r="F2">
        <v>1</v>
      </c>
      <c r="G2">
        <v>1</v>
      </c>
      <c r="H2">
        <v>1</v>
      </c>
      <c r="I2" t="s">
        <v>19</v>
      </c>
      <c r="J2" t="s">
        <v>20</v>
      </c>
      <c r="K2" t="s">
        <v>21</v>
      </c>
      <c r="L2" t="s">
        <v>22</v>
      </c>
      <c r="M2" t="s">
        <v>23</v>
      </c>
      <c r="N2">
        <v>12</v>
      </c>
      <c r="O2">
        <v>1</v>
      </c>
      <c r="P2" t="s">
        <v>24</v>
      </c>
      <c r="Q2" t="s">
        <v>25</v>
      </c>
      <c r="R2" t="s">
        <v>26</v>
      </c>
      <c r="S2">
        <v>6042</v>
      </c>
      <c r="T2">
        <v>24</v>
      </c>
      <c r="U2">
        <v>3</v>
      </c>
      <c r="V2">
        <v>8</v>
      </c>
      <c r="W2">
        <v>8</v>
      </c>
      <c r="X2">
        <v>169.13333333333335</v>
      </c>
    </row>
    <row r="3" spans="1:24" x14ac:dyDescent="0.25">
      <c r="A3">
        <v>2</v>
      </c>
      <c r="B3">
        <v>110</v>
      </c>
      <c r="C3" s="1">
        <v>45148.556944444441</v>
      </c>
      <c r="D3" t="s">
        <v>27</v>
      </c>
      <c r="E3">
        <v>1</v>
      </c>
      <c r="F3">
        <v>2</v>
      </c>
      <c r="G3">
        <v>1</v>
      </c>
      <c r="H3">
        <v>2</v>
      </c>
      <c r="I3" t="s">
        <v>28</v>
      </c>
      <c r="J3" t="s">
        <v>29</v>
      </c>
      <c r="K3" t="s">
        <v>30</v>
      </c>
      <c r="L3" t="s">
        <v>22</v>
      </c>
      <c r="M3" t="s">
        <v>31</v>
      </c>
      <c r="N3">
        <v>14</v>
      </c>
      <c r="O3">
        <v>2</v>
      </c>
      <c r="P3" t="s">
        <v>32</v>
      </c>
      <c r="Q3" t="s">
        <v>25</v>
      </c>
      <c r="R3" t="s">
        <v>26</v>
      </c>
      <c r="S3">
        <v>6042</v>
      </c>
      <c r="T3">
        <v>14</v>
      </c>
      <c r="U3">
        <v>4</v>
      </c>
      <c r="V3">
        <v>3.5</v>
      </c>
      <c r="W3">
        <v>3.5</v>
      </c>
      <c r="X3">
        <v>161.13333333333333</v>
      </c>
    </row>
    <row r="4" spans="1:24" x14ac:dyDescent="0.25">
      <c r="A4">
        <v>3</v>
      </c>
      <c r="B4">
        <v>111</v>
      </c>
      <c r="C4" s="1">
        <v>45148.556944444441</v>
      </c>
      <c r="D4" t="s">
        <v>19</v>
      </c>
      <c r="E4">
        <v>1</v>
      </c>
      <c r="F4">
        <v>3</v>
      </c>
      <c r="G4">
        <v>1</v>
      </c>
      <c r="H4">
        <v>3</v>
      </c>
      <c r="I4" t="s">
        <v>27</v>
      </c>
      <c r="J4" t="s">
        <v>33</v>
      </c>
      <c r="K4" t="s">
        <v>34</v>
      </c>
      <c r="L4" t="s">
        <v>22</v>
      </c>
      <c r="M4" t="s">
        <v>23</v>
      </c>
      <c r="N4">
        <v>16</v>
      </c>
      <c r="O4">
        <v>3</v>
      </c>
      <c r="P4" t="s">
        <v>35</v>
      </c>
      <c r="Q4" t="s">
        <v>25</v>
      </c>
      <c r="R4" t="s">
        <v>26</v>
      </c>
      <c r="S4">
        <v>6042</v>
      </c>
      <c r="T4">
        <v>16</v>
      </c>
      <c r="U4">
        <v>2</v>
      </c>
      <c r="V4">
        <v>8</v>
      </c>
      <c r="W4">
        <v>8</v>
      </c>
      <c r="X4">
        <v>157.63333333333333</v>
      </c>
    </row>
    <row r="5" spans="1:24" x14ac:dyDescent="0.25">
      <c r="A5">
        <v>4</v>
      </c>
      <c r="B5">
        <v>111</v>
      </c>
      <c r="C5" s="1">
        <v>45148.811805555553</v>
      </c>
      <c r="D5" t="s">
        <v>27</v>
      </c>
      <c r="E5">
        <v>1</v>
      </c>
      <c r="F5">
        <v>3</v>
      </c>
      <c r="G5">
        <v>1</v>
      </c>
      <c r="H5">
        <v>3</v>
      </c>
      <c r="I5" t="s">
        <v>36</v>
      </c>
      <c r="J5" t="s">
        <v>37</v>
      </c>
      <c r="K5" t="s">
        <v>38</v>
      </c>
      <c r="L5" t="s">
        <v>22</v>
      </c>
      <c r="M5" t="s">
        <v>31</v>
      </c>
      <c r="N5">
        <v>19</v>
      </c>
      <c r="O5">
        <v>4</v>
      </c>
      <c r="P5" t="s">
        <v>39</v>
      </c>
      <c r="Q5" t="s">
        <v>25</v>
      </c>
      <c r="R5" t="s">
        <v>26</v>
      </c>
      <c r="S5">
        <v>6042</v>
      </c>
      <c r="T5">
        <v>19</v>
      </c>
      <c r="U5">
        <v>2</v>
      </c>
      <c r="V5">
        <v>9.5</v>
      </c>
      <c r="W5">
        <v>9.5</v>
      </c>
      <c r="X5">
        <v>149.63333333333333</v>
      </c>
    </row>
    <row r="6" spans="1:24" x14ac:dyDescent="0.25">
      <c r="A6">
        <v>5</v>
      </c>
      <c r="B6">
        <v>112</v>
      </c>
      <c r="C6" s="1">
        <v>45148.804861111108</v>
      </c>
      <c r="D6" t="s">
        <v>40</v>
      </c>
      <c r="E6">
        <v>3</v>
      </c>
      <c r="F6">
        <v>4</v>
      </c>
      <c r="G6">
        <v>0</v>
      </c>
      <c r="H6">
        <v>4</v>
      </c>
      <c r="I6" t="s">
        <v>41</v>
      </c>
      <c r="J6" t="s">
        <v>42</v>
      </c>
      <c r="K6" t="s">
        <v>43</v>
      </c>
      <c r="L6" t="s">
        <v>22</v>
      </c>
      <c r="M6" t="s">
        <v>23</v>
      </c>
      <c r="N6">
        <v>15</v>
      </c>
      <c r="O6">
        <v>5</v>
      </c>
      <c r="P6" t="s">
        <v>44</v>
      </c>
      <c r="Q6" t="s">
        <v>25</v>
      </c>
      <c r="R6" t="s">
        <v>26</v>
      </c>
      <c r="S6">
        <v>6042</v>
      </c>
      <c r="T6">
        <v>45</v>
      </c>
      <c r="U6">
        <v>5</v>
      </c>
      <c r="V6">
        <v>9</v>
      </c>
      <c r="W6">
        <v>9</v>
      </c>
      <c r="X6">
        <v>140.13333333333333</v>
      </c>
    </row>
    <row r="7" spans="1:24" x14ac:dyDescent="0.25">
      <c r="A7">
        <v>6</v>
      </c>
      <c r="B7">
        <v>112</v>
      </c>
      <c r="C7" s="1">
        <v>45148.806944444441</v>
      </c>
      <c r="D7" t="s">
        <v>45</v>
      </c>
      <c r="E7">
        <v>5</v>
      </c>
      <c r="F7">
        <v>4</v>
      </c>
      <c r="G7">
        <v>0</v>
      </c>
      <c r="H7">
        <v>4</v>
      </c>
      <c r="I7" t="s">
        <v>46</v>
      </c>
      <c r="J7" t="s">
        <v>47</v>
      </c>
      <c r="K7" t="s">
        <v>48</v>
      </c>
      <c r="L7" t="s">
        <v>22</v>
      </c>
      <c r="M7" t="s">
        <v>31</v>
      </c>
      <c r="N7">
        <v>18</v>
      </c>
      <c r="O7">
        <v>6</v>
      </c>
      <c r="P7" t="s">
        <v>49</v>
      </c>
      <c r="Q7" t="s">
        <v>25</v>
      </c>
      <c r="R7" t="s">
        <v>26</v>
      </c>
      <c r="S7">
        <v>6042</v>
      </c>
      <c r="T7">
        <v>90</v>
      </c>
      <c r="U7">
        <v>5</v>
      </c>
      <c r="V7">
        <v>18</v>
      </c>
      <c r="W7">
        <v>18</v>
      </c>
      <c r="X7">
        <v>131.13333333333333</v>
      </c>
    </row>
    <row r="8" spans="1:24" x14ac:dyDescent="0.25">
      <c r="A8">
        <v>7</v>
      </c>
      <c r="B8">
        <v>112</v>
      </c>
      <c r="C8" s="1">
        <v>45148.806944444441</v>
      </c>
      <c r="D8" t="s">
        <v>50</v>
      </c>
      <c r="E8">
        <v>5</v>
      </c>
      <c r="F8">
        <v>4</v>
      </c>
      <c r="G8">
        <v>0</v>
      </c>
      <c r="H8">
        <v>4</v>
      </c>
      <c r="I8" t="s">
        <v>51</v>
      </c>
      <c r="J8" t="s">
        <v>52</v>
      </c>
      <c r="K8" t="s">
        <v>53</v>
      </c>
      <c r="L8" t="s">
        <v>22</v>
      </c>
      <c r="M8" t="s">
        <v>23</v>
      </c>
      <c r="N8">
        <v>16</v>
      </c>
      <c r="O8">
        <v>7</v>
      </c>
      <c r="P8" t="s">
        <v>54</v>
      </c>
      <c r="Q8" t="s">
        <v>25</v>
      </c>
      <c r="R8" t="s">
        <v>26</v>
      </c>
      <c r="S8">
        <v>6042</v>
      </c>
      <c r="T8">
        <v>80</v>
      </c>
      <c r="U8">
        <v>5</v>
      </c>
      <c r="V8">
        <v>16</v>
      </c>
      <c r="W8">
        <v>16</v>
      </c>
      <c r="X8">
        <v>113.13333333333331</v>
      </c>
    </row>
    <row r="9" spans="1:24" x14ac:dyDescent="0.25">
      <c r="A9">
        <v>8</v>
      </c>
      <c r="B9">
        <v>112</v>
      </c>
      <c r="C9" s="1">
        <v>45148.806944444441</v>
      </c>
      <c r="D9" t="s">
        <v>55</v>
      </c>
      <c r="E9">
        <v>1</v>
      </c>
      <c r="F9">
        <v>4</v>
      </c>
      <c r="G9">
        <v>0</v>
      </c>
      <c r="H9">
        <v>4</v>
      </c>
      <c r="I9" t="s">
        <v>45</v>
      </c>
      <c r="J9" t="s">
        <v>56</v>
      </c>
      <c r="K9" t="s">
        <v>57</v>
      </c>
      <c r="L9" t="s">
        <v>22</v>
      </c>
      <c r="M9" t="s">
        <v>31</v>
      </c>
      <c r="N9">
        <v>19</v>
      </c>
      <c r="O9">
        <v>8</v>
      </c>
      <c r="P9" t="s">
        <v>58</v>
      </c>
      <c r="Q9" t="s">
        <v>25</v>
      </c>
      <c r="R9" t="s">
        <v>26</v>
      </c>
      <c r="S9">
        <v>6042</v>
      </c>
      <c r="T9">
        <v>19</v>
      </c>
      <c r="U9">
        <v>5</v>
      </c>
      <c r="V9">
        <v>3.8</v>
      </c>
      <c r="W9">
        <v>3.8</v>
      </c>
      <c r="X9">
        <v>97.133333333333312</v>
      </c>
    </row>
    <row r="10" spans="1:24" x14ac:dyDescent="0.25">
      <c r="A10">
        <v>9</v>
      </c>
      <c r="B10">
        <v>112</v>
      </c>
      <c r="C10" s="1">
        <v>45148.556944444441</v>
      </c>
      <c r="D10" t="s">
        <v>36</v>
      </c>
      <c r="E10">
        <v>1</v>
      </c>
      <c r="F10">
        <v>4</v>
      </c>
      <c r="G10">
        <v>0</v>
      </c>
      <c r="H10">
        <v>4</v>
      </c>
      <c r="I10" t="s">
        <v>59</v>
      </c>
      <c r="J10" t="s">
        <v>60</v>
      </c>
      <c r="K10" t="s">
        <v>61</v>
      </c>
      <c r="L10" t="s">
        <v>22</v>
      </c>
      <c r="M10" t="s">
        <v>23</v>
      </c>
      <c r="N10">
        <v>16</v>
      </c>
      <c r="O10">
        <v>9</v>
      </c>
      <c r="P10" t="s">
        <v>62</v>
      </c>
      <c r="Q10" t="s">
        <v>25</v>
      </c>
      <c r="R10" t="s">
        <v>26</v>
      </c>
      <c r="S10">
        <v>6042</v>
      </c>
      <c r="T10">
        <v>16</v>
      </c>
      <c r="U10">
        <v>5</v>
      </c>
      <c r="V10">
        <v>3.2</v>
      </c>
      <c r="W10">
        <v>3.2</v>
      </c>
      <c r="X10">
        <v>93.333333333333314</v>
      </c>
    </row>
    <row r="11" spans="1:24" x14ac:dyDescent="0.25">
      <c r="A11">
        <v>10</v>
      </c>
      <c r="B11">
        <v>113</v>
      </c>
      <c r="C11" s="1">
        <v>45148.556944444441</v>
      </c>
      <c r="D11" t="s">
        <v>45</v>
      </c>
      <c r="E11">
        <v>1</v>
      </c>
      <c r="F11">
        <v>5</v>
      </c>
      <c r="G11">
        <v>1</v>
      </c>
      <c r="H11">
        <v>5</v>
      </c>
      <c r="I11" t="s">
        <v>63</v>
      </c>
      <c r="J11" t="s">
        <v>64</v>
      </c>
      <c r="K11" t="s">
        <v>65</v>
      </c>
      <c r="L11" t="s">
        <v>22</v>
      </c>
      <c r="M11" t="s">
        <v>31</v>
      </c>
      <c r="N11">
        <v>18</v>
      </c>
      <c r="O11">
        <v>10</v>
      </c>
      <c r="P11" t="s">
        <v>66</v>
      </c>
      <c r="Q11" t="s">
        <v>25</v>
      </c>
      <c r="R11" t="s">
        <v>26</v>
      </c>
      <c r="S11">
        <v>6042</v>
      </c>
      <c r="T11">
        <v>18</v>
      </c>
      <c r="U11">
        <v>5</v>
      </c>
      <c r="V11">
        <v>3.6</v>
      </c>
      <c r="W11">
        <v>3.6</v>
      </c>
      <c r="X11">
        <v>90.133333333333326</v>
      </c>
    </row>
    <row r="12" spans="1:24" x14ac:dyDescent="0.25">
      <c r="A12">
        <v>11</v>
      </c>
      <c r="B12">
        <v>113</v>
      </c>
      <c r="C12" s="1">
        <v>45148.556944444441</v>
      </c>
      <c r="D12" t="s">
        <v>59</v>
      </c>
      <c r="E12">
        <v>1</v>
      </c>
      <c r="F12">
        <v>5</v>
      </c>
      <c r="G12">
        <v>1</v>
      </c>
      <c r="H12">
        <v>5</v>
      </c>
      <c r="I12" t="s">
        <v>67</v>
      </c>
      <c r="J12" t="s">
        <v>68</v>
      </c>
      <c r="K12" t="s">
        <v>69</v>
      </c>
      <c r="L12" t="s">
        <v>22</v>
      </c>
      <c r="M12" t="s">
        <v>23</v>
      </c>
      <c r="N12">
        <v>15</v>
      </c>
      <c r="O12">
        <v>11</v>
      </c>
      <c r="P12" t="s">
        <v>70</v>
      </c>
      <c r="Q12" t="s">
        <v>25</v>
      </c>
      <c r="R12" t="s">
        <v>26</v>
      </c>
      <c r="S12">
        <v>6042</v>
      </c>
      <c r="T12">
        <v>15</v>
      </c>
      <c r="U12">
        <v>5</v>
      </c>
      <c r="V12">
        <v>3</v>
      </c>
      <c r="W12">
        <v>3</v>
      </c>
      <c r="X12">
        <v>86.533333333333331</v>
      </c>
    </row>
    <row r="13" spans="1:24" x14ac:dyDescent="0.25">
      <c r="A13">
        <v>12</v>
      </c>
      <c r="B13">
        <v>113</v>
      </c>
      <c r="C13" s="1">
        <v>45148.556944444441</v>
      </c>
      <c r="D13" t="s">
        <v>71</v>
      </c>
      <c r="E13">
        <v>2</v>
      </c>
      <c r="F13">
        <v>5</v>
      </c>
      <c r="G13">
        <v>1</v>
      </c>
      <c r="H13">
        <v>6</v>
      </c>
      <c r="I13" t="s">
        <v>72</v>
      </c>
      <c r="J13" t="s">
        <v>73</v>
      </c>
      <c r="K13" t="s">
        <v>74</v>
      </c>
      <c r="L13" t="s">
        <v>22</v>
      </c>
      <c r="M13" t="s">
        <v>31</v>
      </c>
      <c r="N13">
        <v>17</v>
      </c>
      <c r="O13">
        <v>12</v>
      </c>
      <c r="P13" t="s">
        <v>75</v>
      </c>
      <c r="Q13" t="s">
        <v>25</v>
      </c>
      <c r="R13" t="s">
        <v>26</v>
      </c>
      <c r="S13">
        <v>6042</v>
      </c>
      <c r="T13">
        <v>34</v>
      </c>
      <c r="U13">
        <v>5</v>
      </c>
      <c r="V13">
        <v>6.8</v>
      </c>
      <c r="W13">
        <v>6.8</v>
      </c>
      <c r="X13">
        <v>83.533333333333331</v>
      </c>
    </row>
    <row r="14" spans="1:24" x14ac:dyDescent="0.25">
      <c r="A14">
        <v>13</v>
      </c>
      <c r="B14">
        <v>113</v>
      </c>
      <c r="C14" s="1">
        <v>45148.556944444441</v>
      </c>
      <c r="D14" t="s">
        <v>55</v>
      </c>
      <c r="E14">
        <v>1</v>
      </c>
      <c r="F14">
        <v>5</v>
      </c>
      <c r="G14">
        <v>1</v>
      </c>
      <c r="H14">
        <v>7</v>
      </c>
      <c r="I14" t="s">
        <v>76</v>
      </c>
      <c r="J14" t="s">
        <v>77</v>
      </c>
      <c r="K14" t="s">
        <v>78</v>
      </c>
      <c r="L14" t="s">
        <v>22</v>
      </c>
      <c r="M14" t="s">
        <v>23</v>
      </c>
      <c r="N14">
        <v>17</v>
      </c>
      <c r="O14">
        <v>13</v>
      </c>
      <c r="P14" t="s">
        <v>79</v>
      </c>
      <c r="Q14" t="s">
        <v>25</v>
      </c>
      <c r="R14" t="s">
        <v>26</v>
      </c>
      <c r="S14">
        <v>6042</v>
      </c>
      <c r="T14">
        <v>17</v>
      </c>
      <c r="U14">
        <v>5</v>
      </c>
      <c r="V14">
        <v>3.4</v>
      </c>
      <c r="W14">
        <v>3.4</v>
      </c>
      <c r="X14">
        <v>76.733333333333334</v>
      </c>
    </row>
    <row r="15" spans="1:24" x14ac:dyDescent="0.25">
      <c r="A15">
        <v>14</v>
      </c>
      <c r="B15">
        <v>113</v>
      </c>
      <c r="C15" s="1">
        <v>45148.556944444441</v>
      </c>
      <c r="D15" t="s">
        <v>80</v>
      </c>
      <c r="E15">
        <v>3</v>
      </c>
      <c r="F15">
        <v>5</v>
      </c>
      <c r="G15">
        <v>1</v>
      </c>
      <c r="H15">
        <v>7</v>
      </c>
      <c r="I15" t="s">
        <v>81</v>
      </c>
      <c r="J15" t="s">
        <v>82</v>
      </c>
      <c r="K15" t="s">
        <v>83</v>
      </c>
      <c r="L15" t="s">
        <v>22</v>
      </c>
      <c r="M15" t="s">
        <v>31</v>
      </c>
      <c r="N15">
        <v>20</v>
      </c>
      <c r="O15">
        <v>14</v>
      </c>
      <c r="P15" t="s">
        <v>84</v>
      </c>
      <c r="Q15" t="s">
        <v>25</v>
      </c>
      <c r="R15" t="s">
        <v>26</v>
      </c>
      <c r="S15">
        <v>6042</v>
      </c>
      <c r="T15">
        <v>60</v>
      </c>
      <c r="U15">
        <v>5</v>
      </c>
      <c r="V15">
        <v>12</v>
      </c>
      <c r="W15">
        <v>12</v>
      </c>
      <c r="X15">
        <v>73.333333333333343</v>
      </c>
    </row>
    <row r="16" spans="1:24" x14ac:dyDescent="0.25">
      <c r="A16">
        <v>15</v>
      </c>
      <c r="B16">
        <v>114</v>
      </c>
      <c r="C16" s="1">
        <v>45148.556944444441</v>
      </c>
      <c r="D16" t="s">
        <v>27</v>
      </c>
      <c r="E16">
        <v>1</v>
      </c>
      <c r="F16">
        <v>6</v>
      </c>
      <c r="G16">
        <v>1</v>
      </c>
      <c r="H16">
        <v>6</v>
      </c>
      <c r="I16" t="s">
        <v>85</v>
      </c>
      <c r="J16" t="s">
        <v>86</v>
      </c>
      <c r="K16" t="s">
        <v>87</v>
      </c>
      <c r="L16" t="s">
        <v>22</v>
      </c>
      <c r="M16" t="s">
        <v>23</v>
      </c>
      <c r="N16">
        <v>15</v>
      </c>
      <c r="O16">
        <v>15</v>
      </c>
      <c r="P16" t="s">
        <v>88</v>
      </c>
      <c r="Q16" t="s">
        <v>25</v>
      </c>
      <c r="R16" t="s">
        <v>26</v>
      </c>
      <c r="S16">
        <v>6042</v>
      </c>
      <c r="T16">
        <v>15</v>
      </c>
      <c r="U16">
        <v>9</v>
      </c>
      <c r="V16">
        <v>1.6666666666666667</v>
      </c>
      <c r="W16">
        <v>1.6666666666666667</v>
      </c>
      <c r="X16">
        <v>61.333333333333336</v>
      </c>
    </row>
    <row r="17" spans="1:24" x14ac:dyDescent="0.25">
      <c r="A17">
        <v>16</v>
      </c>
      <c r="B17">
        <v>114</v>
      </c>
      <c r="C17" s="1">
        <v>45148.556944444441</v>
      </c>
      <c r="D17" t="s">
        <v>28</v>
      </c>
      <c r="E17">
        <v>1</v>
      </c>
      <c r="F17">
        <v>6</v>
      </c>
      <c r="G17">
        <v>1</v>
      </c>
      <c r="H17">
        <v>6</v>
      </c>
      <c r="I17" t="s">
        <v>89</v>
      </c>
      <c r="J17" t="s">
        <v>90</v>
      </c>
      <c r="K17" t="s">
        <v>91</v>
      </c>
      <c r="L17" t="s">
        <v>22</v>
      </c>
      <c r="M17" t="s">
        <v>31</v>
      </c>
      <c r="N17">
        <v>17</v>
      </c>
      <c r="O17">
        <v>16</v>
      </c>
      <c r="P17" t="s">
        <v>92</v>
      </c>
      <c r="Q17" t="s">
        <v>25</v>
      </c>
      <c r="R17" t="s">
        <v>26</v>
      </c>
      <c r="S17">
        <v>6042</v>
      </c>
      <c r="T17">
        <v>17</v>
      </c>
      <c r="U17">
        <v>9</v>
      </c>
      <c r="V17">
        <v>1.8888888888888888</v>
      </c>
      <c r="W17">
        <v>1.8888888888888888</v>
      </c>
      <c r="X17">
        <v>59.666666666666671</v>
      </c>
    </row>
    <row r="18" spans="1:24" x14ac:dyDescent="0.25">
      <c r="A18">
        <v>17</v>
      </c>
      <c r="B18">
        <v>114</v>
      </c>
      <c r="C18" s="1">
        <v>45148.556944444441</v>
      </c>
      <c r="D18" t="s">
        <v>63</v>
      </c>
      <c r="E18">
        <v>1</v>
      </c>
      <c r="F18">
        <v>6</v>
      </c>
      <c r="G18">
        <v>1</v>
      </c>
      <c r="H18">
        <v>7</v>
      </c>
      <c r="I18" t="s">
        <v>93</v>
      </c>
      <c r="J18" t="s">
        <v>94</v>
      </c>
      <c r="K18" t="s">
        <v>95</v>
      </c>
      <c r="L18" t="s">
        <v>96</v>
      </c>
      <c r="M18" t="s">
        <v>23</v>
      </c>
      <c r="N18">
        <v>6</v>
      </c>
      <c r="O18">
        <v>17</v>
      </c>
      <c r="P18" t="s">
        <v>97</v>
      </c>
      <c r="Q18" t="s">
        <v>25</v>
      </c>
      <c r="R18" t="s">
        <v>26</v>
      </c>
      <c r="S18">
        <v>6042</v>
      </c>
      <c r="T18">
        <v>6</v>
      </c>
      <c r="U18">
        <v>9</v>
      </c>
      <c r="V18">
        <v>0.66666666666666663</v>
      </c>
      <c r="W18">
        <v>0.66666666666666663</v>
      </c>
      <c r="X18">
        <v>57.777777777777779</v>
      </c>
    </row>
    <row r="19" spans="1:24" x14ac:dyDescent="0.25">
      <c r="A19">
        <v>18</v>
      </c>
      <c r="B19">
        <v>114</v>
      </c>
      <c r="C19" s="1">
        <v>45148.556944444441</v>
      </c>
      <c r="D19" t="s">
        <v>98</v>
      </c>
      <c r="E19">
        <v>1</v>
      </c>
      <c r="F19">
        <v>6</v>
      </c>
      <c r="G19">
        <v>1</v>
      </c>
      <c r="H19">
        <v>7</v>
      </c>
      <c r="I19" t="s">
        <v>98</v>
      </c>
      <c r="J19" t="s">
        <v>99</v>
      </c>
      <c r="K19" t="s">
        <v>100</v>
      </c>
      <c r="L19" t="s">
        <v>96</v>
      </c>
      <c r="M19" t="s">
        <v>23</v>
      </c>
      <c r="N19">
        <v>7</v>
      </c>
      <c r="O19">
        <v>18</v>
      </c>
      <c r="P19" t="s">
        <v>101</v>
      </c>
      <c r="Q19" t="s">
        <v>25</v>
      </c>
      <c r="R19" t="s">
        <v>26</v>
      </c>
      <c r="S19">
        <v>6042</v>
      </c>
      <c r="T19">
        <v>7</v>
      </c>
      <c r="U19">
        <v>9</v>
      </c>
      <c r="V19">
        <v>0.77777777777777779</v>
      </c>
      <c r="W19">
        <v>0.77777777777777779</v>
      </c>
      <c r="X19">
        <v>57.111111111111114</v>
      </c>
    </row>
    <row r="20" spans="1:24" x14ac:dyDescent="0.25">
      <c r="A20">
        <v>19</v>
      </c>
      <c r="B20">
        <v>114</v>
      </c>
      <c r="C20" s="1">
        <v>45148.556944444441</v>
      </c>
      <c r="D20" t="s">
        <v>50</v>
      </c>
      <c r="E20">
        <v>1</v>
      </c>
      <c r="F20">
        <v>6</v>
      </c>
      <c r="G20">
        <v>1</v>
      </c>
      <c r="H20">
        <v>7</v>
      </c>
      <c r="I20" t="s">
        <v>40</v>
      </c>
      <c r="J20" t="s">
        <v>102</v>
      </c>
      <c r="K20" t="s">
        <v>103</v>
      </c>
      <c r="L20" t="s">
        <v>96</v>
      </c>
      <c r="M20" t="s">
        <v>23</v>
      </c>
      <c r="N20">
        <v>5</v>
      </c>
      <c r="O20">
        <v>19</v>
      </c>
      <c r="P20" t="s">
        <v>104</v>
      </c>
      <c r="Q20" t="s">
        <v>25</v>
      </c>
      <c r="R20" t="s">
        <v>26</v>
      </c>
      <c r="S20">
        <v>6042</v>
      </c>
      <c r="T20">
        <v>5</v>
      </c>
      <c r="U20">
        <v>9</v>
      </c>
      <c r="V20">
        <v>0.55555555555555558</v>
      </c>
      <c r="W20">
        <v>0.55555555555555558</v>
      </c>
      <c r="X20">
        <v>56.333333333333329</v>
      </c>
    </row>
    <row r="21" spans="1:24" x14ac:dyDescent="0.25">
      <c r="A21">
        <v>20</v>
      </c>
      <c r="B21">
        <v>114</v>
      </c>
      <c r="C21" s="1">
        <v>45148.556944444441</v>
      </c>
      <c r="D21" t="s">
        <v>80</v>
      </c>
      <c r="E21">
        <v>1</v>
      </c>
      <c r="F21">
        <v>6</v>
      </c>
      <c r="G21">
        <v>1</v>
      </c>
      <c r="H21">
        <v>8</v>
      </c>
      <c r="I21" t="s">
        <v>50</v>
      </c>
      <c r="J21" t="s">
        <v>105</v>
      </c>
      <c r="K21" t="s">
        <v>106</v>
      </c>
      <c r="L21" t="s">
        <v>96</v>
      </c>
      <c r="M21" t="s">
        <v>23</v>
      </c>
      <c r="N21">
        <v>7</v>
      </c>
      <c r="O21">
        <v>20</v>
      </c>
      <c r="P21" t="s">
        <v>107</v>
      </c>
      <c r="Q21" t="s">
        <v>25</v>
      </c>
      <c r="R21" t="s">
        <v>26</v>
      </c>
      <c r="S21">
        <v>6042</v>
      </c>
      <c r="T21">
        <v>7</v>
      </c>
      <c r="U21">
        <v>9</v>
      </c>
      <c r="V21">
        <v>0.77777777777777779</v>
      </c>
      <c r="W21">
        <v>0.77777777777777779</v>
      </c>
      <c r="X21">
        <v>55.777777777777779</v>
      </c>
    </row>
    <row r="22" spans="1:24" x14ac:dyDescent="0.25">
      <c r="A22">
        <v>21</v>
      </c>
      <c r="B22">
        <v>114</v>
      </c>
      <c r="C22" s="1">
        <v>45148.556944444441</v>
      </c>
      <c r="D22" t="s">
        <v>108</v>
      </c>
      <c r="E22">
        <v>1</v>
      </c>
      <c r="F22">
        <v>6</v>
      </c>
      <c r="G22">
        <v>1</v>
      </c>
      <c r="H22">
        <v>8</v>
      </c>
      <c r="I22" t="s">
        <v>109</v>
      </c>
      <c r="J22" t="s">
        <v>110</v>
      </c>
      <c r="K22" t="s">
        <v>111</v>
      </c>
      <c r="L22" t="s">
        <v>112</v>
      </c>
      <c r="M22" t="s">
        <v>23</v>
      </c>
      <c r="N22">
        <v>6</v>
      </c>
      <c r="O22">
        <v>21</v>
      </c>
      <c r="P22" t="s">
        <v>49</v>
      </c>
      <c r="Q22" t="s">
        <v>25</v>
      </c>
      <c r="R22" t="s">
        <v>26</v>
      </c>
      <c r="S22">
        <v>6042</v>
      </c>
      <c r="T22">
        <v>6</v>
      </c>
      <c r="U22">
        <v>9</v>
      </c>
      <c r="V22">
        <v>0.66666666666666663</v>
      </c>
      <c r="W22">
        <v>0.66666666666666663</v>
      </c>
      <c r="X22">
        <v>55</v>
      </c>
    </row>
    <row r="23" spans="1:24" x14ac:dyDescent="0.25">
      <c r="A23">
        <v>22</v>
      </c>
      <c r="B23">
        <v>114</v>
      </c>
      <c r="C23" s="1">
        <v>45148.556944444441</v>
      </c>
      <c r="D23" t="s">
        <v>109</v>
      </c>
      <c r="E23">
        <v>1</v>
      </c>
      <c r="F23">
        <v>6</v>
      </c>
      <c r="G23">
        <v>1</v>
      </c>
      <c r="H23">
        <v>8</v>
      </c>
      <c r="I23" t="s">
        <v>71</v>
      </c>
      <c r="J23" t="s">
        <v>113</v>
      </c>
      <c r="K23" t="s">
        <v>114</v>
      </c>
      <c r="L23" t="s">
        <v>112</v>
      </c>
      <c r="M23" t="s">
        <v>23</v>
      </c>
      <c r="N23">
        <v>6</v>
      </c>
      <c r="O23">
        <v>22</v>
      </c>
      <c r="P23" t="s">
        <v>58</v>
      </c>
      <c r="Q23" t="s">
        <v>25</v>
      </c>
      <c r="R23" t="s">
        <v>26</v>
      </c>
      <c r="S23">
        <v>6042</v>
      </c>
      <c r="T23">
        <v>6</v>
      </c>
      <c r="U23">
        <v>9</v>
      </c>
      <c r="V23">
        <v>0.66666666666666663</v>
      </c>
      <c r="W23">
        <v>0.66666666666666663</v>
      </c>
      <c r="X23">
        <v>54.333333333333336</v>
      </c>
    </row>
    <row r="24" spans="1:24" x14ac:dyDescent="0.25">
      <c r="A24">
        <v>23</v>
      </c>
      <c r="B24">
        <v>114</v>
      </c>
      <c r="C24" s="1">
        <v>45148.556944444441</v>
      </c>
      <c r="D24" t="s">
        <v>115</v>
      </c>
      <c r="E24">
        <v>1</v>
      </c>
      <c r="F24">
        <v>6</v>
      </c>
      <c r="G24">
        <v>1</v>
      </c>
      <c r="H24">
        <v>9</v>
      </c>
      <c r="I24" t="s">
        <v>55</v>
      </c>
      <c r="J24" t="s">
        <v>116</v>
      </c>
      <c r="K24" t="s">
        <v>117</v>
      </c>
      <c r="L24" t="s">
        <v>112</v>
      </c>
      <c r="M24" t="s">
        <v>23</v>
      </c>
      <c r="N24">
        <v>6</v>
      </c>
      <c r="O24">
        <v>23</v>
      </c>
      <c r="P24" t="s">
        <v>70</v>
      </c>
      <c r="Q24" t="s">
        <v>25</v>
      </c>
      <c r="R24" t="s">
        <v>26</v>
      </c>
      <c r="S24">
        <v>6042</v>
      </c>
      <c r="T24">
        <v>6</v>
      </c>
      <c r="U24">
        <v>9</v>
      </c>
      <c r="V24">
        <v>0.66666666666666663</v>
      </c>
      <c r="W24">
        <v>0.66666666666666663</v>
      </c>
      <c r="X24">
        <v>53.666666666666671</v>
      </c>
    </row>
    <row r="25" spans="1:24" x14ac:dyDescent="0.25">
      <c r="A25">
        <v>24</v>
      </c>
      <c r="B25">
        <v>115</v>
      </c>
      <c r="C25" s="1">
        <v>45148.556944444441</v>
      </c>
      <c r="D25" t="s">
        <v>19</v>
      </c>
      <c r="E25">
        <v>2</v>
      </c>
      <c r="F25">
        <v>7</v>
      </c>
      <c r="G25">
        <v>1</v>
      </c>
      <c r="H25">
        <v>9</v>
      </c>
      <c r="I25" t="s">
        <v>118</v>
      </c>
      <c r="J25" t="s">
        <v>119</v>
      </c>
      <c r="K25" t="s">
        <v>120</v>
      </c>
      <c r="L25" t="s">
        <v>112</v>
      </c>
      <c r="M25" t="s">
        <v>23</v>
      </c>
      <c r="N25">
        <v>6</v>
      </c>
      <c r="O25">
        <v>24</v>
      </c>
      <c r="P25" t="s">
        <v>84</v>
      </c>
      <c r="Q25" t="s">
        <v>25</v>
      </c>
      <c r="R25" t="s">
        <v>26</v>
      </c>
      <c r="S25">
        <v>6042</v>
      </c>
      <c r="T25">
        <v>12</v>
      </c>
      <c r="U25">
        <v>5</v>
      </c>
      <c r="V25">
        <v>2.4</v>
      </c>
      <c r="W25">
        <v>2.4</v>
      </c>
      <c r="X25">
        <v>53</v>
      </c>
    </row>
    <row r="26" spans="1:24" x14ac:dyDescent="0.25">
      <c r="A26">
        <v>25</v>
      </c>
      <c r="B26">
        <v>115</v>
      </c>
      <c r="C26" s="1">
        <v>45148.556944444441</v>
      </c>
      <c r="D26" t="s">
        <v>27</v>
      </c>
      <c r="E26">
        <v>4</v>
      </c>
      <c r="F26">
        <v>7</v>
      </c>
      <c r="G26">
        <v>1</v>
      </c>
      <c r="H26">
        <v>9</v>
      </c>
      <c r="I26" t="s">
        <v>80</v>
      </c>
      <c r="J26" t="s">
        <v>121</v>
      </c>
      <c r="K26" t="s">
        <v>122</v>
      </c>
      <c r="L26" t="s">
        <v>112</v>
      </c>
      <c r="M26" t="s">
        <v>23</v>
      </c>
      <c r="N26">
        <v>5</v>
      </c>
      <c r="O26">
        <v>25</v>
      </c>
      <c r="P26" t="s">
        <v>92</v>
      </c>
      <c r="Q26" t="s">
        <v>25</v>
      </c>
      <c r="R26" t="s">
        <v>26</v>
      </c>
      <c r="S26">
        <v>6042</v>
      </c>
      <c r="T26">
        <v>20</v>
      </c>
      <c r="U26">
        <v>5</v>
      </c>
      <c r="V26">
        <v>4</v>
      </c>
      <c r="W26">
        <v>4</v>
      </c>
      <c r="X26">
        <v>50.6</v>
      </c>
    </row>
    <row r="27" spans="1:24" x14ac:dyDescent="0.25">
      <c r="A27">
        <v>26</v>
      </c>
      <c r="B27">
        <v>115</v>
      </c>
      <c r="C27" s="1">
        <v>45148.556944444441</v>
      </c>
      <c r="D27" t="s">
        <v>41</v>
      </c>
      <c r="E27">
        <v>2</v>
      </c>
      <c r="F27">
        <v>7</v>
      </c>
      <c r="G27">
        <v>1</v>
      </c>
      <c r="H27">
        <v>10</v>
      </c>
      <c r="I27" t="s">
        <v>108</v>
      </c>
      <c r="J27" t="s">
        <v>123</v>
      </c>
      <c r="K27" t="s">
        <v>124</v>
      </c>
      <c r="L27" t="s">
        <v>112</v>
      </c>
      <c r="M27" t="s">
        <v>23</v>
      </c>
      <c r="N27">
        <v>7</v>
      </c>
      <c r="O27">
        <v>26</v>
      </c>
      <c r="P27" t="s">
        <v>107</v>
      </c>
      <c r="Q27" t="s">
        <v>25</v>
      </c>
      <c r="R27" t="s">
        <v>26</v>
      </c>
      <c r="S27">
        <v>6042</v>
      </c>
      <c r="T27">
        <v>14</v>
      </c>
      <c r="U27">
        <v>5</v>
      </c>
      <c r="V27">
        <v>2.8</v>
      </c>
      <c r="W27">
        <v>2.8</v>
      </c>
      <c r="X27">
        <v>46.6</v>
      </c>
    </row>
    <row r="28" spans="1:24" x14ac:dyDescent="0.25">
      <c r="A28">
        <v>27</v>
      </c>
      <c r="B28">
        <v>115</v>
      </c>
      <c r="C28" s="1">
        <v>45148.556944444441</v>
      </c>
      <c r="D28" t="s">
        <v>125</v>
      </c>
      <c r="E28">
        <v>3</v>
      </c>
      <c r="F28">
        <v>1</v>
      </c>
      <c r="G28">
        <v>1</v>
      </c>
      <c r="H28">
        <v>1</v>
      </c>
      <c r="I28" t="s">
        <v>125</v>
      </c>
      <c r="J28" t="s">
        <v>126</v>
      </c>
      <c r="K28" t="s">
        <v>127</v>
      </c>
      <c r="L28" t="s">
        <v>112</v>
      </c>
      <c r="M28" t="s">
        <v>23</v>
      </c>
      <c r="N28">
        <v>5</v>
      </c>
      <c r="O28">
        <v>27</v>
      </c>
      <c r="P28" t="s">
        <v>32</v>
      </c>
      <c r="Q28" t="s">
        <v>25</v>
      </c>
      <c r="R28" t="s">
        <v>26</v>
      </c>
      <c r="S28">
        <v>6042</v>
      </c>
      <c r="T28">
        <v>15</v>
      </c>
      <c r="U28">
        <v>5</v>
      </c>
      <c r="V28">
        <v>3</v>
      </c>
      <c r="W28">
        <v>3</v>
      </c>
      <c r="X28">
        <v>43.8</v>
      </c>
    </row>
    <row r="29" spans="1:24" x14ac:dyDescent="0.25">
      <c r="A29">
        <v>28</v>
      </c>
      <c r="B29">
        <v>115</v>
      </c>
      <c r="C29" s="1">
        <v>45148.556944444441</v>
      </c>
      <c r="D29" t="s">
        <v>128</v>
      </c>
      <c r="E29">
        <v>3</v>
      </c>
      <c r="F29">
        <v>1</v>
      </c>
      <c r="G29">
        <v>1</v>
      </c>
      <c r="H29">
        <v>10</v>
      </c>
      <c r="I29" t="s">
        <v>128</v>
      </c>
      <c r="J29" t="s">
        <v>129</v>
      </c>
      <c r="K29" t="s">
        <v>130</v>
      </c>
      <c r="L29" t="s">
        <v>131</v>
      </c>
      <c r="M29" t="s">
        <v>132</v>
      </c>
      <c r="N29">
        <v>3</v>
      </c>
      <c r="O29">
        <v>28</v>
      </c>
      <c r="P29" t="s">
        <v>39</v>
      </c>
      <c r="Q29" t="s">
        <v>25</v>
      </c>
      <c r="R29" t="s">
        <v>26</v>
      </c>
      <c r="S29">
        <v>6042</v>
      </c>
      <c r="T29">
        <v>9</v>
      </c>
      <c r="U29">
        <v>5</v>
      </c>
      <c r="V29">
        <v>1.8</v>
      </c>
      <c r="W29">
        <v>1.8</v>
      </c>
      <c r="X29">
        <v>40.799999999999997</v>
      </c>
    </row>
    <row r="30" spans="1:24" x14ac:dyDescent="0.25">
      <c r="A30">
        <v>29</v>
      </c>
      <c r="B30">
        <v>109</v>
      </c>
      <c r="C30" s="1">
        <v>45148.556944444441</v>
      </c>
      <c r="D30" t="s">
        <v>115</v>
      </c>
      <c r="E30">
        <v>3</v>
      </c>
      <c r="F30">
        <v>2</v>
      </c>
      <c r="G30">
        <v>1</v>
      </c>
      <c r="H30">
        <v>11</v>
      </c>
      <c r="I30" t="s">
        <v>115</v>
      </c>
      <c r="J30" t="s">
        <v>133</v>
      </c>
      <c r="K30" t="s">
        <v>130</v>
      </c>
      <c r="L30" t="s">
        <v>131</v>
      </c>
      <c r="M30" t="s">
        <v>134</v>
      </c>
      <c r="N30">
        <v>6</v>
      </c>
      <c r="O30">
        <v>29</v>
      </c>
      <c r="P30" t="s">
        <v>49</v>
      </c>
      <c r="Q30" t="s">
        <v>25</v>
      </c>
      <c r="R30" t="s">
        <v>26</v>
      </c>
      <c r="S30">
        <v>6042</v>
      </c>
      <c r="T30">
        <v>18</v>
      </c>
      <c r="U30">
        <v>3</v>
      </c>
      <c r="V30">
        <v>6</v>
      </c>
      <c r="W30">
        <v>6</v>
      </c>
      <c r="X30">
        <v>39</v>
      </c>
    </row>
    <row r="31" spans="1:24" x14ac:dyDescent="0.25">
      <c r="A31">
        <v>30</v>
      </c>
      <c r="B31">
        <v>109</v>
      </c>
      <c r="C31" s="1">
        <v>45148.556944444441</v>
      </c>
      <c r="D31" t="s">
        <v>135</v>
      </c>
      <c r="E31">
        <v>3</v>
      </c>
      <c r="F31">
        <v>2</v>
      </c>
      <c r="G31">
        <v>1</v>
      </c>
      <c r="H31">
        <v>12</v>
      </c>
      <c r="I31" t="s">
        <v>135</v>
      </c>
      <c r="J31" t="s">
        <v>136</v>
      </c>
      <c r="K31" t="s">
        <v>137</v>
      </c>
      <c r="L31" t="s">
        <v>131</v>
      </c>
      <c r="M31" t="s">
        <v>132</v>
      </c>
      <c r="N31">
        <v>3</v>
      </c>
      <c r="O31">
        <v>30</v>
      </c>
      <c r="P31" t="s">
        <v>58</v>
      </c>
      <c r="Q31" t="s">
        <v>25</v>
      </c>
      <c r="R31" t="s">
        <v>26</v>
      </c>
      <c r="S31">
        <v>6042</v>
      </c>
      <c r="T31">
        <v>9</v>
      </c>
      <c r="U31">
        <v>3</v>
      </c>
      <c r="V31">
        <v>3</v>
      </c>
      <c r="W31">
        <v>3</v>
      </c>
      <c r="X31">
        <v>33</v>
      </c>
    </row>
    <row r="32" spans="1:24" x14ac:dyDescent="0.25">
      <c r="A32">
        <v>31</v>
      </c>
      <c r="B32">
        <v>110</v>
      </c>
      <c r="C32" s="1">
        <v>45148.556944444441</v>
      </c>
      <c r="D32" t="s">
        <v>138</v>
      </c>
      <c r="E32">
        <v>5</v>
      </c>
      <c r="F32">
        <v>1</v>
      </c>
      <c r="G32">
        <v>1</v>
      </c>
      <c r="H32">
        <v>14</v>
      </c>
      <c r="I32" t="s">
        <v>138</v>
      </c>
      <c r="J32" t="s">
        <v>139</v>
      </c>
      <c r="K32" t="s">
        <v>137</v>
      </c>
      <c r="L32" t="s">
        <v>131</v>
      </c>
      <c r="M32" t="s">
        <v>140</v>
      </c>
      <c r="N32">
        <v>6</v>
      </c>
      <c r="O32">
        <v>31</v>
      </c>
      <c r="P32" t="s">
        <v>141</v>
      </c>
      <c r="Q32" t="s">
        <v>25</v>
      </c>
      <c r="R32" t="s">
        <v>26</v>
      </c>
      <c r="S32">
        <v>6042</v>
      </c>
      <c r="T32">
        <v>30</v>
      </c>
      <c r="U32">
        <v>4</v>
      </c>
      <c r="V32">
        <v>7.5</v>
      </c>
      <c r="W32">
        <v>7.5</v>
      </c>
      <c r="X32">
        <v>30</v>
      </c>
    </row>
    <row r="33" spans="1:24" x14ac:dyDescent="0.25">
      <c r="A33">
        <v>32</v>
      </c>
      <c r="B33">
        <v>110</v>
      </c>
      <c r="C33" s="1">
        <v>45149.556944444441</v>
      </c>
      <c r="D33" t="s">
        <v>46</v>
      </c>
      <c r="E33">
        <v>10</v>
      </c>
      <c r="F33">
        <v>3</v>
      </c>
      <c r="G33">
        <v>1</v>
      </c>
      <c r="H33">
        <v>14</v>
      </c>
      <c r="I33" t="s">
        <v>142</v>
      </c>
      <c r="J33" t="s">
        <v>143</v>
      </c>
      <c r="K33" t="s">
        <v>144</v>
      </c>
      <c r="L33" t="s">
        <v>131</v>
      </c>
      <c r="M33" t="s">
        <v>132</v>
      </c>
      <c r="N33">
        <v>3</v>
      </c>
      <c r="O33">
        <v>32</v>
      </c>
      <c r="P33" t="s">
        <v>145</v>
      </c>
      <c r="Q33" t="s">
        <v>25</v>
      </c>
      <c r="R33" t="s">
        <v>26</v>
      </c>
      <c r="S33">
        <v>6042</v>
      </c>
      <c r="T33">
        <v>30</v>
      </c>
      <c r="U33">
        <v>4</v>
      </c>
      <c r="V33">
        <v>7.5</v>
      </c>
      <c r="W33">
        <v>7.5</v>
      </c>
      <c r="X33">
        <v>22.5</v>
      </c>
    </row>
    <row r="34" spans="1:24" x14ac:dyDescent="0.25">
      <c r="A34">
        <v>33</v>
      </c>
      <c r="B34">
        <v>110</v>
      </c>
      <c r="C34" s="1">
        <v>45150.556944444441</v>
      </c>
      <c r="D34" t="s">
        <v>51</v>
      </c>
      <c r="E34">
        <v>10</v>
      </c>
      <c r="F34">
        <v>3</v>
      </c>
      <c r="G34">
        <v>1</v>
      </c>
      <c r="H34">
        <v>17</v>
      </c>
      <c r="I34" t="s">
        <v>146</v>
      </c>
      <c r="J34" t="s">
        <v>147</v>
      </c>
      <c r="K34" t="s">
        <v>144</v>
      </c>
      <c r="L34" t="s">
        <v>131</v>
      </c>
      <c r="M34" t="s">
        <v>140</v>
      </c>
      <c r="N34">
        <v>6</v>
      </c>
      <c r="O34">
        <v>33</v>
      </c>
      <c r="P34" t="s">
        <v>148</v>
      </c>
      <c r="Q34" t="s">
        <v>25</v>
      </c>
      <c r="R34" t="s">
        <v>26</v>
      </c>
      <c r="S34">
        <v>6042</v>
      </c>
      <c r="T34">
        <v>60</v>
      </c>
      <c r="U34">
        <v>4</v>
      </c>
      <c r="V34">
        <v>15</v>
      </c>
      <c r="W34">
        <v>15</v>
      </c>
      <c r="X34">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580D9-8897-44EE-A10B-F9DD98E31C49}">
  <dimension ref="A1"/>
  <sheetViews>
    <sheetView showGridLines="0" showRowColHeaders="0" workbookViewId="0">
      <selection activeCell="P7" sqref="P7"/>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E A A B Q S w M E F A A C A A g A p z 0 7 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K c 9 O 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P T t X r c z 0 j p c B A A C h A w A A E w A c A E Z v c m 1 1 b G F z L 1 N l Y 3 R p b 2 4 x L m 0 g o h g A K K A U A A A A A A A A A A A A A A A A A A A A A A A A A A A A d V L f a 9 s w E H 4 P 5 H 8 Q 7 k s C w j R j K 3 T F D 8 V O W S F s G c l g t B 5 G k 2 6 t V l v K d O e s S e j / 3 k u c k a W x / S L r v h / 3 n S Q E T d Y 7 M W v W 0 V W / 1 + / h o w p g x N S u 1 6 q Y B v + b Q Z G I E q j f E / z N f B 0 0 c C X F Z Z x 5 X V f g a H B j S 4 h T 7 4 g 3 O I j S j / k 3 h I B 5 N p 5 M 8 i 8 O s m C X k G e A T + Q X + f h 7 O p 4 U 0 9 u 7 u + v 8 q F G s c R k N 5 X 0 G p a 0 s Q U g i G U m R + r K u H C a j S y n G T n t j 3 U N y 8 e H 8 f C T F 1 9 o T z G h V Q n L 4 j T 9 7 B z + G s o l 8 F r F 9 x Z g R n 0 A Z z h V x / r n 6 y c Q 9 s q 8 P m u m k u N / X r 8 t y p l W p A i Y U 6 v 8 t 0 0 f l H t h x v l r A w W 4 e l M N f P l R N 5 C 2 I g 5 b + c r O J g v 9 b G J 7 u 1 t H F + 3 h L f Z F i E / n A j M K 2 I D q A Y p N C E W P E V W F 4 T 7 Y 6 E h J U j X r H I H i m H f q n V o 4 s r V p s a 6 T W f o Z v Y Q m h R d K 0 U s a 0 6 r o i 4 F N 9 U t t x n a q g H d G H W Y 8 B t O s O y S J Y D a e h u s L + G 3 I 7 T Q D E 0 Y n r W 8 a 7 b o Z u D r g D X d s F v 9 0 3 2 V 6 G / Z 5 1 r a / q 6 h V Q S w E C L Q A U A A I A C A C n P T t X U b n M k q U A A A D 2 A A A A E g A A A A A A A A A A A A A A A A A A A A A A Q 2 9 u Z m l n L 1 B h Y 2 t h Z 2 U u e G 1 s U E s B A i 0 A F A A C A A g A p z 0 7 V w / K 6 a u k A A A A 6 Q A A A B M A A A A A A A A A A A A A A A A A 8 Q A A A F t D b 2 5 0 Z W 5 0 X 1 R 5 c G V z X S 5 4 b W x Q S w E C L Q A U A A I A C A C n P T t X r c z 0 j p c B A A C h A w A A E w A A A A A A A A A A A A A A A A D i 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E w A A A A A A A B g 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G l 6 e m F f U H J v a m V j 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a X p 6 Y V 9 Q c m 9 q Z W N 0 I i A v P j x F b n R y e S B U e X B l P S J G a W x s Z W R D b 2 1 w b G V 0 Z V J l c 3 V s d F R v V 2 9 y a 3 N o Z W V 0 I i B W Y W x 1 Z T 0 i b D E i I C 8 + P E V u d H J 5 I F R 5 c G U 9 I k F k Z G V k V G 9 E Y X R h T W 9 k Z W w i I F Z h b H V l P S J s M C I g L z 4 8 R W 5 0 c n k g V H l w Z T 0 i R m l s b E N v d W 5 0 I i B W Y W x 1 Z T 0 i b D M z I i A v P j x F b n R y e S B U e X B l P S J G a W x s R X J y b 3 J D b 2 R l I i B W Y W x 1 Z T 0 i c 1 V u a 2 5 v d 2 4 i I C 8 + P E V u d H J 5 I F R 5 c G U 9 I k Z p b G x F c n J v c k N v d W 5 0 I i B W Y W x 1 Z T 0 i b D A i I C 8 + P E V u d H J 5 I F R 5 c G U 9 I k Z p b G x M Y X N 0 V X B k Y X R l Z C I g V m F s d W U 9 I m Q y M D I z L T A 5 L T I 3 V D A y O j E 1 O j E 1 L j E 0 O T E y O D h a I i A v P j x F b n R y e S B U e X B l P S J G a W x s Q 2 9 s d W 1 u V H l w Z X M i I F Z h b H V l P S J z Q X d N S E J n T U R B d 0 1 H Q m d Z R 0 J n T U R C Z 1 l H Q X c 9 P S I g L z 4 8 R W 5 0 c n k g V H l w Z T 0 i R m l s b E N v b H V t b k 5 h b W V z I i B W Y W x 1 Z T 0 i c 1 s m c X V v d D t y b 3 d f Z C Z x d W 9 0 O y w m c X V v d D t v c m R l c l 9 p Z C Z x d W 9 0 O y w m c X V v d D t j c m V h d G V k X 2 F 0 J n F 1 b 3 Q 7 L C Z x d W 9 0 O 2 9 y Z G V y X 2 l 0 Z W 1 f a W Q m c X V v d D s s J n F 1 b 3 Q 7 c X V h b n R p d H k m c X V v d D s s J n F 1 b 3 Q 7 Y 3 V z d F 9 p Z C Z x d W 9 0 O y w m c X V v d D t k Z W x p d m V y e S Z x d W 9 0 O y w m c X V v d D t v c m R l c l 9 h Z G R f a W Q m c X V v d D s s J n F 1 b 3 Q 7 a X R l b V 9 p Z C Z x d W 9 0 O y w m c X V v d D t z a 3 U m c X V v d D s s J n F 1 b 3 Q 7 a X R l b V 9 u Y W 1 l J n F 1 b 3 Q 7 L C Z x d W 9 0 O 2 l 0 Z W 1 f Y 2 F 0 J n F 1 b 3 Q 7 L C Z x d W 9 0 O 2 l 0 Z W 1 f c 2 l 6 Z S Z x d W 9 0 O y w m c X V v d D t p d G V t X 3 B y a W N l J n F 1 b 3 Q 7 L C Z x d W 9 0 O 2 F k Z F 9 p Z C Z x d W 9 0 O y w m c X V v d D t k Z W x p d m V y e V 9 h Z G R y Z X N z M S Z x d W 9 0 O y w m c X V v d D t k Z W x p d m V y e V 9 h Z G R y Z X N z M i Z x d W 9 0 O y w m c X V v d D t k Z W x p d m V y e V 9 j a X R 5 J n F 1 b 3 Q 7 L C Z x d W 9 0 O 2 R l b G l 2 Z X J 5 X 3 p p c G N v Z G U 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G l 6 e m F f U H J v a m V j d C 9 D a G F u Z 2 V k I F R 5 c G U u e 3 J v d 1 9 k L D B 9 J n F 1 b 3 Q 7 L C Z x d W 9 0 O 1 N l Y 3 R p b 2 4 x L 1 B p e n p h X 1 B y b 2 p l Y 3 Q v Q 2 h h b m d l Z C B U e X B l L n t v c m R l c l 9 p Z C w x f S Z x d W 9 0 O y w m c X V v d D t T Z W N 0 a W 9 u M S 9 Q a X p 6 Y V 9 Q c m 9 q Z W N 0 L 0 N o Y W 5 n Z W Q g V H l w Z S 5 7 Y 3 J l Y X R l Z F 9 h d C w y f S Z x d W 9 0 O y w m c X V v d D t T Z W N 0 a W 9 u M S 9 Q a X p 6 Y V 9 Q c m 9 q Z W N 0 L 0 N o Y W 5 n Z W Q g V H l w Z S 5 7 b 3 J k Z X J f a X R l b V 9 p Z C w z f S Z x d W 9 0 O y w m c X V v d D t T Z W N 0 a W 9 u M S 9 Q a X p 6 Y V 9 Q c m 9 q Z W N 0 L 0 N o Y W 5 n Z W Q g V H l w Z S 5 7 c X V h b n R p d H k s N H 0 m c X V v d D s s J n F 1 b 3 Q 7 U 2 V j d G l v b j E v U G l 6 e m F f U H J v a m V j d C 9 D a G F u Z 2 V k I F R 5 c G U u e 2 N 1 c 3 R f a W Q s N X 0 m c X V v d D s s J n F 1 b 3 Q 7 U 2 V j d G l v b j E v U G l 6 e m F f U H J v a m V j d C 9 D a G F u Z 2 V k I F R 5 c G U u e 2 R l b G l 2 Z X J 5 L D Z 9 J n F 1 b 3 Q 7 L C Z x d W 9 0 O 1 N l Y 3 R p b 2 4 x L 1 B p e n p h X 1 B y b 2 p l Y 3 Q v Q 2 h h b m d l Z C B U e X B l L n t v c m R l c l 9 h Z G R f a W Q s N 3 0 m c X V v d D s s J n F 1 b 3 Q 7 U 2 V j d G l v b j E v U G l 6 e m F f U H J v a m V j d C 9 D a G F u Z 2 V k I F R 5 c G U u e 2 l 0 Z W 1 f a W Q s O H 0 m c X V v d D s s J n F 1 b 3 Q 7 U 2 V j d G l v b j E v U G l 6 e m F f U H J v a m V j d C 9 D a G F u Z 2 V k I F R 5 c G U u e 3 N r d S w 5 f S Z x d W 9 0 O y w m c X V v d D t T Z W N 0 a W 9 u M S 9 Q a X p 6 Y V 9 Q c m 9 q Z W N 0 L 0 N o Y W 5 n Z W Q g V H l w Z S 5 7 a X R l b V 9 u Y W 1 l L D E w f S Z x d W 9 0 O y w m c X V v d D t T Z W N 0 a W 9 u M S 9 Q a X p 6 Y V 9 Q c m 9 q Z W N 0 L 0 N o Y W 5 n Z W Q g V H l w Z S 5 7 a X R l b V 9 j Y X Q s M T F 9 J n F 1 b 3 Q 7 L C Z x d W 9 0 O 1 N l Y 3 R p b 2 4 x L 1 B p e n p h X 1 B y b 2 p l Y 3 Q v Q 2 h h b m d l Z C B U e X B l L n t p d G V t X 3 N p e m U s M T J 9 J n F 1 b 3 Q 7 L C Z x d W 9 0 O 1 N l Y 3 R p b 2 4 x L 1 B p e n p h X 1 B y b 2 p l Y 3 Q v Q 2 h h b m d l Z C B U e X B l L n t p d G V t X 3 B y a W N l L D E z f S Z x d W 9 0 O y w m c X V v d D t T Z W N 0 a W 9 u M S 9 Q a X p 6 Y V 9 Q c m 9 q Z W N 0 L 0 N o Y W 5 n Z W Q g V H l w Z S 5 7 Y W R k X 2 l k L D E 0 f S Z x d W 9 0 O y w m c X V v d D t T Z W N 0 a W 9 u M S 9 Q a X p 6 Y V 9 Q c m 9 q Z W N 0 L 0 N o Y W 5 n Z W Q g V H l w Z S 5 7 Z G V s a X Z l c n l f Y W R k c m V z c z E s M T V 9 J n F 1 b 3 Q 7 L C Z x d W 9 0 O 1 N l Y 3 R p b 2 4 x L 1 B p e n p h X 1 B y b 2 p l Y 3 Q v Q 2 h h b m d l Z C B U e X B l L n t k Z W x p d m V y e V 9 h Z G R y Z X N z M i w x N n 0 m c X V v d D s s J n F 1 b 3 Q 7 U 2 V j d G l v b j E v U G l 6 e m F f U H J v a m V j d C 9 D a G F u Z 2 V k I F R 5 c G U u e 2 R l b G l 2 Z X J 5 X 2 N p d H k s M T d 9 J n F 1 b 3 Q 7 L C Z x d W 9 0 O 1 N l Y 3 R p b 2 4 x L 1 B p e n p h X 1 B y b 2 p l Y 3 Q v Q 2 h h b m d l Z C B U e X B l L n t k Z W x p d m V y e V 9 6 a X B j b 2 R l L D E 4 f S Z x d W 9 0 O 1 0 s J n F 1 b 3 Q 7 Q 2 9 s d W 1 u Q 2 9 1 b n Q m c X V v d D s 6 M T k s J n F 1 b 3 Q 7 S 2 V 5 Q 2 9 s d W 1 u T m F t Z X M m c X V v d D s 6 W 1 0 s J n F 1 b 3 Q 7 Q 2 9 s d W 1 u S W R l b n R p d G l l c y Z x d W 9 0 O z p b J n F 1 b 3 Q 7 U 2 V j d G l v b j E v U G l 6 e m F f U H J v a m V j d C 9 D a G F u Z 2 V k I F R 5 c G U u e 3 J v d 1 9 k L D B 9 J n F 1 b 3 Q 7 L C Z x d W 9 0 O 1 N l Y 3 R p b 2 4 x L 1 B p e n p h X 1 B y b 2 p l Y 3 Q v Q 2 h h b m d l Z C B U e X B l L n t v c m R l c l 9 p Z C w x f S Z x d W 9 0 O y w m c X V v d D t T Z W N 0 a W 9 u M S 9 Q a X p 6 Y V 9 Q c m 9 q Z W N 0 L 0 N o Y W 5 n Z W Q g V H l w Z S 5 7 Y 3 J l Y X R l Z F 9 h d C w y f S Z x d W 9 0 O y w m c X V v d D t T Z W N 0 a W 9 u M S 9 Q a X p 6 Y V 9 Q c m 9 q Z W N 0 L 0 N o Y W 5 n Z W Q g V H l w Z S 5 7 b 3 J k Z X J f a X R l b V 9 p Z C w z f S Z x d W 9 0 O y w m c X V v d D t T Z W N 0 a W 9 u M S 9 Q a X p 6 Y V 9 Q c m 9 q Z W N 0 L 0 N o Y W 5 n Z W Q g V H l w Z S 5 7 c X V h b n R p d H k s N H 0 m c X V v d D s s J n F 1 b 3 Q 7 U 2 V j d G l v b j E v U G l 6 e m F f U H J v a m V j d C 9 D a G F u Z 2 V k I F R 5 c G U u e 2 N 1 c 3 R f a W Q s N X 0 m c X V v d D s s J n F 1 b 3 Q 7 U 2 V j d G l v b j E v U G l 6 e m F f U H J v a m V j d C 9 D a G F u Z 2 V k I F R 5 c G U u e 2 R l b G l 2 Z X J 5 L D Z 9 J n F 1 b 3 Q 7 L C Z x d W 9 0 O 1 N l Y 3 R p b 2 4 x L 1 B p e n p h X 1 B y b 2 p l Y 3 Q v Q 2 h h b m d l Z C B U e X B l L n t v c m R l c l 9 h Z G R f a W Q s N 3 0 m c X V v d D s s J n F 1 b 3 Q 7 U 2 V j d G l v b j E v U G l 6 e m F f U H J v a m V j d C 9 D a G F u Z 2 V k I F R 5 c G U u e 2 l 0 Z W 1 f a W Q s O H 0 m c X V v d D s s J n F 1 b 3 Q 7 U 2 V j d G l v b j E v U G l 6 e m F f U H J v a m V j d C 9 D a G F u Z 2 V k I F R 5 c G U u e 3 N r d S w 5 f S Z x d W 9 0 O y w m c X V v d D t T Z W N 0 a W 9 u M S 9 Q a X p 6 Y V 9 Q c m 9 q Z W N 0 L 0 N o Y W 5 n Z W Q g V H l w Z S 5 7 a X R l b V 9 u Y W 1 l L D E w f S Z x d W 9 0 O y w m c X V v d D t T Z W N 0 a W 9 u M S 9 Q a X p 6 Y V 9 Q c m 9 q Z W N 0 L 0 N o Y W 5 n Z W Q g V H l w Z S 5 7 a X R l b V 9 j Y X Q s M T F 9 J n F 1 b 3 Q 7 L C Z x d W 9 0 O 1 N l Y 3 R p b 2 4 x L 1 B p e n p h X 1 B y b 2 p l Y 3 Q v Q 2 h h b m d l Z C B U e X B l L n t p d G V t X 3 N p e m U s M T J 9 J n F 1 b 3 Q 7 L C Z x d W 9 0 O 1 N l Y 3 R p b 2 4 x L 1 B p e n p h X 1 B y b 2 p l Y 3 Q v Q 2 h h b m d l Z C B U e X B l L n t p d G V t X 3 B y a W N l L D E z f S Z x d W 9 0 O y w m c X V v d D t T Z W N 0 a W 9 u M S 9 Q a X p 6 Y V 9 Q c m 9 q Z W N 0 L 0 N o Y W 5 n Z W Q g V H l w Z S 5 7 Y W R k X 2 l k L D E 0 f S Z x d W 9 0 O y w m c X V v d D t T Z W N 0 a W 9 u M S 9 Q a X p 6 Y V 9 Q c m 9 q Z W N 0 L 0 N o Y W 5 n Z W Q g V H l w Z S 5 7 Z G V s a X Z l c n l f Y W R k c m V z c z E s M T V 9 J n F 1 b 3 Q 7 L C Z x d W 9 0 O 1 N l Y 3 R p b 2 4 x L 1 B p e n p h X 1 B y b 2 p l Y 3 Q v Q 2 h h b m d l Z C B U e X B l L n t k Z W x p d m V y e V 9 h Z G R y Z X N z M i w x N n 0 m c X V v d D s s J n F 1 b 3 Q 7 U 2 V j d G l v b j E v U G l 6 e m F f U H J v a m V j d C 9 D a G F u Z 2 V k I F R 5 c G U u e 2 R l b G l 2 Z X J 5 X 2 N p d H k s M T d 9 J n F 1 b 3 Q 7 L C Z x d W 9 0 O 1 N l Y 3 R p b 2 4 x L 1 B p e n p h X 1 B y b 2 p l Y 3 Q v Q 2 h h b m d l Z C B U e X B l L n t k Z W x p d m V y e V 9 6 a X B j b 2 R l L D E 4 f S Z x d W 9 0 O 1 0 s J n F 1 b 3 Q 7 U m V s Y X R p b 2 5 z a G l w S W 5 m b y Z x d W 9 0 O z p b X X 0 i I C 8 + P C 9 T d G F i b G V F b n R y a W V z P j w v S X R l b T 4 8 S X R l b T 4 8 S X R l b U x v Y 2 F 0 a W 9 u P j x J d G V t V H l w Z T 5 G b 3 J t d W x h P C 9 J d G V t V H l w Z T 4 8 S X R l b V B h d G g + U 2 V j d G l v b j E v U G l 6 e m F f U H J v a m V j d C 9 T b 3 V y Y 2 U 8 L 0 l 0 Z W 1 Q Y X R o P j w v S X R l b U x v Y 2 F 0 a W 9 u P j x T d G F i b G V F b n R y a W V z I C 8 + P C 9 J d G V t P j x J d G V t P j x J d G V t T G 9 j Y X R p b 2 4 + P E l 0 Z W 1 U e X B l P k Z v c m 1 1 b G E 8 L 0 l 0 Z W 1 U e X B l P j x J d G V t U G F 0 a D 5 T Z W N 0 a W 9 u M S 9 Q a X p 6 Y V 9 Q c m 9 q Z W N 0 L 1 B y b 2 1 v d G V k J T I w S G V h Z G V y c z w v S X R l b V B h d G g + P C 9 J d G V t T G 9 j Y X R p b 2 4 + P F N 0 Y W J s Z U V u d H J p Z X M g L z 4 8 L 0 l 0 Z W 0 + P E l 0 Z W 0 + P E l 0 Z W 1 M b 2 N h d G l v b j 4 8 S X R l b V R 5 c G U + R m 9 y b X V s Y T w v S X R l b V R 5 c G U + P E l 0 Z W 1 Q Y X R o P l N l Y 3 R p b 2 4 x L 1 B p e n p h X 1 B y b 2 p l Y 3 Q v Q 2 h h b m d l Z C U y M F R 5 c G U 8 L 0 l 0 Z W 1 Q Y X R o P j w v S X R l b U x v Y 2 F 0 a W 9 u P j x T d G F i b G V F b n R y a W V z I C 8 + P C 9 J d G V t P j w v S X R l b X M + P C 9 M b 2 N h b F B h Y 2 t h Z 2 V N Z X R h Z G F 0 Y U Z p b G U + F g A A A F B L B Q Y A A A A A A A A A A A A A A A A A A A A A A A A m A Q A A A Q A A A N C M n d 8 B F d E R j H o A w E / C l + s B A A A A F q O q / n a Z x U C t W s w U Z H w D U A A A A A A C A A A A A A A Q Z g A A A A E A A C A A A A A p d m G A y z j K r m q 7 u F X m 9 S L t e n 9 r T m z o U r L r v J L v f R V 8 q A A A A A A O g A A A A A I A A C A A A A C i D e U u y x e h U w P R 2 C Z 6 v O f L D a D S c h G g 3 c 6 H W X U F J S Z H W V A A A A D 3 S G A D T Q D E c v o p 4 6 c F L L N 8 G m N z 4 R m b y j k Z U b O A H q Y / Y e l y R p C m y u d d q K G z A D A M V 4 d g z x C R G j v 5 D 7 z E T S s P p C F i n X P Q t / z h M T n 0 R 1 g a 4 f T 4 K U A A A A B j x Q N E I w X H Q 5 x X 8 9 T 7 d f V M k R d L C k V n U h m F C 2 L e K I b x r f x s A c b U G J + W S 4 j B m A Y D s I A P O Y K E 1 X P i W R l l V e S W X Z f z < / D a t a M a s h u p > 
</file>

<file path=customXml/itemProps1.xml><?xml version="1.0" encoding="utf-8"?>
<ds:datastoreItem xmlns:ds="http://schemas.openxmlformats.org/officeDocument/2006/customXml" ds:itemID="{EA52096B-F85E-43CC-A249-8AA65FDE1A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Sheet9</vt:lpstr>
      <vt:lpstr>Pizza_Project</vt:lpstr>
      <vt:lpstr>Sheet1</vt:lpstr>
      <vt:lpstr>Sheet8</vt:lpstr>
      <vt:lpstr>Sheet7</vt:lpstr>
      <vt:lpstr>Sheet4</vt:lpstr>
      <vt:lpstr>Sheet5</vt:lpstr>
      <vt:lpstr>Sheet6</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2023-09-27T02:13:17Z</dcterms:created>
  <dcterms:modified xsi:type="dcterms:W3CDTF">2023-09-27T12:28:41Z</dcterms:modified>
</cp:coreProperties>
</file>