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budinge\Documents\Bureautique\Enseignement\ISAE_DNM\Examens\2018_2019_Drone\NoteBooks\"/>
    </mc:Choice>
  </mc:AlternateContent>
  <bookViews>
    <workbookView xWindow="0" yWindow="0" windowWidth="19200" windowHeight="7395" activeTab="3"/>
  </bookViews>
  <sheets>
    <sheet name="Mass" sheetId="2" r:id="rId1"/>
    <sheet name="Resistance" sheetId="3" r:id="rId2"/>
    <sheet name="Friction torque" sheetId="4" r:id="rId3"/>
    <sheet name="AXI_mot_db" sheetId="1" r:id="rId4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K3" i="1"/>
  <c r="N3" i="1"/>
  <c r="O3" i="1" s="1"/>
  <c r="P3" i="1"/>
  <c r="Q3" i="1"/>
  <c r="R3" i="1" s="1"/>
  <c r="S3" i="1" s="1"/>
  <c r="T3" i="1"/>
  <c r="B2" i="1"/>
  <c r="P5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Q54" i="1"/>
  <c r="R54" i="1" s="1"/>
  <c r="S54" i="1" s="1"/>
  <c r="K54" i="1"/>
  <c r="N54" i="1"/>
  <c r="O54" i="1" s="1"/>
  <c r="R6" i="1"/>
  <c r="S6" i="1" s="1"/>
  <c r="R10" i="1"/>
  <c r="S10" i="1" s="1"/>
  <c r="R18" i="1"/>
  <c r="S18" i="1" s="1"/>
  <c r="R22" i="1"/>
  <c r="S22" i="1" s="1"/>
  <c r="R26" i="1"/>
  <c r="S26" i="1" s="1"/>
  <c r="R34" i="1"/>
  <c r="S34" i="1" s="1"/>
  <c r="R38" i="1"/>
  <c r="S38" i="1" s="1"/>
  <c r="R42" i="1"/>
  <c r="S42" i="1" s="1"/>
  <c r="R50" i="1"/>
  <c r="S50" i="1" s="1"/>
  <c r="Q4" i="1"/>
  <c r="R4" i="1" s="1"/>
  <c r="S4" i="1" s="1"/>
  <c r="Q5" i="1"/>
  <c r="R5" i="1" s="1"/>
  <c r="S5" i="1" s="1"/>
  <c r="Q6" i="1"/>
  <c r="Q7" i="1"/>
  <c r="R7" i="1" s="1"/>
  <c r="S7" i="1" s="1"/>
  <c r="Q8" i="1"/>
  <c r="R8" i="1" s="1"/>
  <c r="S8" i="1" s="1"/>
  <c r="Q9" i="1"/>
  <c r="R9" i="1" s="1"/>
  <c r="S9" i="1" s="1"/>
  <c r="Q10" i="1"/>
  <c r="Q11" i="1"/>
  <c r="R11" i="1" s="1"/>
  <c r="S11" i="1" s="1"/>
  <c r="Q12" i="1"/>
  <c r="R12" i="1" s="1"/>
  <c r="S12" i="1" s="1"/>
  <c r="Q13" i="1"/>
  <c r="R13" i="1" s="1"/>
  <c r="S13" i="1" s="1"/>
  <c r="Q14" i="1"/>
  <c r="R14" i="1" s="1"/>
  <c r="S14" i="1" s="1"/>
  <c r="Q15" i="1"/>
  <c r="R15" i="1" s="1"/>
  <c r="S15" i="1" s="1"/>
  <c r="Q16" i="1"/>
  <c r="R16" i="1" s="1"/>
  <c r="S16" i="1" s="1"/>
  <c r="Q17" i="1"/>
  <c r="R17" i="1" s="1"/>
  <c r="S17" i="1" s="1"/>
  <c r="Q18" i="1"/>
  <c r="Q19" i="1"/>
  <c r="R19" i="1" s="1"/>
  <c r="S19" i="1" s="1"/>
  <c r="Q20" i="1"/>
  <c r="R20" i="1" s="1"/>
  <c r="S20" i="1" s="1"/>
  <c r="Q21" i="1"/>
  <c r="R21" i="1" s="1"/>
  <c r="S21" i="1" s="1"/>
  <c r="Q22" i="1"/>
  <c r="Q23" i="1"/>
  <c r="R23" i="1" s="1"/>
  <c r="S23" i="1" s="1"/>
  <c r="Q24" i="1"/>
  <c r="R24" i="1" s="1"/>
  <c r="S24" i="1" s="1"/>
  <c r="Q25" i="1"/>
  <c r="R25" i="1" s="1"/>
  <c r="S25" i="1" s="1"/>
  <c r="Q26" i="1"/>
  <c r="Q27" i="1"/>
  <c r="R27" i="1" s="1"/>
  <c r="S27" i="1" s="1"/>
  <c r="Q28" i="1"/>
  <c r="R28" i="1" s="1"/>
  <c r="S28" i="1" s="1"/>
  <c r="Q29" i="1"/>
  <c r="R29" i="1" s="1"/>
  <c r="S29" i="1" s="1"/>
  <c r="Q30" i="1"/>
  <c r="R30" i="1" s="1"/>
  <c r="S30" i="1" s="1"/>
  <c r="Q31" i="1"/>
  <c r="R31" i="1" s="1"/>
  <c r="S31" i="1" s="1"/>
  <c r="Q32" i="1"/>
  <c r="R32" i="1" s="1"/>
  <c r="S32" i="1" s="1"/>
  <c r="Q33" i="1"/>
  <c r="R33" i="1" s="1"/>
  <c r="S33" i="1" s="1"/>
  <c r="Q34" i="1"/>
  <c r="Q35" i="1"/>
  <c r="R35" i="1" s="1"/>
  <c r="S35" i="1" s="1"/>
  <c r="Q36" i="1"/>
  <c r="R36" i="1" s="1"/>
  <c r="S36" i="1" s="1"/>
  <c r="Q37" i="1"/>
  <c r="R37" i="1" s="1"/>
  <c r="S37" i="1" s="1"/>
  <c r="Q38" i="1"/>
  <c r="Q39" i="1"/>
  <c r="R39" i="1" s="1"/>
  <c r="S39" i="1" s="1"/>
  <c r="Q40" i="1"/>
  <c r="R40" i="1" s="1"/>
  <c r="S40" i="1" s="1"/>
  <c r="Q41" i="1"/>
  <c r="R41" i="1" s="1"/>
  <c r="S41" i="1" s="1"/>
  <c r="Q42" i="1"/>
  <c r="Q43" i="1"/>
  <c r="R43" i="1" s="1"/>
  <c r="S43" i="1" s="1"/>
  <c r="S2" i="1" s="1"/>
  <c r="Q44" i="1"/>
  <c r="R44" i="1" s="1"/>
  <c r="S44" i="1" s="1"/>
  <c r="Q45" i="1"/>
  <c r="R45" i="1" s="1"/>
  <c r="S45" i="1" s="1"/>
  <c r="Q46" i="1"/>
  <c r="R46" i="1" s="1"/>
  <c r="S46" i="1" s="1"/>
  <c r="Q47" i="1"/>
  <c r="R47" i="1" s="1"/>
  <c r="S47" i="1" s="1"/>
  <c r="Q48" i="1"/>
  <c r="R48" i="1" s="1"/>
  <c r="S48" i="1" s="1"/>
  <c r="Q49" i="1"/>
  <c r="R49" i="1" s="1"/>
  <c r="S49" i="1" s="1"/>
  <c r="Q50" i="1"/>
  <c r="Q51" i="1"/>
  <c r="R51" i="1" s="1"/>
  <c r="S51" i="1" s="1"/>
  <c r="Q52" i="1"/>
  <c r="R52" i="1" s="1"/>
  <c r="S52" i="1" s="1"/>
  <c r="Q53" i="1"/>
  <c r="R53" i="1" s="1"/>
  <c r="S53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2" i="1" s="1"/>
  <c r="P44" i="1"/>
  <c r="P45" i="1"/>
  <c r="P46" i="1"/>
  <c r="P47" i="1"/>
  <c r="P48" i="1"/>
  <c r="P49" i="1"/>
  <c r="P50" i="1"/>
  <c r="P51" i="1"/>
  <c r="P52" i="1"/>
  <c r="P53" i="1"/>
  <c r="N4" i="1"/>
  <c r="T4" i="1" s="1"/>
  <c r="N5" i="1"/>
  <c r="O5" i="1" s="1"/>
  <c r="N6" i="1"/>
  <c r="O6" i="1" s="1"/>
  <c r="N7" i="1"/>
  <c r="O7" i="1" s="1"/>
  <c r="N8" i="1"/>
  <c r="T8" i="1" s="1"/>
  <c r="N9" i="1"/>
  <c r="O9" i="1" s="1"/>
  <c r="N10" i="1"/>
  <c r="O10" i="1" s="1"/>
  <c r="N11" i="1"/>
  <c r="O11" i="1" s="1"/>
  <c r="N12" i="1"/>
  <c r="T12" i="1" s="1"/>
  <c r="N13" i="1"/>
  <c r="O13" i="1" s="1"/>
  <c r="N14" i="1"/>
  <c r="O14" i="1" s="1"/>
  <c r="N15" i="1"/>
  <c r="O15" i="1" s="1"/>
  <c r="N16" i="1"/>
  <c r="T16" i="1" s="1"/>
  <c r="N17" i="1"/>
  <c r="O17" i="1" s="1"/>
  <c r="N18" i="1"/>
  <c r="O18" i="1" s="1"/>
  <c r="N19" i="1"/>
  <c r="O19" i="1" s="1"/>
  <c r="N20" i="1"/>
  <c r="T20" i="1" s="1"/>
  <c r="N21" i="1"/>
  <c r="O21" i="1" s="1"/>
  <c r="N22" i="1"/>
  <c r="O22" i="1" s="1"/>
  <c r="N23" i="1"/>
  <c r="O23" i="1" s="1"/>
  <c r="N24" i="1"/>
  <c r="T24" i="1" s="1"/>
  <c r="N25" i="1"/>
  <c r="O25" i="1" s="1"/>
  <c r="N26" i="1"/>
  <c r="O26" i="1" s="1"/>
  <c r="N27" i="1"/>
  <c r="O27" i="1" s="1"/>
  <c r="N28" i="1"/>
  <c r="T28" i="1" s="1"/>
  <c r="N29" i="1"/>
  <c r="O29" i="1" s="1"/>
  <c r="N30" i="1"/>
  <c r="O30" i="1" s="1"/>
  <c r="N31" i="1"/>
  <c r="O31" i="1" s="1"/>
  <c r="N32" i="1"/>
  <c r="T32" i="1" s="1"/>
  <c r="N33" i="1"/>
  <c r="O33" i="1" s="1"/>
  <c r="N34" i="1"/>
  <c r="O34" i="1" s="1"/>
  <c r="N35" i="1"/>
  <c r="O35" i="1" s="1"/>
  <c r="N36" i="1"/>
  <c r="T36" i="1" s="1"/>
  <c r="N37" i="1"/>
  <c r="O37" i="1" s="1"/>
  <c r="N38" i="1"/>
  <c r="O38" i="1" s="1"/>
  <c r="N39" i="1"/>
  <c r="O39" i="1" s="1"/>
  <c r="N40" i="1"/>
  <c r="T40" i="1" s="1"/>
  <c r="N41" i="1"/>
  <c r="O41" i="1" s="1"/>
  <c r="N42" i="1"/>
  <c r="O42" i="1" s="1"/>
  <c r="N43" i="1"/>
  <c r="O43" i="1" s="1"/>
  <c r="O2" i="1" s="1"/>
  <c r="N44" i="1"/>
  <c r="T44" i="1" s="1"/>
  <c r="N45" i="1"/>
  <c r="O45" i="1" s="1"/>
  <c r="N46" i="1"/>
  <c r="O46" i="1" s="1"/>
  <c r="N47" i="1"/>
  <c r="O47" i="1" s="1"/>
  <c r="V47" i="1" s="1"/>
  <c r="N48" i="1"/>
  <c r="T48" i="1" s="1"/>
  <c r="N49" i="1"/>
  <c r="O49" i="1" s="1"/>
  <c r="N50" i="1"/>
  <c r="O50" i="1" s="1"/>
  <c r="N51" i="1"/>
  <c r="O51" i="1" s="1"/>
  <c r="V51" i="1" s="1"/>
  <c r="N52" i="1"/>
  <c r="T52" i="1" s="1"/>
  <c r="N53" i="1"/>
  <c r="O53" i="1" s="1"/>
  <c r="V39" i="1" l="1"/>
  <c r="V35" i="1"/>
  <c r="V31" i="1"/>
  <c r="V23" i="1"/>
  <c r="V19" i="1"/>
  <c r="V15" i="1"/>
  <c r="V7" i="1"/>
  <c r="V11" i="1"/>
  <c r="O48" i="1"/>
  <c r="O32" i="1"/>
  <c r="O16" i="1"/>
  <c r="V16" i="1" s="1"/>
  <c r="T51" i="1"/>
  <c r="T35" i="1"/>
  <c r="T19" i="1"/>
  <c r="R2" i="1"/>
  <c r="N2" i="1"/>
  <c r="W20" i="1" s="1"/>
  <c r="O44" i="1"/>
  <c r="O28" i="1"/>
  <c r="O12" i="1"/>
  <c r="V12" i="1" s="1"/>
  <c r="T47" i="1"/>
  <c r="T31" i="1"/>
  <c r="T15" i="1"/>
  <c r="V43" i="1"/>
  <c r="V27" i="1"/>
  <c r="W16" i="1"/>
  <c r="Q2" i="1"/>
  <c r="T43" i="1"/>
  <c r="T2" i="1" s="1"/>
  <c r="T27" i="1"/>
  <c r="T11" i="1"/>
  <c r="O40" i="1"/>
  <c r="O24" i="1"/>
  <c r="O8" i="1"/>
  <c r="O52" i="1"/>
  <c r="V52" i="1" s="1"/>
  <c r="O36" i="1"/>
  <c r="V36" i="1" s="1"/>
  <c r="O20" i="1"/>
  <c r="O4" i="1"/>
  <c r="V4" i="1" s="1"/>
  <c r="T39" i="1"/>
  <c r="T23" i="1"/>
  <c r="T7" i="1"/>
  <c r="W8" i="1"/>
  <c r="W39" i="1"/>
  <c r="W23" i="1"/>
  <c r="W7" i="1"/>
  <c r="W38" i="1"/>
  <c r="W22" i="1"/>
  <c r="W6" i="1"/>
  <c r="W41" i="1"/>
  <c r="W25" i="1"/>
  <c r="W9" i="1"/>
  <c r="V3" i="1"/>
  <c r="X3" i="1"/>
  <c r="V50" i="1"/>
  <c r="V46" i="1"/>
  <c r="V42" i="1"/>
  <c r="V38" i="1"/>
  <c r="V34" i="1"/>
  <c r="V30" i="1"/>
  <c r="V26" i="1"/>
  <c r="V22" i="1"/>
  <c r="V18" i="1"/>
  <c r="V14" i="1"/>
  <c r="V10" i="1"/>
  <c r="V6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48" i="1"/>
  <c r="V44" i="1"/>
  <c r="V40" i="1"/>
  <c r="V32" i="1"/>
  <c r="V28" i="1"/>
  <c r="V24" i="1"/>
  <c r="V20" i="1"/>
  <c r="V8" i="1"/>
  <c r="T50" i="1"/>
  <c r="T46" i="1"/>
  <c r="T42" i="1"/>
  <c r="T38" i="1"/>
  <c r="T34" i="1"/>
  <c r="T30" i="1"/>
  <c r="T26" i="1"/>
  <c r="T22" i="1"/>
  <c r="T18" i="1"/>
  <c r="T14" i="1"/>
  <c r="T10" i="1"/>
  <c r="T6" i="1"/>
  <c r="T54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W36" i="1" l="1"/>
  <c r="W29" i="1"/>
  <c r="W10" i="1"/>
  <c r="W42" i="1"/>
  <c r="W27" i="1"/>
  <c r="W43" i="1"/>
  <c r="W24" i="1"/>
  <c r="W52" i="1"/>
  <c r="W13" i="1"/>
  <c r="W45" i="1"/>
  <c r="W26" i="1"/>
  <c r="W11" i="1"/>
  <c r="W12" i="1"/>
  <c r="W32" i="1"/>
  <c r="W3" i="1"/>
  <c r="W17" i="1"/>
  <c r="W33" i="1"/>
  <c r="W49" i="1"/>
  <c r="W14" i="1"/>
  <c r="W30" i="1"/>
  <c r="W46" i="1"/>
  <c r="W15" i="1"/>
  <c r="W31" i="1"/>
  <c r="W47" i="1"/>
  <c r="W40" i="1"/>
  <c r="W28" i="1"/>
  <c r="X7" i="1"/>
  <c r="X11" i="1"/>
  <c r="X15" i="1"/>
  <c r="X19" i="1"/>
  <c r="X23" i="1"/>
  <c r="X27" i="1"/>
  <c r="X31" i="1"/>
  <c r="X35" i="1"/>
  <c r="X39" i="1"/>
  <c r="X43" i="1"/>
  <c r="X47" i="1"/>
  <c r="X51" i="1"/>
  <c r="X4" i="1"/>
  <c r="X8" i="1"/>
  <c r="X12" i="1"/>
  <c r="X16" i="1"/>
  <c r="X20" i="1"/>
  <c r="X24" i="1"/>
  <c r="X28" i="1"/>
  <c r="X32" i="1"/>
  <c r="X36" i="1"/>
  <c r="X40" i="1"/>
  <c r="X44" i="1"/>
  <c r="X48" i="1"/>
  <c r="X52" i="1"/>
  <c r="X5" i="1"/>
  <c r="X9" i="1"/>
  <c r="X13" i="1"/>
  <c r="X17" i="1"/>
  <c r="X21" i="1"/>
  <c r="X25" i="1"/>
  <c r="X29" i="1"/>
  <c r="X33" i="1"/>
  <c r="X37" i="1"/>
  <c r="X41" i="1"/>
  <c r="X45" i="1"/>
  <c r="X49" i="1"/>
  <c r="X53" i="1"/>
  <c r="X6" i="1"/>
  <c r="X10" i="1"/>
  <c r="X14" i="1"/>
  <c r="X18" i="1"/>
  <c r="X22" i="1"/>
  <c r="X26" i="1"/>
  <c r="X30" i="1"/>
  <c r="X34" i="1"/>
  <c r="X38" i="1"/>
  <c r="X42" i="1"/>
  <c r="X46" i="1"/>
  <c r="X50" i="1"/>
  <c r="W48" i="1"/>
  <c r="W4" i="1"/>
  <c r="W21" i="1"/>
  <c r="W37" i="1"/>
  <c r="W53" i="1"/>
  <c r="W18" i="1"/>
  <c r="W34" i="1"/>
  <c r="W50" i="1"/>
  <c r="W19" i="1"/>
  <c r="W35" i="1"/>
  <c r="W51" i="1"/>
  <c r="W44" i="1"/>
  <c r="W5" i="1"/>
</calcChain>
</file>

<file path=xl/sharedStrings.xml><?xml version="1.0" encoding="utf-8"?>
<sst xmlns="http://schemas.openxmlformats.org/spreadsheetml/2006/main" count="80" uniqueCount="78">
  <si>
    <t>Name</t>
  </si>
  <si>
    <t>Kv (rpm/v)</t>
  </si>
  <si>
    <t>Io (A)</t>
  </si>
  <si>
    <t>r (omn)</t>
  </si>
  <si>
    <t>weight (g)</t>
  </si>
  <si>
    <t>Imax (A)</t>
  </si>
  <si>
    <t>No s</t>
  </si>
  <si>
    <t>Inom_max (A)</t>
  </si>
  <si>
    <t>Eta_max (%)</t>
  </si>
  <si>
    <t>AXI 2203/40VPP GOLD LINE</t>
  </si>
  <si>
    <t>AXI 2203/46 GOLD LINE</t>
  </si>
  <si>
    <t>AXI 2203/52 GOLD LINE</t>
  </si>
  <si>
    <t>AXI 2203/RACE GOLD LINE</t>
  </si>
  <si>
    <t>AXI 2204/54 GOLD LINE</t>
  </si>
  <si>
    <t>AXI 2208/20 GOLD LINE</t>
  </si>
  <si>
    <t>AXI 2208/26 GOLD LINE</t>
  </si>
  <si>
    <t>AXI 2208/34 GOLD LINE</t>
  </si>
  <si>
    <t>AXI 2212/12 GOLD LINE</t>
  </si>
  <si>
    <t>AXI 2212/20 GOLD LINE</t>
  </si>
  <si>
    <t>AXI 2212/26 GOLD LINE</t>
  </si>
  <si>
    <t>AXI 2212/34 GOLD LINE</t>
  </si>
  <si>
    <t>AXI 2217/12 GOLD LINE</t>
  </si>
  <si>
    <t>AXI 2217/16 GOLD LINE</t>
  </si>
  <si>
    <t>AXI 2217/20 GOLD LINE</t>
  </si>
  <si>
    <t>AXI 2217/5H GOLD LINE</t>
  </si>
  <si>
    <t>AXI 2808/16 GOLD LINE</t>
  </si>
  <si>
    <t>AXI 2808/20 GOLD LINE</t>
  </si>
  <si>
    <t>AXI 2808/24 GOLD LINE</t>
  </si>
  <si>
    <t>AXI 2814/10 GOLD LINE</t>
  </si>
  <si>
    <t>AXI 2814/12 GOLD LINE</t>
  </si>
  <si>
    <t>AXI 2814/16 GOLD LINE</t>
  </si>
  <si>
    <t>AXI 2814/20 GOLD LINE</t>
  </si>
  <si>
    <t>AXI 2814/6D GOLD LINE</t>
  </si>
  <si>
    <t>AXI 2820/10 GOLD LINE</t>
  </si>
  <si>
    <t>AXI 2820/12 GOLD LINE</t>
  </si>
  <si>
    <t>AXI 2820/14 GOLD LINE</t>
  </si>
  <si>
    <t>AXI 2820/8 GOLD LINE</t>
  </si>
  <si>
    <t>AXI 2826/10 GOLD LINE</t>
  </si>
  <si>
    <t>AXI 2826/12 GOLD LINE</t>
  </si>
  <si>
    <t>AXI 2826/6 GOLD LINE</t>
  </si>
  <si>
    <t>AXI 2826/8 GOLD LINE</t>
  </si>
  <si>
    <t>AXI 4120/14 GOLD LINE</t>
  </si>
  <si>
    <t>AXI 4120/18 GOLD LINE</t>
  </si>
  <si>
    <t>AXI 4120/20 GOLD LINE</t>
  </si>
  <si>
    <t>AXI 4130/16 GOLD LINE</t>
  </si>
  <si>
    <t>AXI 4130/20 GOLD LINE</t>
  </si>
  <si>
    <t>AXI 5320/18 GOLD LINE</t>
  </si>
  <si>
    <t>AXI 5320/24 GOLD LINE</t>
  </si>
  <si>
    <t>AXI 5320/28 GOLD LINE</t>
  </si>
  <si>
    <t>AXI 5325/16 GOLD LINE</t>
  </si>
  <si>
    <t>AXI 5325/18 GOLD LINE</t>
  </si>
  <si>
    <t>AXI 5325/20 GOLD LINE</t>
  </si>
  <si>
    <t>AXI 5325/24 GOLD LINE</t>
  </si>
  <si>
    <t>AXI 5330/18 GOLD LINE</t>
  </si>
  <si>
    <t>AXI 5330/24 GOLD LINE</t>
  </si>
  <si>
    <t>AXI 5345/14HD GOLD LINE</t>
  </si>
  <si>
    <t>AXI 5345/16HD GOLD LINE</t>
  </si>
  <si>
    <t>AXI 5345/18HD GOLD LINE</t>
  </si>
  <si>
    <t>AXI 5360/20 GOLD LINE</t>
  </si>
  <si>
    <t>AXI 5330/F3A GOLD LINE</t>
  </si>
  <si>
    <t>Kt (N.m/A)</t>
  </si>
  <si>
    <t>Tnom (N.m)</t>
  </si>
  <si>
    <t>Rend nom</t>
  </si>
  <si>
    <t>Icc</t>
  </si>
  <si>
    <t>I opt</t>
  </si>
  <si>
    <t>Eta opt</t>
  </si>
  <si>
    <t>Cf</t>
  </si>
  <si>
    <t>RIMFIRE 65CC</t>
  </si>
  <si>
    <t>Pole (number)</t>
  </si>
  <si>
    <t>Inductance</t>
  </si>
  <si>
    <t>Voltage</t>
  </si>
  <si>
    <t>Ref</t>
  </si>
  <si>
    <t>Mass</t>
  </si>
  <si>
    <t>R</t>
  </si>
  <si>
    <t>Estim --&gt;</t>
  </si>
  <si>
    <t>M*=T*(3/3.5)</t>
  </si>
  <si>
    <t>R*=T*(-5/3.5)Kt*2</t>
  </si>
  <si>
    <t>Cf=T*(3/3.5)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</si>
</sst>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AXI_mot_db!$O$1</c:f>
              <c:strCache>
                <c:ptCount val="1"/>
                <c:pt idx="0">
                  <c:v>Tnom (N.m)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5401356080489939E-2"/>
                  <c:y val="-8.75918635170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AXI_mot_db!$H$3:$H$53</c:f>
              <c:numCache>
                <c:formatCode>General</c:formatCode>
                <c:ptCount val="51"/>
                <c:pt idx="0">
                  <c:v>17.5</c:v>
                </c:pt>
                <c:pt idx="1">
                  <c:v>18.5</c:v>
                </c:pt>
                <c:pt idx="2">
                  <c:v>18.5</c:v>
                </c:pt>
                <c:pt idx="3">
                  <c:v>18.5</c:v>
                </c:pt>
                <c:pt idx="4">
                  <c:v>25.9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69.5</c:v>
                </c:pt>
                <c:pt idx="13">
                  <c:v>69.5</c:v>
                </c:pt>
                <c:pt idx="14">
                  <c:v>69.5</c:v>
                </c:pt>
                <c:pt idx="15">
                  <c:v>68.5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181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409</c:v>
                </c:pt>
                <c:pt idx="36">
                  <c:v>409</c:v>
                </c:pt>
                <c:pt idx="37">
                  <c:v>495</c:v>
                </c:pt>
                <c:pt idx="38">
                  <c:v>495</c:v>
                </c:pt>
                <c:pt idx="39">
                  <c:v>495</c:v>
                </c:pt>
                <c:pt idx="40">
                  <c:v>575</c:v>
                </c:pt>
                <c:pt idx="41">
                  <c:v>575</c:v>
                </c:pt>
                <c:pt idx="42">
                  <c:v>575</c:v>
                </c:pt>
                <c:pt idx="43">
                  <c:v>575</c:v>
                </c:pt>
                <c:pt idx="44">
                  <c:v>652</c:v>
                </c:pt>
                <c:pt idx="45">
                  <c:v>652</c:v>
                </c:pt>
                <c:pt idx="46">
                  <c:v>995</c:v>
                </c:pt>
                <c:pt idx="47">
                  <c:v>995</c:v>
                </c:pt>
                <c:pt idx="48">
                  <c:v>995</c:v>
                </c:pt>
                <c:pt idx="49">
                  <c:v>1350</c:v>
                </c:pt>
                <c:pt idx="50">
                  <c:v>652</c:v>
                </c:pt>
              </c:numCache>
            </c:numRef>
          </c:yVal>
          <c:smooth val="0"/>
        </c:ser>
        <c:ser>
          <c:idx val="1"/>
          <c:order val="1"/>
          <c:tx>
            <c:v>Scaling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AXI_mot_db!$V$3:$V$53</c:f>
              <c:numCache>
                <c:formatCode>0.00</c:formatCode>
                <c:ptCount val="51"/>
                <c:pt idx="0">
                  <c:v>18.835528712051367</c:v>
                </c:pt>
                <c:pt idx="1">
                  <c:v>20.410076968939538</c:v>
                </c:pt>
                <c:pt idx="2">
                  <c:v>19.158552176817924</c:v>
                </c:pt>
                <c:pt idx="3">
                  <c:v>16.709024469561029</c:v>
                </c:pt>
                <c:pt idx="4">
                  <c:v>21.871636750661512</c:v>
                </c:pt>
                <c:pt idx="5">
                  <c:v>33.439970424905312</c:v>
                </c:pt>
                <c:pt idx="6">
                  <c:v>30.003423345836506</c:v>
                </c:pt>
                <c:pt idx="7">
                  <c:v>28.423598655423493</c:v>
                </c:pt>
                <c:pt idx="8">
                  <c:v>50.921530601244186</c:v>
                </c:pt>
                <c:pt idx="9">
                  <c:v>49.562989843262748</c:v>
                </c:pt>
                <c:pt idx="10">
                  <c:v>46.895684218339184</c:v>
                </c:pt>
                <c:pt idx="11">
                  <c:v>50.086083828562195</c:v>
                </c:pt>
                <c:pt idx="12">
                  <c:v>72.6589215992269</c:v>
                </c:pt>
                <c:pt idx="13">
                  <c:v>70.399103840182519</c:v>
                </c:pt>
                <c:pt idx="14">
                  <c:v>71.768307681294573</c:v>
                </c:pt>
                <c:pt idx="15">
                  <c:v>41.573492872885424</c:v>
                </c:pt>
                <c:pt idx="16">
                  <c:v>49.022712250962819</c:v>
                </c:pt>
                <c:pt idx="17">
                  <c:v>52.153566659907021</c:v>
                </c:pt>
                <c:pt idx="18">
                  <c:v>63.237522763068341</c:v>
                </c:pt>
                <c:pt idx="19">
                  <c:v>80.190659182631109</c:v>
                </c:pt>
                <c:pt idx="20">
                  <c:v>82.410804847083327</c:v>
                </c:pt>
                <c:pt idx="21">
                  <c:v>92.977805903498094</c:v>
                </c:pt>
                <c:pt idx="22">
                  <c:v>95.108457277568007</c:v>
                </c:pt>
                <c:pt idx="23">
                  <c:v>65.607546999132794</c:v>
                </c:pt>
                <c:pt idx="24">
                  <c:v>109.28694102763693</c:v>
                </c:pt>
                <c:pt idx="25">
                  <c:v>115.61003776852529</c:v>
                </c:pt>
                <c:pt idx="26">
                  <c:v>127.40871385420859</c:v>
                </c:pt>
                <c:pt idx="27">
                  <c:v>113.73272849697119</c:v>
                </c:pt>
                <c:pt idx="28">
                  <c:v>137.23880086192133</c:v>
                </c:pt>
                <c:pt idx="29">
                  <c:v>145.01537812298639</c:v>
                </c:pt>
                <c:pt idx="30">
                  <c:v>131.24166889073635</c:v>
                </c:pt>
                <c:pt idx="31">
                  <c:v>144.98564814947267</c:v>
                </c:pt>
                <c:pt idx="32">
                  <c:v>229.87802104829672</c:v>
                </c:pt>
                <c:pt idx="33">
                  <c:v>284.34343015627388</c:v>
                </c:pt>
                <c:pt idx="34">
                  <c:v>295.78878937418125</c:v>
                </c:pt>
                <c:pt idx="35">
                  <c:v>393.12475564274553</c:v>
                </c:pt>
                <c:pt idx="36">
                  <c:v>445.50187090756594</c:v>
                </c:pt>
                <c:pt idx="37">
                  <c:v>509.31862344898798</c:v>
                </c:pt>
                <c:pt idx="38">
                  <c:v>574.71851670339117</c:v>
                </c:pt>
                <c:pt idx="39">
                  <c:v>611.71696620546595</c:v>
                </c:pt>
                <c:pt idx="40">
                  <c:v>575</c:v>
                </c:pt>
                <c:pt idx="41">
                  <c:v>609.09700487515511</c:v>
                </c:pt>
                <c:pt idx="42">
                  <c:v>646.7572313705997</c:v>
                </c:pt>
                <c:pt idx="43">
                  <c:v>734.75776610367393</c:v>
                </c:pt>
                <c:pt idx="44">
                  <c:v>706.6222044373518</c:v>
                </c:pt>
                <c:pt idx="45">
                  <c:v>747.73953562344241</c:v>
                </c:pt>
                <c:pt idx="46">
                  <c:v>1047.4146909579579</c:v>
                </c:pt>
                <c:pt idx="47">
                  <c:v>996.98389920762793</c:v>
                </c:pt>
                <c:pt idx="48">
                  <c:v>954.35213398500696</c:v>
                </c:pt>
                <c:pt idx="49">
                  <c:v>1143.6162740477548</c:v>
                </c:pt>
                <c:pt idx="50">
                  <c:v>726.71049637852468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83856"/>
        <c:axId val="883378416"/>
      </c:scatterChart>
      <c:valAx>
        <c:axId val="8833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Torque</a:t>
                </a:r>
                <a:r>
                  <a:rPr lang="fr-FR" baseline="0"/>
                  <a:t> (N.m)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78416"/>
        <c:crosses val="autoZero"/>
        <c:crossBetween val="midCat"/>
      </c:valAx>
      <c:valAx>
        <c:axId val="883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Mass (g)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"Data"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7612440770963415"/>
                  <c:y val="-0.57922587148046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AXI_mot_db!$F$3:$F$53</c:f>
              <c:numCache>
                <c:formatCode>General</c:formatCode>
                <c:ptCount val="51"/>
                <c:pt idx="0">
                  <c:v>0.245</c:v>
                </c:pt>
                <c:pt idx="1">
                  <c:v>0.28499999999999998</c:v>
                </c:pt>
                <c:pt idx="2">
                  <c:v>0.39</c:v>
                </c:pt>
                <c:pt idx="3">
                  <c:v>0.22</c:v>
                </c:pt>
                <c:pt idx="4">
                  <c:v>0.32</c:v>
                </c:pt>
                <c:pt idx="5">
                  <c:v>8.8999999999999996E-2</c:v>
                </c:pt>
                <c:pt idx="6">
                  <c:v>0.155</c:v>
                </c:pt>
                <c:pt idx="7">
                  <c:v>0.26</c:v>
                </c:pt>
                <c:pt idx="8">
                  <c:v>4.4999999999999998E-2</c:v>
                </c:pt>
                <c:pt idx="9">
                  <c:v>0.13500000000000001</c:v>
                </c:pt>
                <c:pt idx="10">
                  <c:v>0.21</c:v>
                </c:pt>
                <c:pt idx="11">
                  <c:v>0.34499999999999997</c:v>
                </c:pt>
                <c:pt idx="12">
                  <c:v>6.0999999999999999E-2</c:v>
                </c:pt>
                <c:pt idx="13">
                  <c:v>0.12</c:v>
                </c:pt>
                <c:pt idx="14">
                  <c:v>0.185</c:v>
                </c:pt>
                <c:pt idx="15">
                  <c:v>3.9E-2</c:v>
                </c:pt>
                <c:pt idx="16">
                  <c:v>7.4999999999999997E-2</c:v>
                </c:pt>
                <c:pt idx="17">
                  <c:v>0.105</c:v>
                </c:pt>
                <c:pt idx="18">
                  <c:v>0.115</c:v>
                </c:pt>
                <c:pt idx="19">
                  <c:v>3.6999999999999998E-2</c:v>
                </c:pt>
                <c:pt idx="20">
                  <c:v>5.2999999999999999E-2</c:v>
                </c:pt>
                <c:pt idx="21">
                  <c:v>8.5000000000000006E-2</c:v>
                </c:pt>
                <c:pt idx="22">
                  <c:v>0.14499999999999999</c:v>
                </c:pt>
                <c:pt idx="23">
                  <c:v>2.1999999999999999E-2</c:v>
                </c:pt>
                <c:pt idx="24">
                  <c:v>3.9E-2</c:v>
                </c:pt>
                <c:pt idx="25">
                  <c:v>5.8999999999999997E-2</c:v>
                </c:pt>
                <c:pt idx="26">
                  <c:v>7.8E-2</c:v>
                </c:pt>
                <c:pt idx="27">
                  <c:v>2.5999999999999999E-2</c:v>
                </c:pt>
                <c:pt idx="28">
                  <c:v>4.2000000000000003E-2</c:v>
                </c:pt>
                <c:pt idx="29">
                  <c:v>6.2E-2</c:v>
                </c:pt>
                <c:pt idx="30">
                  <c:v>2.5000000000000001E-2</c:v>
                </c:pt>
                <c:pt idx="31">
                  <c:v>0.03</c:v>
                </c:pt>
                <c:pt idx="32">
                  <c:v>4.1000000000000002E-2</c:v>
                </c:pt>
                <c:pt idx="33">
                  <c:v>7.0000000000000007E-2</c:v>
                </c:pt>
                <c:pt idx="34">
                  <c:v>8.2000000000000003E-2</c:v>
                </c:pt>
                <c:pt idx="35">
                  <c:v>6.3E-2</c:v>
                </c:pt>
                <c:pt idx="36">
                  <c:v>9.9000000000000005E-2</c:v>
                </c:pt>
                <c:pt idx="37">
                  <c:v>2.3E-2</c:v>
                </c:pt>
                <c:pt idx="38">
                  <c:v>8.4000000000000005E-2</c:v>
                </c:pt>
                <c:pt idx="39">
                  <c:v>5.7000000000000002E-2</c:v>
                </c:pt>
                <c:pt idx="40">
                  <c:v>2.5999999999999999E-2</c:v>
                </c:pt>
                <c:pt idx="41">
                  <c:v>3.2000000000000001E-2</c:v>
                </c:pt>
                <c:pt idx="42">
                  <c:v>3.6999999999999998E-2</c:v>
                </c:pt>
                <c:pt idx="43">
                  <c:v>4.4999999999999998E-2</c:v>
                </c:pt>
                <c:pt idx="44">
                  <c:v>3.2000000000000001E-2</c:v>
                </c:pt>
                <c:pt idx="45">
                  <c:v>5.7000000000000002E-2</c:v>
                </c:pt>
                <c:pt idx="46">
                  <c:v>2.7E-2</c:v>
                </c:pt>
                <c:pt idx="47">
                  <c:v>3.4000000000000002E-2</c:v>
                </c:pt>
                <c:pt idx="48">
                  <c:v>4.2000000000000003E-2</c:v>
                </c:pt>
                <c:pt idx="49">
                  <c:v>6.8000000000000005E-2</c:v>
                </c:pt>
                <c:pt idx="50">
                  <c:v>4.4999999999999998E-2</c:v>
                </c:pt>
              </c:numCache>
            </c:numRef>
          </c:yVal>
          <c:smooth val="0"/>
        </c:ser>
        <c:ser>
          <c:idx val="1"/>
          <c:order val="1"/>
          <c:tx>
            <c:v>Scaling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AXI_mot_db!$W$3:$W$53</c:f>
              <c:numCache>
                <c:formatCode>0.00</c:formatCode>
                <c:ptCount val="51"/>
                <c:pt idx="0">
                  <c:v>0.23742848842818015</c:v>
                </c:pt>
                <c:pt idx="1">
                  <c:v>0.28081774430191764</c:v>
                </c:pt>
                <c:pt idx="2">
                  <c:v>0.39695841571673368</c:v>
                </c:pt>
                <c:pt idx="3">
                  <c:v>0.2192039356911421</c:v>
                </c:pt>
                <c:pt idx="4">
                  <c:v>0.37771505828850255</c:v>
                </c:pt>
                <c:pt idx="5">
                  <c:v>0.11014630364151966</c:v>
                </c:pt>
                <c:pt idx="6">
                  <c:v>0.21678428974420877</c:v>
                </c:pt>
                <c:pt idx="7">
                  <c:v>0.39534116444556455</c:v>
                </c:pt>
                <c:pt idx="8">
                  <c:v>4.7604814047348315E-2</c:v>
                </c:pt>
                <c:pt idx="9">
                  <c:v>0.14318504782591823</c:v>
                </c:pt>
                <c:pt idx="10">
                  <c:v>0.24533455861901746</c:v>
                </c:pt>
                <c:pt idx="11">
                  <c:v>0.36912830940274838</c:v>
                </c:pt>
                <c:pt idx="12">
                  <c:v>5.2559282189425023E-2</c:v>
                </c:pt>
                <c:pt idx="13">
                  <c:v>9.569708192708111E-2</c:v>
                </c:pt>
                <c:pt idx="14">
                  <c:v>0.1448025121573015</c:v>
                </c:pt>
                <c:pt idx="15">
                  <c:v>2.8202383349649796E-2</c:v>
                </c:pt>
                <c:pt idx="16">
                  <c:v>5.8221605328842789E-2</c:v>
                </c:pt>
                <c:pt idx="17">
                  <c:v>7.8350772736640081E-2</c:v>
                </c:pt>
                <c:pt idx="18">
                  <c:v>8.9091685189611872E-2</c:v>
                </c:pt>
                <c:pt idx="19">
                  <c:v>3.1573920365097145E-2</c:v>
                </c:pt>
                <c:pt idx="20">
                  <c:v>4.19971015096837E-2</c:v>
                </c:pt>
                <c:pt idx="21">
                  <c:v>6.1950239419883278E-2</c:v>
                </c:pt>
                <c:pt idx="22">
                  <c:v>9.0566039670713666E-2</c:v>
                </c:pt>
                <c:pt idx="23">
                  <c:v>1.4608640129580642E-2</c:v>
                </c:pt>
                <c:pt idx="24">
                  <c:v>3.5202991346768416E-2</c:v>
                </c:pt>
                <c:pt idx="25">
                  <c:v>4.7093346201371851E-2</c:v>
                </c:pt>
                <c:pt idx="26">
                  <c:v>5.3075454584096272E-2</c:v>
                </c:pt>
                <c:pt idx="27">
                  <c:v>2.1081308453890051E-2</c:v>
                </c:pt>
                <c:pt idx="28">
                  <c:v>4.0974971982311946E-2</c:v>
                </c:pt>
                <c:pt idx="29">
                  <c:v>5.4773676738473061E-2</c:v>
                </c:pt>
                <c:pt idx="30">
                  <c:v>1.6605568654767131E-2</c:v>
                </c:pt>
                <c:pt idx="31">
                  <c:v>2.4785095704025518E-2</c:v>
                </c:pt>
                <c:pt idx="32">
                  <c:v>3.3700697573497543E-2</c:v>
                </c:pt>
                <c:pt idx="33">
                  <c:v>3.8833159158702474E-2</c:v>
                </c:pt>
                <c:pt idx="34">
                  <c:v>4.4601256002372684E-2</c:v>
                </c:pt>
                <c:pt idx="35">
                  <c:v>4.0496460285912986E-2</c:v>
                </c:pt>
                <c:pt idx="36">
                  <c:v>5.2384999660234778E-2</c:v>
                </c:pt>
                <c:pt idx="37">
                  <c:v>2.8477583589700716E-2</c:v>
                </c:pt>
                <c:pt idx="38">
                  <c:v>7.5115475500346446E-2</c:v>
                </c:pt>
                <c:pt idx="39">
                  <c:v>4.6334691270272128E-2</c:v>
                </c:pt>
                <c:pt idx="40">
                  <c:v>2.5999999999999999E-2</c:v>
                </c:pt>
                <c:pt idx="41">
                  <c:v>3.0500734993763191E-2</c:v>
                </c:pt>
                <c:pt idx="42">
                  <c:v>3.3394193530846515E-2</c:v>
                </c:pt>
                <c:pt idx="43">
                  <c:v>3.9325377433884152E-2</c:v>
                </c:pt>
                <c:pt idx="44">
                  <c:v>3.3675251598292329E-2</c:v>
                </c:pt>
                <c:pt idx="45">
                  <c:v>5.2971160253844976E-2</c:v>
                </c:pt>
                <c:pt idx="46">
                  <c:v>2.3155795562295432E-2</c:v>
                </c:pt>
                <c:pt idx="47">
                  <c:v>3.3471335981077155E-2</c:v>
                </c:pt>
                <c:pt idx="48">
                  <c:v>4.6814732064327867E-2</c:v>
                </c:pt>
                <c:pt idx="49">
                  <c:v>7.0316860837240036E-2</c:v>
                </c:pt>
                <c:pt idx="50">
                  <c:v>3.9037715815418171E-2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80592"/>
        <c:axId val="883384944"/>
      </c:scatterChart>
      <c:valAx>
        <c:axId val="8833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Torque (N.m)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84944"/>
        <c:crosses val="autoZero"/>
        <c:crossBetween val="midCat"/>
      </c:valAx>
      <c:valAx>
        <c:axId val="8833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Resistance / Voltage^2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38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Couple frottement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7840113735783026E-2"/>
                  <c:y val="-0.11405766987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AXI_mot_db!$T$3:$T$53</c:f>
              <c:numCache>
                <c:formatCode>0.00E+00</c:formatCode>
                <c:ptCount val="51"/>
                <c:pt idx="0">
                  <c:v>2.3873241463784303E-3</c:v>
                </c:pt>
                <c:pt idx="1">
                  <c:v>2.7759583097423605E-3</c:v>
                </c:pt>
                <c:pt idx="2">
                  <c:v>2.50473353062655E-3</c:v>
                </c:pt>
                <c:pt idx="3">
                  <c:v>2.2835274443619769E-3</c:v>
                </c:pt>
                <c:pt idx="4">
                  <c:v>2.3873241463784303E-3</c:v>
                </c:pt>
                <c:pt idx="5">
                  <c:v>4.1974930046214162E-3</c:v>
                </c:pt>
                <c:pt idx="6">
                  <c:v>4.0349140502170654E-3</c:v>
                </c:pt>
                <c:pt idx="7">
                  <c:v>3.0384125499361833E-3</c:v>
                </c:pt>
                <c:pt idx="8">
                  <c:v>5.8764902064699816E-3</c:v>
                </c:pt>
                <c:pt idx="9">
                  <c:v>5.8126153129213947E-3</c:v>
                </c:pt>
                <c:pt idx="10">
                  <c:v>4.6708515907404073E-3</c:v>
                </c:pt>
                <c:pt idx="11">
                  <c:v>5.3798854002894206E-3</c:v>
                </c:pt>
                <c:pt idx="12">
                  <c:v>6.2278021209872083E-3</c:v>
                </c:pt>
                <c:pt idx="13">
                  <c:v>6.3661977236758134E-3</c:v>
                </c:pt>
                <c:pt idx="14">
                  <c:v>6.252515621467317E-3</c:v>
                </c:pt>
                <c:pt idx="15">
                  <c:v>6.0478878374920228E-3</c:v>
                </c:pt>
                <c:pt idx="16">
                  <c:v>1.049373251155354E-2</c:v>
                </c:pt>
                <c:pt idx="17">
                  <c:v>8.3316010477636482E-3</c:v>
                </c:pt>
                <c:pt idx="18">
                  <c:v>8.0246189794232949E-3</c:v>
                </c:pt>
                <c:pt idx="19">
                  <c:v>1.3392306187000949E-2</c:v>
                </c:pt>
                <c:pt idx="20">
                  <c:v>1.2365995578363091E-2</c:v>
                </c:pt>
                <c:pt idx="21">
                  <c:v>9.2263735125736428E-3</c:v>
                </c:pt>
                <c:pt idx="22">
                  <c:v>7.9577471545947669E-3</c:v>
                </c:pt>
                <c:pt idx="23">
                  <c:v>1.5077836713969034E-2</c:v>
                </c:pt>
                <c:pt idx="24">
                  <c:v>1.8302818455567964E-2</c:v>
                </c:pt>
                <c:pt idx="25">
                  <c:v>1.6397782015528609E-2</c:v>
                </c:pt>
                <c:pt idx="26">
                  <c:v>1.887651650624805E-2</c:v>
                </c:pt>
                <c:pt idx="27">
                  <c:v>2.1008452488130182E-2</c:v>
                </c:pt>
                <c:pt idx="28">
                  <c:v>1.7645439342797092E-2</c:v>
                </c:pt>
                <c:pt idx="29">
                  <c:v>1.6334323106799782E-2</c:v>
                </c:pt>
                <c:pt idx="30">
                  <c:v>2.2281692032865348E-2</c:v>
                </c:pt>
                <c:pt idx="31">
                  <c:v>2.4507044334504235E-2</c:v>
                </c:pt>
                <c:pt idx="32">
                  <c:v>2.8937262380344612E-2</c:v>
                </c:pt>
                <c:pt idx="33">
                  <c:v>2.7813485200525397E-2</c:v>
                </c:pt>
                <c:pt idx="34">
                  <c:v>3.0804182533915231E-2</c:v>
                </c:pt>
                <c:pt idx="35">
                  <c:v>3.224437808095542E-2</c:v>
                </c:pt>
                <c:pt idx="36">
                  <c:v>3.7571002959398241E-2</c:v>
                </c:pt>
                <c:pt idx="37">
                  <c:v>3.6132473566808675E-2</c:v>
                </c:pt>
                <c:pt idx="38">
                  <c:v>5.0991389534296577E-2</c:v>
                </c:pt>
                <c:pt idx="39">
                  <c:v>5.3690824175579153E-2</c:v>
                </c:pt>
                <c:pt idx="40">
                  <c:v>5.7295779513082332E-2</c:v>
                </c:pt>
                <c:pt idx="41">
                  <c:v>5.2707156478484819E-2</c:v>
                </c:pt>
                <c:pt idx="42">
                  <c:v>6.8209261325098011E-2</c:v>
                </c:pt>
                <c:pt idx="43">
                  <c:v>6.9973293945574666E-2</c:v>
                </c:pt>
                <c:pt idx="44">
                  <c:v>7.3739741973078921E-2</c:v>
                </c:pt>
                <c:pt idx="45">
                  <c:v>7.2710380092744067E-2</c:v>
                </c:pt>
                <c:pt idx="46">
                  <c:v>0.11034742721038078</c:v>
                </c:pt>
                <c:pt idx="47">
                  <c:v>0.10283857861322469</c:v>
                </c:pt>
                <c:pt idx="48">
                  <c:v>8.9350143490186884E-2</c:v>
                </c:pt>
                <c:pt idx="49">
                  <c:v>0.14323944878270584</c:v>
                </c:pt>
                <c:pt idx="50">
                  <c:v>7.3143548314573176E-2</c:v>
                </c:pt>
              </c:numCache>
            </c:numRef>
          </c:yVal>
          <c:smooth val="0"/>
        </c:ser>
        <c:ser>
          <c:idx val="1"/>
          <c:order val="1"/>
          <c:tx>
            <c:v>Scaling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AXI_mot_db!$O$3:$O$53</c:f>
              <c:numCache>
                <c:formatCode>0.00</c:formatCode>
                <c:ptCount val="51"/>
                <c:pt idx="0">
                  <c:v>4.2971834634811745E-2</c:v>
                </c:pt>
                <c:pt idx="1">
                  <c:v>4.7191291265620126E-2</c:v>
                </c:pt>
                <c:pt idx="2">
                  <c:v>4.383283678596462E-2</c:v>
                </c:pt>
                <c:pt idx="3">
                  <c:v>3.7366812725923251E-2</c:v>
                </c:pt>
                <c:pt idx="4">
                  <c:v>5.1156945993823512E-2</c:v>
                </c:pt>
                <c:pt idx="5">
                  <c:v>8.3949860092428316E-2</c:v>
                </c:pt>
                <c:pt idx="6">
                  <c:v>7.3973424253979528E-2</c:v>
                </c:pt>
                <c:pt idx="7">
                  <c:v>6.9449429712827054E-2</c:v>
                </c:pt>
                <c:pt idx="8">
                  <c:v>0.1371181048176329</c:v>
                </c:pt>
                <c:pt idx="9">
                  <c:v>0.13285977858106046</c:v>
                </c:pt>
                <c:pt idx="10">
                  <c:v>0.12455604241974419</c:v>
                </c:pt>
                <c:pt idx="11">
                  <c:v>0.13449713500723551</c:v>
                </c:pt>
                <c:pt idx="12">
                  <c:v>0.20759340403290694</c:v>
                </c:pt>
                <c:pt idx="13">
                  <c:v>0.20008049988695414</c:v>
                </c:pt>
                <c:pt idx="14">
                  <c:v>0.20462778397529399</c:v>
                </c:pt>
                <c:pt idx="15">
                  <c:v>0.10822536130248883</c:v>
                </c:pt>
                <c:pt idx="16">
                  <c:v>0.13117165639441924</c:v>
                </c:pt>
                <c:pt idx="17">
                  <c:v>0.1409963254236925</c:v>
                </c:pt>
                <c:pt idx="18">
                  <c:v>0.17654161754731248</c:v>
                </c:pt>
                <c:pt idx="19">
                  <c:v>0.23290967281740782</c:v>
                </c:pt>
                <c:pt idx="20">
                  <c:v>0.24044991402372676</c:v>
                </c:pt>
                <c:pt idx="21">
                  <c:v>0.2767912053772093</c:v>
                </c:pt>
                <c:pt idx="22">
                  <c:v>0.28420525552124165</c:v>
                </c:pt>
                <c:pt idx="23">
                  <c:v>0.18428467094851042</c:v>
                </c:pt>
                <c:pt idx="24">
                  <c:v>0.33422538049298023</c:v>
                </c:pt>
                <c:pt idx="25">
                  <c:v>0.35689290269091684</c:v>
                </c:pt>
                <c:pt idx="26">
                  <c:v>0.39973799660289988</c:v>
                </c:pt>
                <c:pt idx="27">
                  <c:v>0.35014087480216971</c:v>
                </c:pt>
                <c:pt idx="28">
                  <c:v>0.43594614846910462</c:v>
                </c:pt>
                <c:pt idx="29">
                  <c:v>0.46489996534737843</c:v>
                </c:pt>
                <c:pt idx="30">
                  <c:v>0.41380285203892786</c:v>
                </c:pt>
                <c:pt idx="31">
                  <c:v>0.46478877186128725</c:v>
                </c:pt>
                <c:pt idx="32">
                  <c:v>0.79577471545947687</c:v>
                </c:pt>
                <c:pt idx="33">
                  <c:v>1.0198277906859312</c:v>
                </c:pt>
                <c:pt idx="34">
                  <c:v>1.0678783278423947</c:v>
                </c:pt>
                <c:pt idx="35">
                  <c:v>1.4882020652748655</c:v>
                </c:pt>
                <c:pt idx="36">
                  <c:v>1.7220043023057527</c:v>
                </c:pt>
                <c:pt idx="37">
                  <c:v>2.0130949558650548</c:v>
                </c:pt>
                <c:pt idx="38">
                  <c:v>2.3177904333771169</c:v>
                </c:pt>
                <c:pt idx="39">
                  <c:v>2.4927882652947466</c:v>
                </c:pt>
                <c:pt idx="40">
                  <c:v>2.3191148850533323</c:v>
                </c:pt>
                <c:pt idx="41">
                  <c:v>2.4803367754581092</c:v>
                </c:pt>
                <c:pt idx="42">
                  <c:v>2.6601611916788226</c:v>
                </c:pt>
                <c:pt idx="43">
                  <c:v>3.0870570858341764</c:v>
                </c:pt>
                <c:pt idx="44">
                  <c:v>2.9495896789231568</c:v>
                </c:pt>
                <c:pt idx="45">
                  <c:v>3.150783137352243</c:v>
                </c:pt>
                <c:pt idx="46">
                  <c:v>4.6685449973622637</c:v>
                </c:pt>
                <c:pt idx="47">
                  <c:v>4.4073676548524867</c:v>
                </c:pt>
                <c:pt idx="48">
                  <c:v>4.1882879761025098</c:v>
                </c:pt>
                <c:pt idx="49">
                  <c:v>5.1725356504865996</c:v>
                </c:pt>
                <c:pt idx="50">
                  <c:v>3.0476478464405492</c:v>
                </c:pt>
              </c:numCache>
            </c:numRef>
          </c:xVal>
          <c:yVal>
            <c:numRef>
              <c:f>AXI_mot_db!$X$3:$X$53</c:f>
              <c:numCache>
                <c:formatCode>General</c:formatCode>
                <c:ptCount val="51"/>
                <c:pt idx="0">
                  <c:v>1.8768631306052641E-3</c:v>
                </c:pt>
                <c:pt idx="1">
                  <c:v>2.0337587301867818E-3</c:v>
                </c:pt>
                <c:pt idx="2">
                  <c:v>1.9090507501092926E-3</c:v>
                </c:pt>
                <c:pt idx="3">
                  <c:v>1.6649679684985499E-3</c:v>
                </c:pt>
                <c:pt idx="4">
                  <c:v>2.1793956119237051E-3</c:v>
                </c:pt>
                <c:pt idx="5">
                  <c:v>3.3321202998075981E-3</c:v>
                </c:pt>
                <c:pt idx="6">
                  <c:v>2.989686136801244E-3</c:v>
                </c:pt>
                <c:pt idx="7">
                  <c:v>2.8322647678773703E-3</c:v>
                </c:pt>
                <c:pt idx="8">
                  <c:v>5.0740674605174981E-3</c:v>
                </c:pt>
                <c:pt idx="9">
                  <c:v>4.9386958922934283E-3</c:v>
                </c:pt>
                <c:pt idx="10">
                  <c:v>4.6729126662419067E-3</c:v>
                </c:pt>
                <c:pt idx="11">
                  <c:v>4.9908195055914052E-3</c:v>
                </c:pt>
                <c:pt idx="12">
                  <c:v>7.2400861767089389E-3</c:v>
                </c:pt>
                <c:pt idx="13">
                  <c:v>7.0149070113838009E-3</c:v>
                </c:pt>
                <c:pt idx="14">
                  <c:v>7.1513411007556645E-3</c:v>
                </c:pt>
                <c:pt idx="15">
                  <c:v>4.1425837934496402E-3</c:v>
                </c:pt>
                <c:pt idx="16">
                  <c:v>4.8848600213294707E-3</c:v>
                </c:pt>
                <c:pt idx="17">
                  <c:v>5.1968334889858688E-3</c:v>
                </c:pt>
                <c:pt idx="18">
                  <c:v>6.3012924542370239E-3</c:v>
                </c:pt>
                <c:pt idx="19">
                  <c:v>7.9905849174552405E-3</c:v>
                </c:pt>
                <c:pt idx="20">
                  <c:v>8.2118109635028573E-3</c:v>
                </c:pt>
                <c:pt idx="21">
                  <c:v>9.2647580289686813E-3</c:v>
                </c:pt>
                <c:pt idx="22">
                  <c:v>9.4770664313129516E-3</c:v>
                </c:pt>
                <c:pt idx="23">
                  <c:v>6.5374531256634774E-3</c:v>
                </c:pt>
                <c:pt idx="24">
                  <c:v>1.0889879090049943E-2</c:v>
                </c:pt>
                <c:pt idx="25">
                  <c:v>1.1519943014755731E-2</c:v>
                </c:pt>
                <c:pt idx="26">
                  <c:v>1.2695620133975884E-2</c:v>
                </c:pt>
                <c:pt idx="27">
                  <c:v>1.1332878844145595E-2</c:v>
                </c:pt>
                <c:pt idx="28">
                  <c:v>1.3675137521433841E-2</c:v>
                </c:pt>
                <c:pt idx="29">
                  <c:v>1.445003327120155E-2</c:v>
                </c:pt>
                <c:pt idx="30">
                  <c:v>1.3077554302074064E-2</c:v>
                </c:pt>
                <c:pt idx="31">
                  <c:v>1.444707083292786E-2</c:v>
                </c:pt>
                <c:pt idx="32">
                  <c:v>2.2906157232846797E-2</c:v>
                </c:pt>
                <c:pt idx="33">
                  <c:v>2.8333353878656341E-2</c:v>
                </c:pt>
                <c:pt idx="34">
                  <c:v>2.9473824797260243E-2</c:v>
                </c:pt>
                <c:pt idx="35">
                  <c:v>3.917285099207151E-2</c:v>
                </c:pt>
                <c:pt idx="36">
                  <c:v>4.4391959944670552E-2</c:v>
                </c:pt>
                <c:pt idx="37">
                  <c:v>5.0750969653982299E-2</c:v>
                </c:pt>
                <c:pt idx="38">
                  <c:v>5.726773115673605E-2</c:v>
                </c:pt>
                <c:pt idx="39">
                  <c:v>6.0954435513252192E-2</c:v>
                </c:pt>
                <c:pt idx="40">
                  <c:v>5.7295779513082332E-2</c:v>
                </c:pt>
                <c:pt idx="41">
                  <c:v>6.0693369901575173E-2</c:v>
                </c:pt>
                <c:pt idx="42">
                  <c:v>6.4446016916698184E-2</c:v>
                </c:pt>
                <c:pt idx="43">
                  <c:v>7.3214815586436555E-2</c:v>
                </c:pt>
                <c:pt idx="44">
                  <c:v>7.0411252216505557E-2</c:v>
                </c:pt>
                <c:pt idx="45">
                  <c:v>7.4508381854426653E-2</c:v>
                </c:pt>
                <c:pt idx="46">
                  <c:v>0.10436946294241813</c:v>
                </c:pt>
                <c:pt idx="47">
                  <c:v>9.9344295073205829E-2</c:v>
                </c:pt>
                <c:pt idx="48">
                  <c:v>9.5096259907207936E-2</c:v>
                </c:pt>
                <c:pt idx="49">
                  <c:v>0.11395545371376156</c:v>
                </c:pt>
                <c:pt idx="50">
                  <c:v>7.2412946731037514E-2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313888"/>
        <c:axId val="1209317152"/>
      </c:scatterChart>
      <c:valAx>
        <c:axId val="12093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Torque (N.m)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317152"/>
        <c:crosses val="autoZero"/>
        <c:crossBetween val="midCat"/>
      </c:valAx>
      <c:valAx>
        <c:axId val="12093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Friction torque (N.m)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931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2544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2544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2876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topLeftCell="K1" workbookViewId="0">
      <pane ySplit="1" topLeftCell="A2" activePane="bottomLeft" state="frozen"/>
      <selection pane="bottomLeft" activeCell="X2" sqref="X2"/>
    </sheetView>
  </sheetViews>
  <sheetFormatPr baseColWidth="10" defaultRowHeight="15" x14ac:dyDescent="0.25"/>
  <cols>
    <col min="2" max="2" width="24.5703125" customWidth="1"/>
  </cols>
  <sheetData>
    <row r="1" spans="1:25" x14ac:dyDescent="0.25">
      <c r="B1" s="3" t="s">
        <v>0</v>
      </c>
      <c r="C1" s="3" t="s">
        <v>1</v>
      </c>
      <c r="D1" s="3" t="s">
        <v>68</v>
      </c>
      <c r="E1" s="3" t="s">
        <v>2</v>
      </c>
      <c r="F1" s="3" t="s">
        <v>3</v>
      </c>
      <c r="G1" s="3" t="s">
        <v>69</v>
      </c>
      <c r="H1" s="3" t="s">
        <v>4</v>
      </c>
      <c r="I1" s="3" t="s">
        <v>5</v>
      </c>
      <c r="J1" s="3" t="s">
        <v>6</v>
      </c>
      <c r="K1" s="3" t="s">
        <v>70</v>
      </c>
      <c r="L1" s="3" t="s">
        <v>7</v>
      </c>
      <c r="M1" s="3" t="s">
        <v>8</v>
      </c>
      <c r="N1" s="3" t="s">
        <v>60</v>
      </c>
      <c r="O1" s="3" t="s">
        <v>61</v>
      </c>
      <c r="P1" s="3" t="s">
        <v>62</v>
      </c>
      <c r="Q1" s="3" t="s">
        <v>63</v>
      </c>
      <c r="R1" s="3" t="s">
        <v>64</v>
      </c>
      <c r="S1" s="3" t="s">
        <v>65</v>
      </c>
      <c r="T1" s="3" t="s">
        <v>66</v>
      </c>
      <c r="U1" s="8" t="s">
        <v>74</v>
      </c>
      <c r="V1" s="3" t="s">
        <v>72</v>
      </c>
      <c r="W1" s="3" t="s">
        <v>73</v>
      </c>
      <c r="X1" s="3" t="s">
        <v>66</v>
      </c>
      <c r="Y1" s="3" t="s">
        <v>66</v>
      </c>
    </row>
    <row r="2" spans="1:25" x14ac:dyDescent="0.25">
      <c r="A2" s="1" t="s">
        <v>71</v>
      </c>
      <c r="B2" s="4" t="str">
        <f>B43</f>
        <v>AXI 5325/16 GOLD LINE</v>
      </c>
      <c r="C2" s="4">
        <f t="shared" ref="C2:T2" si="0">C43</f>
        <v>350</v>
      </c>
      <c r="D2" s="4">
        <f t="shared" si="0"/>
        <v>14</v>
      </c>
      <c r="E2" s="4">
        <f t="shared" si="0"/>
        <v>2.1</v>
      </c>
      <c r="F2" s="4">
        <f t="shared" si="0"/>
        <v>2.5999999999999999E-2</v>
      </c>
      <c r="G2" s="4">
        <f t="shared" si="0"/>
        <v>0</v>
      </c>
      <c r="H2" s="4">
        <f t="shared" si="0"/>
        <v>575</v>
      </c>
      <c r="I2" s="4">
        <f t="shared" si="0"/>
        <v>85</v>
      </c>
      <c r="J2" s="4">
        <f t="shared" si="0"/>
        <v>6</v>
      </c>
      <c r="K2" s="4">
        <f t="shared" si="0"/>
        <v>22.200000000000003</v>
      </c>
      <c r="L2" s="4">
        <f t="shared" si="0"/>
        <v>70</v>
      </c>
      <c r="M2" s="4">
        <f t="shared" si="0"/>
        <v>90</v>
      </c>
      <c r="N2" s="4">
        <f t="shared" si="0"/>
        <v>2.7283704530039206E-2</v>
      </c>
      <c r="O2" s="4">
        <f t="shared" si="0"/>
        <v>2.3191148850533323</v>
      </c>
      <c r="P2" s="4">
        <f t="shared" si="0"/>
        <v>89.047747747747749</v>
      </c>
      <c r="Q2" s="4">
        <f t="shared" si="0"/>
        <v>853.84615384615404</v>
      </c>
      <c r="R2" s="4">
        <f t="shared" si="0"/>
        <v>42.344739024782328</v>
      </c>
      <c r="S2" s="4">
        <f t="shared" si="0"/>
        <v>90.327358426627569</v>
      </c>
      <c r="T2" s="4">
        <f t="shared" si="0"/>
        <v>5.7295779513082332E-2</v>
      </c>
      <c r="V2" s="9" t="s">
        <v>75</v>
      </c>
      <c r="W2" t="s">
        <v>76</v>
      </c>
      <c r="X2" t="s">
        <v>77</v>
      </c>
    </row>
    <row r="3" spans="1:25" x14ac:dyDescent="0.25">
      <c r="B3" s="3" t="s">
        <v>9</v>
      </c>
      <c r="C3" s="3">
        <v>2000</v>
      </c>
      <c r="D3" s="3">
        <v>14</v>
      </c>
      <c r="E3" s="3">
        <v>0.5</v>
      </c>
      <c r="F3" s="3">
        <v>0.245</v>
      </c>
      <c r="G3" s="3"/>
      <c r="H3" s="3">
        <v>17.5</v>
      </c>
      <c r="I3" s="3">
        <v>9</v>
      </c>
      <c r="J3" s="3">
        <v>2</v>
      </c>
      <c r="K3" s="3">
        <f>J3*3.7</f>
        <v>7.4</v>
      </c>
      <c r="L3" s="3">
        <v>7.5</v>
      </c>
      <c r="M3" s="3">
        <v>75</v>
      </c>
      <c r="N3" s="4">
        <f>1/(C3*2*PI()/60)</f>
        <v>4.7746482927568607E-3</v>
      </c>
      <c r="O3" s="4">
        <f>N3*I3</f>
        <v>4.2971834634811745E-2</v>
      </c>
      <c r="P3" s="5">
        <f t="shared" ref="P3:P34" si="1">(1-E3/L3)*(1-F3*L3/J3/3.7)*100</f>
        <v>70.157657657657666</v>
      </c>
      <c r="Q3" s="2">
        <f t="shared" ref="Q3:Q34" si="2">J3*3.7/F3</f>
        <v>30.204081632653065</v>
      </c>
      <c r="R3" s="2">
        <f t="shared" ref="R3:R34" si="3">SQRT(E3*Q3)</f>
        <v>3.8861344310672696</v>
      </c>
      <c r="S3" s="2">
        <f t="shared" ref="S3:S34" si="4">(1-E3/R3)*(1-F3*R3/J3/3.7)*100</f>
        <v>75.92289363212214</v>
      </c>
      <c r="T3" s="7">
        <f>N3*E3</f>
        <v>2.3873241463784303E-3</v>
      </c>
      <c r="V3" s="2">
        <f>$H$2*(O3/$O$2)^(3/3.5)</f>
        <v>18.835528712051367</v>
      </c>
      <c r="W3" s="2">
        <f>$F$2*(N3/$N$2)^2*(O3/$O$2)^(-5/3.5)</f>
        <v>0.23742848842818015</v>
      </c>
      <c r="X3">
        <f>$T$2*(O3/$O$2)^(3/3.5)</f>
        <v>1.8768631306052641E-3</v>
      </c>
    </row>
    <row r="4" spans="1:25" x14ac:dyDescent="0.25">
      <c r="B4" s="3" t="s">
        <v>10</v>
      </c>
      <c r="C4" s="3">
        <v>1720</v>
      </c>
      <c r="D4" s="3">
        <v>14</v>
      </c>
      <c r="E4" s="3">
        <v>0.5</v>
      </c>
      <c r="F4" s="3">
        <v>0.28499999999999998</v>
      </c>
      <c r="G4" s="3"/>
      <c r="H4" s="3">
        <v>18.5</v>
      </c>
      <c r="I4" s="3">
        <v>8.5</v>
      </c>
      <c r="J4" s="3">
        <v>2</v>
      </c>
      <c r="K4" s="3">
        <f t="shared" ref="K4:K53" si="5">J4*3.7</f>
        <v>7.4</v>
      </c>
      <c r="L4" s="3">
        <v>7</v>
      </c>
      <c r="M4" s="3">
        <v>75</v>
      </c>
      <c r="N4" s="4">
        <f t="shared" ref="N4:N54" si="6">1/(C4*2*PI()/60)</f>
        <v>5.551916619484721E-3</v>
      </c>
      <c r="O4" s="4">
        <f t="shared" ref="O4:O54" si="7">N4*I4</f>
        <v>4.7191291265620126E-2</v>
      </c>
      <c r="P4" s="5">
        <f t="shared" si="1"/>
        <v>67.823359073359086</v>
      </c>
      <c r="Q4" s="2">
        <f t="shared" si="2"/>
        <v>25.964912280701757</v>
      </c>
      <c r="R4" s="2">
        <f t="shared" si="3"/>
        <v>3.6031175584972077</v>
      </c>
      <c r="S4" s="2">
        <f t="shared" si="4"/>
        <v>74.171932319683663</v>
      </c>
      <c r="T4" s="7">
        <f t="shared" ref="T4:T54" si="8">N4*E4</f>
        <v>2.7759583097423605E-3</v>
      </c>
      <c r="V4" s="2">
        <f t="shared" ref="V4:V53" si="9">$H$2*(O4/$O$2)^(3/3.5)</f>
        <v>20.410076968939538</v>
      </c>
      <c r="W4" s="2">
        <f t="shared" ref="W4:W53" si="10">$F$2*(N4/$N$2)^2*(O4/$O$2)^(-5/3.5)</f>
        <v>0.28081774430191764</v>
      </c>
      <c r="X4">
        <f t="shared" ref="X4:X53" si="11">$T$2*(O4/$O$2)^(3/3.5)</f>
        <v>2.0337587301867818E-3</v>
      </c>
    </row>
    <row r="5" spans="1:25" x14ac:dyDescent="0.25">
      <c r="B5" s="3" t="s">
        <v>11</v>
      </c>
      <c r="C5" s="3">
        <v>1525</v>
      </c>
      <c r="D5" s="3">
        <v>14</v>
      </c>
      <c r="E5" s="3">
        <v>0.4</v>
      </c>
      <c r="F5" s="3">
        <v>0.39</v>
      </c>
      <c r="G5" s="3"/>
      <c r="H5" s="3">
        <v>18.5</v>
      </c>
      <c r="I5" s="3">
        <v>7</v>
      </c>
      <c r="J5" s="3">
        <v>2</v>
      </c>
      <c r="K5" s="3">
        <f t="shared" si="5"/>
        <v>7.4</v>
      </c>
      <c r="L5" s="3">
        <v>5.5</v>
      </c>
      <c r="M5" s="3">
        <v>74</v>
      </c>
      <c r="N5" s="4">
        <f t="shared" si="6"/>
        <v>6.261833826566374E-3</v>
      </c>
      <c r="O5" s="4">
        <f t="shared" si="7"/>
        <v>4.383283678596462E-2</v>
      </c>
      <c r="P5" s="5">
        <f t="shared" si="1"/>
        <v>65.848894348894348</v>
      </c>
      <c r="Q5" s="2">
        <f t="shared" si="2"/>
        <v>18.974358974358974</v>
      </c>
      <c r="R5" s="2">
        <f t="shared" si="3"/>
        <v>2.754948926884778</v>
      </c>
      <c r="S5" s="2">
        <f t="shared" si="4"/>
        <v>73.069457257160451</v>
      </c>
      <c r="T5" s="7">
        <f t="shared" si="8"/>
        <v>2.50473353062655E-3</v>
      </c>
      <c r="V5" s="2">
        <f t="shared" si="9"/>
        <v>19.158552176817924</v>
      </c>
      <c r="W5" s="2">
        <f t="shared" si="10"/>
        <v>0.39695841571673368</v>
      </c>
      <c r="X5">
        <f t="shared" si="11"/>
        <v>1.9090507501092926E-3</v>
      </c>
    </row>
    <row r="6" spans="1:25" x14ac:dyDescent="0.25">
      <c r="B6" s="3" t="s">
        <v>12</v>
      </c>
      <c r="C6" s="3">
        <v>2300</v>
      </c>
      <c r="D6" s="3">
        <v>14</v>
      </c>
      <c r="E6" s="3">
        <v>0.55000000000000004</v>
      </c>
      <c r="F6" s="3">
        <v>0.22</v>
      </c>
      <c r="G6" s="3"/>
      <c r="H6" s="3">
        <v>18.5</v>
      </c>
      <c r="I6" s="3">
        <v>9</v>
      </c>
      <c r="J6" s="3">
        <v>3</v>
      </c>
      <c r="K6" s="3">
        <f t="shared" si="5"/>
        <v>11.100000000000001</v>
      </c>
      <c r="L6" s="3">
        <v>7.5</v>
      </c>
      <c r="M6" s="3">
        <v>74</v>
      </c>
      <c r="N6" s="4">
        <f t="shared" si="6"/>
        <v>4.1518680806581394E-3</v>
      </c>
      <c r="O6" s="4">
        <f t="shared" si="7"/>
        <v>3.7366812725923251E-2</v>
      </c>
      <c r="P6" s="5">
        <f t="shared" si="1"/>
        <v>78.891891891891888</v>
      </c>
      <c r="Q6" s="2">
        <f t="shared" si="2"/>
        <v>50.45454545454546</v>
      </c>
      <c r="R6" s="2">
        <f t="shared" si="3"/>
        <v>5.26782687642637</v>
      </c>
      <c r="S6" s="2">
        <f t="shared" si="4"/>
        <v>80.208614183535104</v>
      </c>
      <c r="T6" s="7">
        <f t="shared" si="8"/>
        <v>2.2835274443619769E-3</v>
      </c>
      <c r="V6" s="2">
        <f t="shared" si="9"/>
        <v>16.709024469561029</v>
      </c>
      <c r="W6" s="2">
        <f t="shared" si="10"/>
        <v>0.2192039356911421</v>
      </c>
      <c r="X6">
        <f t="shared" si="11"/>
        <v>1.6649679684985499E-3</v>
      </c>
    </row>
    <row r="7" spans="1:25" x14ac:dyDescent="0.25">
      <c r="B7" s="3" t="s">
        <v>13</v>
      </c>
      <c r="C7" s="3">
        <v>1400</v>
      </c>
      <c r="D7" s="3">
        <v>14</v>
      </c>
      <c r="E7" s="3">
        <v>0.35</v>
      </c>
      <c r="F7" s="3">
        <v>0.32</v>
      </c>
      <c r="G7" s="3"/>
      <c r="H7" s="3">
        <v>25.9</v>
      </c>
      <c r="I7" s="3">
        <v>7.5</v>
      </c>
      <c r="J7" s="3">
        <v>3</v>
      </c>
      <c r="K7" s="3">
        <f t="shared" si="5"/>
        <v>11.100000000000001</v>
      </c>
      <c r="L7" s="3">
        <v>6</v>
      </c>
      <c r="M7" s="3">
        <v>77</v>
      </c>
      <c r="N7" s="4">
        <f t="shared" si="6"/>
        <v>6.8209261325098015E-3</v>
      </c>
      <c r="O7" s="4">
        <f t="shared" si="7"/>
        <v>5.1156945993823512E-2</v>
      </c>
      <c r="P7" s="5">
        <f t="shared" si="1"/>
        <v>77.878378378378372</v>
      </c>
      <c r="Q7" s="2">
        <f t="shared" si="2"/>
        <v>34.687500000000007</v>
      </c>
      <c r="R7" s="2">
        <f t="shared" si="3"/>
        <v>3.4843399661915888</v>
      </c>
      <c r="S7" s="2">
        <f t="shared" si="4"/>
        <v>80.919120915652115</v>
      </c>
      <c r="T7" s="7">
        <f t="shared" si="8"/>
        <v>2.3873241463784303E-3</v>
      </c>
      <c r="V7" s="2">
        <f t="shared" si="9"/>
        <v>21.871636750661512</v>
      </c>
      <c r="W7" s="2">
        <f t="shared" si="10"/>
        <v>0.37771505828850255</v>
      </c>
      <c r="X7">
        <f t="shared" si="11"/>
        <v>2.1793956119237051E-3</v>
      </c>
    </row>
    <row r="8" spans="1:25" x14ac:dyDescent="0.25">
      <c r="B8" s="3" t="s">
        <v>14</v>
      </c>
      <c r="C8" s="3">
        <v>1820</v>
      </c>
      <c r="D8" s="3">
        <v>14</v>
      </c>
      <c r="E8" s="3">
        <v>0.8</v>
      </c>
      <c r="F8" s="3">
        <v>8.8999999999999996E-2</v>
      </c>
      <c r="G8" s="3"/>
      <c r="H8" s="3">
        <v>45</v>
      </c>
      <c r="I8" s="3">
        <v>16</v>
      </c>
      <c r="J8" s="3">
        <v>3</v>
      </c>
      <c r="K8" s="3">
        <f t="shared" si="5"/>
        <v>11.100000000000001</v>
      </c>
      <c r="L8" s="3">
        <v>12</v>
      </c>
      <c r="M8" s="3">
        <v>82</v>
      </c>
      <c r="N8" s="4">
        <f t="shared" si="6"/>
        <v>5.2468662557767698E-3</v>
      </c>
      <c r="O8" s="4">
        <f t="shared" si="7"/>
        <v>8.3949860092428316E-2</v>
      </c>
      <c r="P8" s="5">
        <f t="shared" si="1"/>
        <v>84.353153153153144</v>
      </c>
      <c r="Q8" s="2">
        <f t="shared" si="2"/>
        <v>124.71910112359552</v>
      </c>
      <c r="R8" s="2">
        <f t="shared" si="3"/>
        <v>9.9887577255070319</v>
      </c>
      <c r="S8" s="2">
        <f t="shared" si="4"/>
        <v>84.62343355729503</v>
      </c>
      <c r="T8" s="7">
        <f t="shared" si="8"/>
        <v>4.1974930046214162E-3</v>
      </c>
      <c r="V8" s="2">
        <f t="shared" si="9"/>
        <v>33.439970424905312</v>
      </c>
      <c r="W8" s="2">
        <f t="shared" si="10"/>
        <v>0.11014630364151966</v>
      </c>
      <c r="X8">
        <f t="shared" si="11"/>
        <v>3.3321202998075981E-3</v>
      </c>
    </row>
    <row r="9" spans="1:25" x14ac:dyDescent="0.25">
      <c r="B9" s="3" t="s">
        <v>15</v>
      </c>
      <c r="C9" s="3">
        <v>1420</v>
      </c>
      <c r="D9" s="3">
        <v>14</v>
      </c>
      <c r="E9" s="3">
        <v>0.6</v>
      </c>
      <c r="F9" s="3">
        <v>0.155</v>
      </c>
      <c r="G9" s="3"/>
      <c r="H9" s="3">
        <v>45</v>
      </c>
      <c r="I9" s="3">
        <v>11</v>
      </c>
      <c r="J9" s="3">
        <v>3</v>
      </c>
      <c r="K9" s="3">
        <f t="shared" si="5"/>
        <v>11.100000000000001</v>
      </c>
      <c r="L9" s="3">
        <v>9</v>
      </c>
      <c r="M9" s="3">
        <v>82</v>
      </c>
      <c r="N9" s="4">
        <f t="shared" si="6"/>
        <v>6.7248567503617757E-3</v>
      </c>
      <c r="O9" s="4">
        <f t="shared" si="7"/>
        <v>7.3973424253979528E-2</v>
      </c>
      <c r="P9" s="5">
        <f t="shared" si="1"/>
        <v>81.603603603603617</v>
      </c>
      <c r="Q9" s="2">
        <f t="shared" si="2"/>
        <v>71.612903225806463</v>
      </c>
      <c r="R9" s="2">
        <f t="shared" si="3"/>
        <v>6.5549784084681679</v>
      </c>
      <c r="S9" s="2">
        <f t="shared" si="4"/>
        <v>82.531141381755575</v>
      </c>
      <c r="T9" s="7">
        <f t="shared" si="8"/>
        <v>4.0349140502170654E-3</v>
      </c>
      <c r="V9" s="2">
        <f t="shared" si="9"/>
        <v>30.003423345836506</v>
      </c>
      <c r="W9" s="2">
        <f t="shared" si="10"/>
        <v>0.21678428974420877</v>
      </c>
      <c r="X9">
        <f t="shared" si="11"/>
        <v>2.989686136801244E-3</v>
      </c>
    </row>
    <row r="10" spans="1:25" x14ac:dyDescent="0.25">
      <c r="B10" s="3" t="s">
        <v>16</v>
      </c>
      <c r="C10" s="3">
        <v>1100</v>
      </c>
      <c r="D10" s="3">
        <v>14</v>
      </c>
      <c r="E10" s="3">
        <v>0.35</v>
      </c>
      <c r="F10" s="3">
        <v>0.26</v>
      </c>
      <c r="G10" s="3"/>
      <c r="H10" s="3">
        <v>45</v>
      </c>
      <c r="I10" s="3">
        <v>8</v>
      </c>
      <c r="J10" s="3">
        <v>3</v>
      </c>
      <c r="K10" s="3">
        <f t="shared" si="5"/>
        <v>11.100000000000001</v>
      </c>
      <c r="L10" s="3">
        <v>7</v>
      </c>
      <c r="M10" s="3">
        <v>81</v>
      </c>
      <c r="N10" s="4">
        <f t="shared" si="6"/>
        <v>8.6811787141033818E-3</v>
      </c>
      <c r="O10" s="4">
        <f t="shared" si="7"/>
        <v>6.9449429712827054E-2</v>
      </c>
      <c r="P10" s="5">
        <f t="shared" si="1"/>
        <v>79.423423423423429</v>
      </c>
      <c r="Q10" s="2">
        <f t="shared" si="2"/>
        <v>42.692307692307693</v>
      </c>
      <c r="R10" s="2">
        <f t="shared" si="3"/>
        <v>3.8655281259237646</v>
      </c>
      <c r="S10" s="2">
        <f t="shared" si="4"/>
        <v>82.711039410086883</v>
      </c>
      <c r="T10" s="7">
        <f t="shared" si="8"/>
        <v>3.0384125499361833E-3</v>
      </c>
      <c r="V10" s="2">
        <f t="shared" si="9"/>
        <v>28.423598655423493</v>
      </c>
      <c r="W10" s="2">
        <f t="shared" si="10"/>
        <v>0.39534116444556455</v>
      </c>
      <c r="X10">
        <f t="shared" si="11"/>
        <v>2.8322647678773703E-3</v>
      </c>
    </row>
    <row r="11" spans="1:25" x14ac:dyDescent="0.25">
      <c r="B11" s="3" t="s">
        <v>17</v>
      </c>
      <c r="C11" s="3">
        <v>1950</v>
      </c>
      <c r="D11" s="3">
        <v>14</v>
      </c>
      <c r="E11" s="3">
        <v>1.2</v>
      </c>
      <c r="F11" s="3">
        <v>4.4999999999999998E-2</v>
      </c>
      <c r="G11" s="3"/>
      <c r="H11" s="3">
        <v>57</v>
      </c>
      <c r="I11" s="3">
        <v>28</v>
      </c>
      <c r="J11" s="3">
        <v>3</v>
      </c>
      <c r="K11" s="3">
        <f t="shared" si="5"/>
        <v>11.100000000000001</v>
      </c>
      <c r="L11" s="3">
        <v>22</v>
      </c>
      <c r="M11" s="3">
        <v>82</v>
      </c>
      <c r="N11" s="4">
        <f t="shared" si="6"/>
        <v>4.897075172058318E-3</v>
      </c>
      <c r="O11" s="4">
        <f t="shared" si="7"/>
        <v>0.1371181048176329</v>
      </c>
      <c r="P11" s="5">
        <f t="shared" si="1"/>
        <v>86.113022113022112</v>
      </c>
      <c r="Q11" s="2">
        <f t="shared" si="2"/>
        <v>246.66666666666671</v>
      </c>
      <c r="R11" s="2">
        <f t="shared" si="3"/>
        <v>17.204650534085257</v>
      </c>
      <c r="S11" s="2">
        <f t="shared" si="4"/>
        <v>86.536769837228164</v>
      </c>
      <c r="T11" s="7">
        <f t="shared" si="8"/>
        <v>5.8764902064699816E-3</v>
      </c>
      <c r="V11" s="2">
        <f t="shared" si="9"/>
        <v>50.921530601244186</v>
      </c>
      <c r="W11" s="2">
        <f t="shared" si="10"/>
        <v>4.7604814047348315E-2</v>
      </c>
      <c r="X11">
        <f t="shared" si="11"/>
        <v>5.0740674605174981E-3</v>
      </c>
    </row>
    <row r="12" spans="1:25" x14ac:dyDescent="0.25">
      <c r="B12" s="3" t="s">
        <v>18</v>
      </c>
      <c r="C12" s="3">
        <v>1150</v>
      </c>
      <c r="D12" s="3">
        <v>14</v>
      </c>
      <c r="E12" s="3">
        <v>0.7</v>
      </c>
      <c r="F12" s="3">
        <v>0.13500000000000001</v>
      </c>
      <c r="G12" s="3"/>
      <c r="H12" s="3">
        <v>57</v>
      </c>
      <c r="I12" s="3">
        <v>16</v>
      </c>
      <c r="J12" s="3">
        <v>3</v>
      </c>
      <c r="K12" s="3">
        <f t="shared" si="5"/>
        <v>11.100000000000001</v>
      </c>
      <c r="L12" s="3">
        <v>12</v>
      </c>
      <c r="M12" s="3">
        <v>82</v>
      </c>
      <c r="N12" s="4">
        <f t="shared" si="6"/>
        <v>8.3037361613162788E-3</v>
      </c>
      <c r="O12" s="4">
        <f t="shared" si="7"/>
        <v>0.13285977858106046</v>
      </c>
      <c r="P12" s="5">
        <f t="shared" si="1"/>
        <v>80.423423423423415</v>
      </c>
      <c r="Q12" s="2">
        <f t="shared" si="2"/>
        <v>82.222222222222229</v>
      </c>
      <c r="R12" s="2">
        <f t="shared" si="3"/>
        <v>7.5865377844940278</v>
      </c>
      <c r="S12" s="2">
        <f t="shared" si="4"/>
        <v>82.397610794473991</v>
      </c>
      <c r="T12" s="7">
        <f t="shared" si="8"/>
        <v>5.8126153129213947E-3</v>
      </c>
      <c r="V12" s="2">
        <f t="shared" si="9"/>
        <v>49.562989843262748</v>
      </c>
      <c r="W12" s="2">
        <f t="shared" si="10"/>
        <v>0.14318504782591823</v>
      </c>
      <c r="X12">
        <f t="shared" si="11"/>
        <v>4.9386958922934283E-3</v>
      </c>
    </row>
    <row r="13" spans="1:25" x14ac:dyDescent="0.25">
      <c r="B13" s="3" t="s">
        <v>19</v>
      </c>
      <c r="C13" s="3">
        <v>920</v>
      </c>
      <c r="D13" s="3">
        <v>14</v>
      </c>
      <c r="E13" s="3">
        <v>0.45</v>
      </c>
      <c r="F13" s="3">
        <v>0.21</v>
      </c>
      <c r="G13" s="3"/>
      <c r="H13" s="3">
        <v>57</v>
      </c>
      <c r="I13" s="3">
        <v>12</v>
      </c>
      <c r="J13" s="3">
        <v>3</v>
      </c>
      <c r="K13" s="3">
        <f t="shared" si="5"/>
        <v>11.100000000000001</v>
      </c>
      <c r="L13" s="3">
        <v>10</v>
      </c>
      <c r="M13" s="3">
        <v>80</v>
      </c>
      <c r="N13" s="4">
        <f t="shared" si="6"/>
        <v>1.0379670201645349E-2</v>
      </c>
      <c r="O13" s="4">
        <f t="shared" si="7"/>
        <v>0.12455604241974419</v>
      </c>
      <c r="P13" s="5">
        <f t="shared" si="1"/>
        <v>77.432432432432421</v>
      </c>
      <c r="Q13" s="2">
        <f t="shared" si="2"/>
        <v>52.857142857142868</v>
      </c>
      <c r="R13" s="2">
        <f t="shared" si="3"/>
        <v>4.87706000431759</v>
      </c>
      <c r="S13" s="2">
        <f t="shared" si="4"/>
        <v>82.397610794473991</v>
      </c>
      <c r="T13" s="7">
        <f t="shared" si="8"/>
        <v>4.6708515907404073E-3</v>
      </c>
      <c r="V13" s="2">
        <f t="shared" si="9"/>
        <v>46.895684218339184</v>
      </c>
      <c r="W13" s="2">
        <f t="shared" si="10"/>
        <v>0.24533455861901746</v>
      </c>
      <c r="X13">
        <f t="shared" si="11"/>
        <v>4.6729126662419067E-3</v>
      </c>
    </row>
    <row r="14" spans="1:25" x14ac:dyDescent="0.25">
      <c r="B14" s="3" t="s">
        <v>20</v>
      </c>
      <c r="C14" s="3">
        <v>710</v>
      </c>
      <c r="D14" s="3">
        <v>14</v>
      </c>
      <c r="E14" s="3">
        <v>0.4</v>
      </c>
      <c r="F14" s="3">
        <v>0.34499999999999997</v>
      </c>
      <c r="G14" s="3"/>
      <c r="H14" s="3">
        <v>57</v>
      </c>
      <c r="I14" s="3">
        <v>10</v>
      </c>
      <c r="J14" s="3">
        <v>3</v>
      </c>
      <c r="K14" s="3">
        <f t="shared" si="5"/>
        <v>11.100000000000001</v>
      </c>
      <c r="L14" s="3">
        <v>8</v>
      </c>
      <c r="M14" s="3">
        <v>78</v>
      </c>
      <c r="N14" s="4">
        <f t="shared" si="6"/>
        <v>1.3449713500723551E-2</v>
      </c>
      <c r="O14" s="4">
        <f t="shared" si="7"/>
        <v>0.13449713500723551</v>
      </c>
      <c r="P14" s="5">
        <f t="shared" si="1"/>
        <v>71.378378378378386</v>
      </c>
      <c r="Q14" s="2">
        <f t="shared" si="2"/>
        <v>32.173913043478265</v>
      </c>
      <c r="R14" s="2">
        <f t="shared" si="3"/>
        <v>3.5874176251715255</v>
      </c>
      <c r="S14" s="2">
        <f t="shared" si="4"/>
        <v>78.943079627312144</v>
      </c>
      <c r="T14" s="7">
        <f t="shared" si="8"/>
        <v>5.3798854002894206E-3</v>
      </c>
      <c r="V14" s="2">
        <f t="shared" si="9"/>
        <v>50.086083828562195</v>
      </c>
      <c r="W14" s="2">
        <f t="shared" si="10"/>
        <v>0.36912830940274838</v>
      </c>
      <c r="X14">
        <f t="shared" si="11"/>
        <v>4.9908195055914052E-3</v>
      </c>
    </row>
    <row r="15" spans="1:25" x14ac:dyDescent="0.25">
      <c r="B15" s="3" t="s">
        <v>21</v>
      </c>
      <c r="C15" s="3">
        <v>1380</v>
      </c>
      <c r="D15" s="3">
        <v>14</v>
      </c>
      <c r="E15" s="3">
        <v>0.9</v>
      </c>
      <c r="F15" s="3">
        <v>6.0999999999999999E-2</v>
      </c>
      <c r="G15" s="3"/>
      <c r="H15" s="3">
        <v>69.5</v>
      </c>
      <c r="I15" s="3">
        <v>30</v>
      </c>
      <c r="J15" s="3">
        <v>3</v>
      </c>
      <c r="K15" s="3">
        <f t="shared" si="5"/>
        <v>11.100000000000001</v>
      </c>
      <c r="L15" s="3">
        <v>28</v>
      </c>
      <c r="M15" s="3">
        <v>85</v>
      </c>
      <c r="N15" s="4">
        <f t="shared" si="6"/>
        <v>6.9197801344302312E-3</v>
      </c>
      <c r="O15" s="4">
        <f t="shared" si="7"/>
        <v>0.20759340403290694</v>
      </c>
      <c r="P15" s="5">
        <f t="shared" si="1"/>
        <v>81.892921492921502</v>
      </c>
      <c r="Q15" s="2">
        <f t="shared" si="2"/>
        <v>181.96721311475412</v>
      </c>
      <c r="R15" s="2">
        <f t="shared" si="3"/>
        <v>12.797284548031223</v>
      </c>
      <c r="S15" s="2">
        <f t="shared" si="4"/>
        <v>86.429110676938663</v>
      </c>
      <c r="T15" s="7">
        <f t="shared" si="8"/>
        <v>6.2278021209872083E-3</v>
      </c>
      <c r="V15" s="2">
        <f t="shared" si="9"/>
        <v>72.6589215992269</v>
      </c>
      <c r="W15" s="2">
        <f t="shared" si="10"/>
        <v>5.2559282189425023E-2</v>
      </c>
      <c r="X15">
        <f t="shared" si="11"/>
        <v>7.2400861767089389E-3</v>
      </c>
    </row>
    <row r="16" spans="1:25" x14ac:dyDescent="0.25">
      <c r="B16" s="3" t="s">
        <v>22</v>
      </c>
      <c r="C16" s="3">
        <v>1050</v>
      </c>
      <c r="D16" s="3">
        <v>14</v>
      </c>
      <c r="E16" s="3">
        <v>0.7</v>
      </c>
      <c r="F16" s="3">
        <v>0.12</v>
      </c>
      <c r="G16" s="3"/>
      <c r="H16" s="3">
        <v>69.5</v>
      </c>
      <c r="I16" s="3">
        <v>22</v>
      </c>
      <c r="J16" s="3">
        <v>3</v>
      </c>
      <c r="K16" s="3">
        <f t="shared" si="5"/>
        <v>11.100000000000001</v>
      </c>
      <c r="L16" s="3">
        <v>18</v>
      </c>
      <c r="M16" s="3">
        <v>83</v>
      </c>
      <c r="N16" s="4">
        <f t="shared" si="6"/>
        <v>9.0945681766797341E-3</v>
      </c>
      <c r="O16" s="4">
        <f t="shared" si="7"/>
        <v>0.20008049988695414</v>
      </c>
      <c r="P16" s="5">
        <f t="shared" si="1"/>
        <v>77.40840840840842</v>
      </c>
      <c r="Q16" s="2">
        <f t="shared" si="2"/>
        <v>92.500000000000014</v>
      </c>
      <c r="R16" s="2">
        <f t="shared" si="3"/>
        <v>8.0467384697155406</v>
      </c>
      <c r="S16" s="2">
        <f t="shared" si="4"/>
        <v>83.358403308723155</v>
      </c>
      <c r="T16" s="7">
        <f t="shared" si="8"/>
        <v>6.3661977236758134E-3</v>
      </c>
      <c r="V16" s="2">
        <f t="shared" si="9"/>
        <v>70.399103840182519</v>
      </c>
      <c r="W16" s="2">
        <f t="shared" si="10"/>
        <v>9.569708192708111E-2</v>
      </c>
      <c r="X16">
        <f t="shared" si="11"/>
        <v>7.0149070113838009E-3</v>
      </c>
    </row>
    <row r="17" spans="2:24" x14ac:dyDescent="0.25">
      <c r="B17" s="3" t="s">
        <v>23</v>
      </c>
      <c r="C17" s="3">
        <v>840</v>
      </c>
      <c r="D17" s="3">
        <v>14</v>
      </c>
      <c r="E17" s="3">
        <v>0.55000000000000004</v>
      </c>
      <c r="F17" s="3">
        <v>0.185</v>
      </c>
      <c r="G17" s="3"/>
      <c r="H17" s="3">
        <v>69.5</v>
      </c>
      <c r="I17" s="3">
        <v>18</v>
      </c>
      <c r="J17" s="3">
        <v>4</v>
      </c>
      <c r="K17" s="3">
        <f t="shared" si="5"/>
        <v>14.8</v>
      </c>
      <c r="L17" s="3">
        <v>14</v>
      </c>
      <c r="M17" s="3">
        <v>82</v>
      </c>
      <c r="N17" s="4">
        <f t="shared" si="6"/>
        <v>1.1368210220849667E-2</v>
      </c>
      <c r="O17" s="4">
        <f t="shared" si="7"/>
        <v>0.20462778397529399</v>
      </c>
      <c r="P17" s="5">
        <f t="shared" si="1"/>
        <v>79.258928571428569</v>
      </c>
      <c r="Q17" s="2">
        <f t="shared" si="2"/>
        <v>80</v>
      </c>
      <c r="R17" s="2">
        <f t="shared" si="3"/>
        <v>6.6332495807107996</v>
      </c>
      <c r="S17" s="2">
        <f t="shared" si="4"/>
        <v>84.104376048223003</v>
      </c>
      <c r="T17" s="7">
        <f t="shared" si="8"/>
        <v>6.252515621467317E-3</v>
      </c>
      <c r="V17" s="2">
        <f t="shared" si="9"/>
        <v>71.768307681294573</v>
      </c>
      <c r="W17" s="2">
        <f t="shared" si="10"/>
        <v>0.1448025121573015</v>
      </c>
      <c r="X17">
        <f t="shared" si="11"/>
        <v>7.1513411007556645E-3</v>
      </c>
    </row>
    <row r="18" spans="2:24" x14ac:dyDescent="0.25">
      <c r="B18" s="3" t="s">
        <v>24</v>
      </c>
      <c r="C18" s="3">
        <v>3000</v>
      </c>
      <c r="D18" s="3">
        <v>14</v>
      </c>
      <c r="E18" s="3">
        <v>1.9</v>
      </c>
      <c r="F18" s="3">
        <v>3.9E-2</v>
      </c>
      <c r="G18" s="3"/>
      <c r="H18" s="3">
        <v>68.5</v>
      </c>
      <c r="I18" s="3">
        <v>34</v>
      </c>
      <c r="J18" s="3">
        <v>3</v>
      </c>
      <c r="K18" s="3">
        <f t="shared" si="5"/>
        <v>11.100000000000001</v>
      </c>
      <c r="L18" s="3">
        <v>27</v>
      </c>
      <c r="M18" s="3">
        <v>85</v>
      </c>
      <c r="N18" s="4">
        <f t="shared" si="6"/>
        <v>3.1830988618379067E-3</v>
      </c>
      <c r="O18" s="4">
        <f t="shared" si="7"/>
        <v>0.10822536130248883</v>
      </c>
      <c r="P18" s="5">
        <f t="shared" si="1"/>
        <v>84.144044044044037</v>
      </c>
      <c r="Q18" s="2">
        <f t="shared" si="2"/>
        <v>284.61538461538464</v>
      </c>
      <c r="R18" s="2">
        <f t="shared" si="3"/>
        <v>23.254445398014351</v>
      </c>
      <c r="S18" s="2">
        <f t="shared" si="4"/>
        <v>84.32660593653047</v>
      </c>
      <c r="T18" s="7">
        <f t="shared" si="8"/>
        <v>6.0478878374920228E-3</v>
      </c>
      <c r="V18" s="2">
        <f t="shared" si="9"/>
        <v>41.573492872885424</v>
      </c>
      <c r="W18" s="2">
        <f t="shared" si="10"/>
        <v>2.8202383349649796E-2</v>
      </c>
      <c r="X18">
        <f t="shared" si="11"/>
        <v>4.1425837934496402E-3</v>
      </c>
    </row>
    <row r="19" spans="2:24" x14ac:dyDescent="0.25">
      <c r="B19" s="3" t="s">
        <v>25</v>
      </c>
      <c r="C19" s="3">
        <v>1820</v>
      </c>
      <c r="D19" s="3">
        <v>14</v>
      </c>
      <c r="E19" s="3">
        <v>2</v>
      </c>
      <c r="F19" s="3">
        <v>7.4999999999999997E-2</v>
      </c>
      <c r="G19" s="3"/>
      <c r="H19" s="3">
        <v>76</v>
      </c>
      <c r="I19" s="3">
        <v>25</v>
      </c>
      <c r="J19" s="3">
        <v>3</v>
      </c>
      <c r="K19" s="3">
        <f t="shared" si="5"/>
        <v>11.100000000000001</v>
      </c>
      <c r="L19" s="3">
        <v>15</v>
      </c>
      <c r="M19" s="3">
        <v>80</v>
      </c>
      <c r="N19" s="4">
        <f t="shared" si="6"/>
        <v>5.2468662557767698E-3</v>
      </c>
      <c r="O19" s="4">
        <f t="shared" si="7"/>
        <v>0.13117165639441924</v>
      </c>
      <c r="P19" s="5">
        <f t="shared" si="1"/>
        <v>77.882882882882882</v>
      </c>
      <c r="Q19" s="2">
        <f t="shared" si="2"/>
        <v>148.00000000000003</v>
      </c>
      <c r="R19" s="2">
        <f t="shared" si="3"/>
        <v>17.204650534085257</v>
      </c>
      <c r="S19" s="2">
        <f t="shared" si="4"/>
        <v>78.101823602587501</v>
      </c>
      <c r="T19" s="7">
        <f t="shared" si="8"/>
        <v>1.049373251155354E-2</v>
      </c>
      <c r="V19" s="2">
        <f t="shared" si="9"/>
        <v>49.022712250962819</v>
      </c>
      <c r="W19" s="2">
        <f t="shared" si="10"/>
        <v>5.8221605328842789E-2</v>
      </c>
      <c r="X19">
        <f t="shared" si="11"/>
        <v>4.8848600213294707E-3</v>
      </c>
    </row>
    <row r="20" spans="2:24" x14ac:dyDescent="0.25">
      <c r="B20" s="3" t="s">
        <v>26</v>
      </c>
      <c r="C20" s="3">
        <v>1490</v>
      </c>
      <c r="D20" s="3">
        <v>14</v>
      </c>
      <c r="E20" s="3">
        <v>1.3</v>
      </c>
      <c r="F20" s="3">
        <v>0.105</v>
      </c>
      <c r="G20" s="3"/>
      <c r="H20" s="3">
        <v>76</v>
      </c>
      <c r="I20" s="3">
        <v>22</v>
      </c>
      <c r="J20" s="3">
        <v>3</v>
      </c>
      <c r="K20" s="3">
        <f t="shared" si="5"/>
        <v>11.100000000000001</v>
      </c>
      <c r="L20" s="3">
        <v>15</v>
      </c>
      <c r="M20" s="3">
        <v>80</v>
      </c>
      <c r="N20" s="4">
        <f t="shared" si="6"/>
        <v>6.4089238828951142E-3</v>
      </c>
      <c r="O20" s="4">
        <f t="shared" si="7"/>
        <v>0.1409963254236925</v>
      </c>
      <c r="P20" s="5">
        <f t="shared" si="1"/>
        <v>78.373873873873876</v>
      </c>
      <c r="Q20" s="2">
        <f t="shared" si="2"/>
        <v>105.71428571428574</v>
      </c>
      <c r="R20" s="2">
        <f t="shared" si="3"/>
        <v>11.722993279387797</v>
      </c>
      <c r="S20" s="2">
        <f t="shared" si="4"/>
        <v>79.05109379575282</v>
      </c>
      <c r="T20" s="7">
        <f t="shared" si="8"/>
        <v>8.3316010477636482E-3</v>
      </c>
      <c r="V20" s="2">
        <f t="shared" si="9"/>
        <v>52.153566659907021</v>
      </c>
      <c r="W20" s="2">
        <f t="shared" si="10"/>
        <v>7.8350772736640081E-2</v>
      </c>
      <c r="X20">
        <f t="shared" si="11"/>
        <v>5.1968334889858688E-3</v>
      </c>
    </row>
    <row r="21" spans="2:24" x14ac:dyDescent="0.25">
      <c r="B21" s="3" t="s">
        <v>27</v>
      </c>
      <c r="C21" s="3">
        <v>1190</v>
      </c>
      <c r="D21" s="3">
        <v>14</v>
      </c>
      <c r="E21" s="3">
        <v>1</v>
      </c>
      <c r="F21" s="3">
        <v>0.115</v>
      </c>
      <c r="G21" s="3"/>
      <c r="H21" s="3">
        <v>76</v>
      </c>
      <c r="I21" s="3">
        <v>22</v>
      </c>
      <c r="J21" s="3">
        <v>3</v>
      </c>
      <c r="K21" s="3">
        <f t="shared" si="5"/>
        <v>11.100000000000001</v>
      </c>
      <c r="L21" s="3">
        <v>15</v>
      </c>
      <c r="M21" s="3">
        <v>82</v>
      </c>
      <c r="N21" s="4">
        <f t="shared" si="6"/>
        <v>8.0246189794232949E-3</v>
      </c>
      <c r="O21" s="4">
        <f t="shared" si="7"/>
        <v>0.17654161754731248</v>
      </c>
      <c r="P21" s="5">
        <f t="shared" si="1"/>
        <v>78.828828828828819</v>
      </c>
      <c r="Q21" s="2">
        <f t="shared" si="2"/>
        <v>96.521739130434796</v>
      </c>
      <c r="R21" s="2">
        <f t="shared" si="3"/>
        <v>9.8245477824902867</v>
      </c>
      <c r="S21" s="2">
        <f t="shared" si="4"/>
        <v>80.678864955200311</v>
      </c>
      <c r="T21" s="7">
        <f t="shared" si="8"/>
        <v>8.0246189794232949E-3</v>
      </c>
      <c r="V21" s="2">
        <f t="shared" si="9"/>
        <v>63.237522763068341</v>
      </c>
      <c r="W21" s="2">
        <f t="shared" si="10"/>
        <v>8.9091685189611872E-2</v>
      </c>
      <c r="X21">
        <f t="shared" si="11"/>
        <v>6.3012924542370239E-3</v>
      </c>
    </row>
    <row r="22" spans="2:24" x14ac:dyDescent="0.25">
      <c r="B22" s="3" t="s">
        <v>28</v>
      </c>
      <c r="C22" s="3">
        <v>1640</v>
      </c>
      <c r="D22" s="3">
        <v>14</v>
      </c>
      <c r="E22" s="3">
        <v>2.2999999999999998</v>
      </c>
      <c r="F22" s="3">
        <v>3.6999999999999998E-2</v>
      </c>
      <c r="G22" s="3"/>
      <c r="H22" s="3">
        <v>106</v>
      </c>
      <c r="I22" s="3">
        <v>40</v>
      </c>
      <c r="J22" s="3">
        <v>3</v>
      </c>
      <c r="K22" s="3">
        <f t="shared" si="5"/>
        <v>11.100000000000001</v>
      </c>
      <c r="L22" s="3">
        <v>30</v>
      </c>
      <c r="M22" s="3">
        <v>81</v>
      </c>
      <c r="N22" s="4">
        <f t="shared" si="6"/>
        <v>5.8227418204351957E-3</v>
      </c>
      <c r="O22" s="4">
        <f t="shared" si="7"/>
        <v>0.23290967281740782</v>
      </c>
      <c r="P22" s="5">
        <f t="shared" si="1"/>
        <v>83.100000000000009</v>
      </c>
      <c r="Q22" s="2">
        <f t="shared" si="2"/>
        <v>300.00000000000006</v>
      </c>
      <c r="R22" s="2">
        <f t="shared" si="3"/>
        <v>26.267851073127396</v>
      </c>
      <c r="S22" s="2">
        <f t="shared" si="4"/>
        <v>83.254765951248416</v>
      </c>
      <c r="T22" s="7">
        <f t="shared" si="8"/>
        <v>1.3392306187000949E-2</v>
      </c>
      <c r="V22" s="2">
        <f t="shared" si="9"/>
        <v>80.190659182631109</v>
      </c>
      <c r="W22" s="2">
        <f t="shared" si="10"/>
        <v>3.1573920365097145E-2</v>
      </c>
      <c r="X22">
        <f t="shared" si="11"/>
        <v>7.9905849174552405E-3</v>
      </c>
    </row>
    <row r="23" spans="2:24" x14ac:dyDescent="0.25">
      <c r="B23" s="3" t="s">
        <v>29</v>
      </c>
      <c r="C23" s="3">
        <v>1390</v>
      </c>
      <c r="D23" s="3">
        <v>14</v>
      </c>
      <c r="E23" s="3">
        <v>1.8</v>
      </c>
      <c r="F23" s="3">
        <v>5.2999999999999999E-2</v>
      </c>
      <c r="G23" s="3"/>
      <c r="H23" s="3">
        <v>106</v>
      </c>
      <c r="I23" s="3">
        <v>35</v>
      </c>
      <c r="J23" s="3">
        <v>3</v>
      </c>
      <c r="K23" s="3">
        <f t="shared" si="5"/>
        <v>11.100000000000001</v>
      </c>
      <c r="L23" s="3">
        <v>25</v>
      </c>
      <c r="M23" s="3">
        <v>81</v>
      </c>
      <c r="N23" s="4">
        <f t="shared" si="6"/>
        <v>6.8699975435350504E-3</v>
      </c>
      <c r="O23" s="4">
        <f t="shared" si="7"/>
        <v>0.24044991402372676</v>
      </c>
      <c r="P23" s="5">
        <f t="shared" si="1"/>
        <v>81.72252252252251</v>
      </c>
      <c r="Q23" s="2">
        <f t="shared" si="2"/>
        <v>209.43396226415098</v>
      </c>
      <c r="R23" s="2">
        <f t="shared" si="3"/>
        <v>19.416001959092188</v>
      </c>
      <c r="S23" s="2">
        <f t="shared" si="4"/>
        <v>82.318052183209261</v>
      </c>
      <c r="T23" s="7">
        <f t="shared" si="8"/>
        <v>1.2365995578363091E-2</v>
      </c>
      <c r="V23" s="2">
        <f t="shared" si="9"/>
        <v>82.410804847083327</v>
      </c>
      <c r="W23" s="2">
        <f t="shared" si="10"/>
        <v>4.19971015096837E-2</v>
      </c>
      <c r="X23">
        <f t="shared" si="11"/>
        <v>8.2118109635028573E-3</v>
      </c>
    </row>
    <row r="24" spans="2:24" x14ac:dyDescent="0.25">
      <c r="B24" s="3" t="s">
        <v>30</v>
      </c>
      <c r="C24" s="3">
        <v>1035</v>
      </c>
      <c r="D24" s="3">
        <v>14</v>
      </c>
      <c r="E24" s="3">
        <v>1</v>
      </c>
      <c r="F24" s="3">
        <v>8.5000000000000006E-2</v>
      </c>
      <c r="G24" s="3"/>
      <c r="H24" s="3">
        <v>106</v>
      </c>
      <c r="I24" s="3">
        <v>30</v>
      </c>
      <c r="J24" s="3">
        <v>3</v>
      </c>
      <c r="K24" s="3">
        <f t="shared" si="5"/>
        <v>11.100000000000001</v>
      </c>
      <c r="L24" s="3">
        <v>20</v>
      </c>
      <c r="M24" s="3">
        <v>82</v>
      </c>
      <c r="N24" s="4">
        <f t="shared" si="6"/>
        <v>9.2263735125736428E-3</v>
      </c>
      <c r="O24" s="4">
        <f t="shared" si="7"/>
        <v>0.2767912053772093</v>
      </c>
      <c r="P24" s="5">
        <f t="shared" si="1"/>
        <v>80.450450450450447</v>
      </c>
      <c r="Q24" s="2">
        <f t="shared" si="2"/>
        <v>130.58823529411765</v>
      </c>
      <c r="R24" s="2">
        <f t="shared" si="3"/>
        <v>11.427520960125939</v>
      </c>
      <c r="S24" s="2">
        <f t="shared" si="4"/>
        <v>83.264157088095416</v>
      </c>
      <c r="T24" s="7">
        <f t="shared" si="8"/>
        <v>9.2263735125736428E-3</v>
      </c>
      <c r="V24" s="2">
        <f t="shared" si="9"/>
        <v>92.977805903498094</v>
      </c>
      <c r="W24" s="2">
        <f t="shared" si="10"/>
        <v>6.1950239419883278E-2</v>
      </c>
      <c r="X24">
        <f t="shared" si="11"/>
        <v>9.2647580289686813E-3</v>
      </c>
    </row>
    <row r="25" spans="2:24" x14ac:dyDescent="0.25">
      <c r="B25" s="3" t="s">
        <v>31</v>
      </c>
      <c r="C25" s="3">
        <v>840</v>
      </c>
      <c r="D25" s="3">
        <v>14</v>
      </c>
      <c r="E25" s="3">
        <v>0.7</v>
      </c>
      <c r="F25" s="3">
        <v>0.14499999999999999</v>
      </c>
      <c r="G25" s="3"/>
      <c r="H25" s="3">
        <v>106</v>
      </c>
      <c r="I25" s="3">
        <v>25</v>
      </c>
      <c r="J25" s="3">
        <v>4</v>
      </c>
      <c r="K25" s="3">
        <f t="shared" si="5"/>
        <v>14.8</v>
      </c>
      <c r="L25" s="3">
        <v>17</v>
      </c>
      <c r="M25" s="3">
        <v>83</v>
      </c>
      <c r="N25" s="4">
        <f t="shared" si="6"/>
        <v>1.1368210220849667E-2</v>
      </c>
      <c r="O25" s="4">
        <f t="shared" si="7"/>
        <v>0.28420525552124165</v>
      </c>
      <c r="P25" s="5">
        <f t="shared" si="1"/>
        <v>79.912758346581882</v>
      </c>
      <c r="Q25" s="2">
        <f t="shared" si="2"/>
        <v>102.06896551724139</v>
      </c>
      <c r="R25" s="2">
        <f t="shared" si="3"/>
        <v>8.4527081969076026</v>
      </c>
      <c r="S25" s="2">
        <f t="shared" si="4"/>
        <v>84.123071776329695</v>
      </c>
      <c r="T25" s="7">
        <f t="shared" si="8"/>
        <v>7.9577471545947669E-3</v>
      </c>
      <c r="V25" s="2">
        <f t="shared" si="9"/>
        <v>95.108457277568007</v>
      </c>
      <c r="W25" s="2">
        <f t="shared" si="10"/>
        <v>9.0566039670713666E-2</v>
      </c>
      <c r="X25">
        <f t="shared" si="11"/>
        <v>9.4770664313129516E-3</v>
      </c>
    </row>
    <row r="26" spans="2:24" x14ac:dyDescent="0.25">
      <c r="B26" s="3" t="s">
        <v>32</v>
      </c>
      <c r="C26" s="3">
        <v>2850</v>
      </c>
      <c r="D26" s="3">
        <v>14</v>
      </c>
      <c r="E26" s="3">
        <v>4.5</v>
      </c>
      <c r="F26" s="3">
        <v>2.1999999999999999E-2</v>
      </c>
      <c r="G26" s="3"/>
      <c r="H26" s="3">
        <v>106</v>
      </c>
      <c r="I26" s="3">
        <v>55</v>
      </c>
      <c r="J26" s="3">
        <v>3</v>
      </c>
      <c r="K26" s="3">
        <f t="shared" si="5"/>
        <v>11.100000000000001</v>
      </c>
      <c r="L26" s="3">
        <v>45</v>
      </c>
      <c r="M26" s="3">
        <v>80</v>
      </c>
      <c r="N26" s="4">
        <f t="shared" si="6"/>
        <v>3.3506303808820076E-3</v>
      </c>
      <c r="O26" s="4">
        <f t="shared" si="7"/>
        <v>0.18428467094851042</v>
      </c>
      <c r="P26" s="5">
        <f t="shared" si="1"/>
        <v>81.972972972972983</v>
      </c>
      <c r="Q26" s="2">
        <f t="shared" si="2"/>
        <v>504.54545454545462</v>
      </c>
      <c r="R26" s="2">
        <f t="shared" si="3"/>
        <v>47.649286935425863</v>
      </c>
      <c r="S26" s="2">
        <f t="shared" si="4"/>
        <v>82.003886259831191</v>
      </c>
      <c r="T26" s="7">
        <f t="shared" si="8"/>
        <v>1.5077836713969034E-2</v>
      </c>
      <c r="V26" s="2">
        <f t="shared" si="9"/>
        <v>65.607546999132794</v>
      </c>
      <c r="W26" s="2">
        <f t="shared" si="10"/>
        <v>1.4608640129580642E-2</v>
      </c>
      <c r="X26">
        <f t="shared" si="11"/>
        <v>6.5374531256634774E-3</v>
      </c>
    </row>
    <row r="27" spans="2:24" x14ac:dyDescent="0.25">
      <c r="B27" s="3" t="s">
        <v>33</v>
      </c>
      <c r="C27" s="3">
        <v>1200</v>
      </c>
      <c r="D27" s="3">
        <v>14</v>
      </c>
      <c r="E27" s="3">
        <v>2.2999999999999998</v>
      </c>
      <c r="F27" s="3">
        <v>3.9E-2</v>
      </c>
      <c r="G27" s="3"/>
      <c r="H27" s="3">
        <v>151</v>
      </c>
      <c r="I27" s="3">
        <v>42</v>
      </c>
      <c r="J27" s="3">
        <v>4</v>
      </c>
      <c r="K27" s="3">
        <f t="shared" si="5"/>
        <v>14.8</v>
      </c>
      <c r="L27" s="3">
        <v>30</v>
      </c>
      <c r="M27" s="3">
        <v>83</v>
      </c>
      <c r="N27" s="4">
        <f t="shared" si="6"/>
        <v>7.9577471545947669E-3</v>
      </c>
      <c r="O27" s="4">
        <f t="shared" si="7"/>
        <v>0.33422538049298023</v>
      </c>
      <c r="P27" s="5">
        <f t="shared" si="1"/>
        <v>85.034009009008997</v>
      </c>
      <c r="Q27" s="2">
        <f t="shared" si="2"/>
        <v>379.4871794871795</v>
      </c>
      <c r="R27" s="2">
        <f t="shared" si="3"/>
        <v>29.543535888930304</v>
      </c>
      <c r="S27" s="2">
        <f t="shared" si="4"/>
        <v>85.035839193671876</v>
      </c>
      <c r="T27" s="7">
        <f t="shared" si="8"/>
        <v>1.8302818455567964E-2</v>
      </c>
      <c r="V27" s="2">
        <f t="shared" si="9"/>
        <v>109.28694102763693</v>
      </c>
      <c r="W27" s="2">
        <f t="shared" si="10"/>
        <v>3.5202991346768416E-2</v>
      </c>
      <c r="X27">
        <f t="shared" si="11"/>
        <v>1.0889879090049943E-2</v>
      </c>
    </row>
    <row r="28" spans="2:24" x14ac:dyDescent="0.25">
      <c r="B28" s="3" t="s">
        <v>34</v>
      </c>
      <c r="C28" s="3">
        <v>990</v>
      </c>
      <c r="D28" s="3">
        <v>14</v>
      </c>
      <c r="E28" s="3">
        <v>1.7</v>
      </c>
      <c r="F28" s="3">
        <v>5.8999999999999997E-2</v>
      </c>
      <c r="G28" s="3"/>
      <c r="H28" s="3">
        <v>151</v>
      </c>
      <c r="I28" s="3">
        <v>37</v>
      </c>
      <c r="J28" s="3">
        <v>4</v>
      </c>
      <c r="K28" s="3">
        <f t="shared" si="5"/>
        <v>14.8</v>
      </c>
      <c r="L28" s="3">
        <v>25</v>
      </c>
      <c r="M28" s="3">
        <v>83</v>
      </c>
      <c r="N28" s="4">
        <f t="shared" si="6"/>
        <v>9.6457541267815361E-3</v>
      </c>
      <c r="O28" s="4">
        <f t="shared" si="7"/>
        <v>0.35689290269091684</v>
      </c>
      <c r="P28" s="5">
        <f t="shared" si="1"/>
        <v>83.911486486486481</v>
      </c>
      <c r="Q28" s="2">
        <f t="shared" si="2"/>
        <v>250.84745762711867</v>
      </c>
      <c r="R28" s="2">
        <f t="shared" si="3"/>
        <v>20.650440139767039</v>
      </c>
      <c r="S28" s="2">
        <f t="shared" si="4"/>
        <v>84.213162591266823</v>
      </c>
      <c r="T28" s="7">
        <f t="shared" si="8"/>
        <v>1.6397782015528609E-2</v>
      </c>
      <c r="V28" s="2">
        <f t="shared" si="9"/>
        <v>115.61003776852529</v>
      </c>
      <c r="W28" s="2">
        <f t="shared" si="10"/>
        <v>4.7093346201371851E-2</v>
      </c>
      <c r="X28">
        <f t="shared" si="11"/>
        <v>1.1519943014755731E-2</v>
      </c>
    </row>
    <row r="29" spans="2:24" x14ac:dyDescent="0.25">
      <c r="B29" s="3" t="s">
        <v>35</v>
      </c>
      <c r="C29" s="3">
        <v>860</v>
      </c>
      <c r="D29" s="3">
        <v>14</v>
      </c>
      <c r="E29" s="3">
        <v>1.7</v>
      </c>
      <c r="F29" s="3">
        <v>7.8E-2</v>
      </c>
      <c r="G29" s="3"/>
      <c r="H29" s="3">
        <v>151</v>
      </c>
      <c r="I29" s="3">
        <v>36</v>
      </c>
      <c r="J29" s="3">
        <v>4</v>
      </c>
      <c r="K29" s="3">
        <f t="shared" si="5"/>
        <v>14.8</v>
      </c>
      <c r="L29" s="3">
        <v>30</v>
      </c>
      <c r="M29" s="3">
        <v>86</v>
      </c>
      <c r="N29" s="4">
        <f t="shared" si="6"/>
        <v>1.1103833238969442E-2</v>
      </c>
      <c r="O29" s="4">
        <f t="shared" si="7"/>
        <v>0.39973799660289988</v>
      </c>
      <c r="P29" s="5">
        <f t="shared" si="1"/>
        <v>79.418468468468461</v>
      </c>
      <c r="Q29" s="2">
        <f t="shared" si="2"/>
        <v>189.74358974358975</v>
      </c>
      <c r="R29" s="2">
        <f t="shared" si="3"/>
        <v>17.960069670357701</v>
      </c>
      <c r="S29" s="2">
        <f t="shared" si="4"/>
        <v>81.965061698812164</v>
      </c>
      <c r="T29" s="7">
        <f t="shared" si="8"/>
        <v>1.887651650624805E-2</v>
      </c>
      <c r="V29" s="2">
        <f t="shared" si="9"/>
        <v>127.40871385420859</v>
      </c>
      <c r="W29" s="2">
        <f t="shared" si="10"/>
        <v>5.3075454584096272E-2</v>
      </c>
      <c r="X29">
        <f t="shared" si="11"/>
        <v>1.2695620133975884E-2</v>
      </c>
    </row>
    <row r="30" spans="2:24" x14ac:dyDescent="0.25">
      <c r="B30" s="3" t="s">
        <v>36</v>
      </c>
      <c r="C30" s="3">
        <v>1500</v>
      </c>
      <c r="D30" s="3">
        <v>14</v>
      </c>
      <c r="E30" s="3">
        <v>3.3</v>
      </c>
      <c r="F30" s="3">
        <v>2.5999999999999999E-2</v>
      </c>
      <c r="G30" s="3"/>
      <c r="H30" s="3">
        <v>151</v>
      </c>
      <c r="I30" s="3">
        <v>55</v>
      </c>
      <c r="J30" s="3">
        <v>3</v>
      </c>
      <c r="K30" s="3">
        <f t="shared" si="5"/>
        <v>11.100000000000001</v>
      </c>
      <c r="L30" s="3">
        <v>37</v>
      </c>
      <c r="M30" s="3">
        <v>82</v>
      </c>
      <c r="N30" s="4">
        <f t="shared" si="6"/>
        <v>6.3661977236758134E-3</v>
      </c>
      <c r="O30" s="4">
        <f t="shared" si="7"/>
        <v>0.35014087480216971</v>
      </c>
      <c r="P30" s="5">
        <f t="shared" si="1"/>
        <v>83.187387387387389</v>
      </c>
      <c r="Q30" s="2">
        <f t="shared" si="2"/>
        <v>426.92307692307702</v>
      </c>
      <c r="R30" s="2">
        <f t="shared" si="3"/>
        <v>37.534599423014413</v>
      </c>
      <c r="S30" s="2">
        <f t="shared" si="4"/>
        <v>83.189196666695935</v>
      </c>
      <c r="T30" s="7">
        <f t="shared" si="8"/>
        <v>2.1008452488130182E-2</v>
      </c>
      <c r="V30" s="2">
        <f t="shared" si="9"/>
        <v>113.73272849697119</v>
      </c>
      <c r="W30" s="2">
        <f t="shared" si="10"/>
        <v>2.1081308453890051E-2</v>
      </c>
      <c r="X30">
        <f t="shared" si="11"/>
        <v>1.1332878844145595E-2</v>
      </c>
    </row>
    <row r="31" spans="2:24" x14ac:dyDescent="0.25">
      <c r="B31" s="3" t="s">
        <v>37</v>
      </c>
      <c r="C31" s="3">
        <v>920</v>
      </c>
      <c r="D31" s="3">
        <v>14</v>
      </c>
      <c r="E31" s="3">
        <v>1.7</v>
      </c>
      <c r="F31" s="3">
        <v>4.2000000000000003E-2</v>
      </c>
      <c r="G31" s="3"/>
      <c r="H31" s="3">
        <v>181</v>
      </c>
      <c r="I31" s="3">
        <v>42</v>
      </c>
      <c r="J31" s="3">
        <v>5</v>
      </c>
      <c r="K31" s="3">
        <f t="shared" si="5"/>
        <v>18.5</v>
      </c>
      <c r="L31" s="3">
        <v>30</v>
      </c>
      <c r="M31" s="3">
        <v>84</v>
      </c>
      <c r="N31" s="4">
        <f t="shared" si="6"/>
        <v>1.0379670201645349E-2</v>
      </c>
      <c r="O31" s="4">
        <f t="shared" si="7"/>
        <v>0.43594614846910462</v>
      </c>
      <c r="P31" s="5">
        <f t="shared" si="1"/>
        <v>87.90846846846847</v>
      </c>
      <c r="Q31" s="2">
        <f t="shared" si="2"/>
        <v>440.47619047619042</v>
      </c>
      <c r="R31" s="2">
        <f t="shared" si="3"/>
        <v>27.364384221274261</v>
      </c>
      <c r="S31" s="2">
        <f t="shared" si="4"/>
        <v>87.961036353583566</v>
      </c>
      <c r="T31" s="7">
        <f t="shared" si="8"/>
        <v>1.7645439342797092E-2</v>
      </c>
      <c r="V31" s="2">
        <f t="shared" si="9"/>
        <v>137.23880086192133</v>
      </c>
      <c r="W31" s="2">
        <f t="shared" si="10"/>
        <v>4.0974971982311946E-2</v>
      </c>
      <c r="X31">
        <f t="shared" si="11"/>
        <v>1.3675137521433841E-2</v>
      </c>
    </row>
    <row r="32" spans="2:24" x14ac:dyDescent="0.25">
      <c r="B32" s="3" t="s">
        <v>38</v>
      </c>
      <c r="C32" s="3">
        <v>760</v>
      </c>
      <c r="D32" s="3">
        <v>14</v>
      </c>
      <c r="E32" s="3">
        <v>1.3</v>
      </c>
      <c r="F32" s="3">
        <v>6.2E-2</v>
      </c>
      <c r="G32" s="3"/>
      <c r="H32" s="3">
        <v>181</v>
      </c>
      <c r="I32" s="3">
        <v>37</v>
      </c>
      <c r="J32" s="3">
        <v>5</v>
      </c>
      <c r="K32" s="3">
        <f t="shared" si="5"/>
        <v>18.5</v>
      </c>
      <c r="L32" s="3">
        <v>25</v>
      </c>
      <c r="M32" s="3">
        <v>84</v>
      </c>
      <c r="N32" s="4">
        <f t="shared" si="6"/>
        <v>1.2564863928307525E-2</v>
      </c>
      <c r="O32" s="4">
        <f t="shared" si="7"/>
        <v>0.46489996534737843</v>
      </c>
      <c r="P32" s="5">
        <f t="shared" si="1"/>
        <v>86.857297297297293</v>
      </c>
      <c r="Q32" s="2">
        <f t="shared" si="2"/>
        <v>298.38709677419354</v>
      </c>
      <c r="R32" s="2">
        <f t="shared" si="3"/>
        <v>19.69525896774276</v>
      </c>
      <c r="S32" s="2">
        <f t="shared" si="4"/>
        <v>87.234529124323771</v>
      </c>
      <c r="T32" s="7">
        <f t="shared" si="8"/>
        <v>1.6334323106799782E-2</v>
      </c>
      <c r="V32" s="2">
        <f t="shared" si="9"/>
        <v>145.01537812298639</v>
      </c>
      <c r="W32" s="2">
        <f t="shared" si="10"/>
        <v>5.4773676738473061E-2</v>
      </c>
      <c r="X32">
        <f t="shared" si="11"/>
        <v>1.445003327120155E-2</v>
      </c>
    </row>
    <row r="33" spans="2:24" x14ac:dyDescent="0.25">
      <c r="B33" s="3" t="s">
        <v>39</v>
      </c>
      <c r="C33" s="3">
        <v>1500</v>
      </c>
      <c r="D33" s="3">
        <v>14</v>
      </c>
      <c r="E33" s="3">
        <v>3.5</v>
      </c>
      <c r="F33" s="3">
        <v>2.5000000000000001E-2</v>
      </c>
      <c r="G33" s="3"/>
      <c r="H33" s="3">
        <v>181</v>
      </c>
      <c r="I33" s="3">
        <v>65</v>
      </c>
      <c r="J33" s="3">
        <v>3</v>
      </c>
      <c r="K33" s="3">
        <f t="shared" si="5"/>
        <v>11.100000000000001</v>
      </c>
      <c r="L33" s="3">
        <v>45</v>
      </c>
      <c r="M33" s="3">
        <v>82</v>
      </c>
      <c r="N33" s="4">
        <f t="shared" si="6"/>
        <v>6.3661977236758134E-3</v>
      </c>
      <c r="O33" s="4">
        <f t="shared" si="7"/>
        <v>0.41380285203892786</v>
      </c>
      <c r="P33" s="5">
        <f t="shared" si="1"/>
        <v>82.875375375375384</v>
      </c>
      <c r="Q33" s="2">
        <f t="shared" si="2"/>
        <v>444.00000000000006</v>
      </c>
      <c r="R33" s="2">
        <f t="shared" si="3"/>
        <v>39.42080668885405</v>
      </c>
      <c r="S33" s="2">
        <f t="shared" si="4"/>
        <v>83.031168158173855</v>
      </c>
      <c r="T33" s="7">
        <f t="shared" si="8"/>
        <v>2.2281692032865348E-2</v>
      </c>
      <c r="V33" s="2">
        <f t="shared" si="9"/>
        <v>131.24166889073635</v>
      </c>
      <c r="W33" s="2">
        <f t="shared" si="10"/>
        <v>1.6605568654767131E-2</v>
      </c>
      <c r="X33">
        <f t="shared" si="11"/>
        <v>1.3077554302074064E-2</v>
      </c>
    </row>
    <row r="34" spans="2:24" x14ac:dyDescent="0.25">
      <c r="B34" s="3" t="s">
        <v>40</v>
      </c>
      <c r="C34" s="3">
        <v>1130</v>
      </c>
      <c r="D34" s="3">
        <v>14</v>
      </c>
      <c r="E34" s="3">
        <v>2.9</v>
      </c>
      <c r="F34" s="3">
        <v>0.03</v>
      </c>
      <c r="G34" s="3"/>
      <c r="H34" s="3">
        <v>181</v>
      </c>
      <c r="I34" s="3">
        <v>55</v>
      </c>
      <c r="J34" s="3">
        <v>3</v>
      </c>
      <c r="K34" s="3">
        <f t="shared" si="5"/>
        <v>11.100000000000001</v>
      </c>
      <c r="L34" s="3">
        <v>37</v>
      </c>
      <c r="M34" s="3">
        <v>83</v>
      </c>
      <c r="N34" s="4">
        <f t="shared" si="6"/>
        <v>8.4507049429324958E-3</v>
      </c>
      <c r="O34" s="4">
        <f t="shared" si="7"/>
        <v>0.46478877186128725</v>
      </c>
      <c r="P34" s="5">
        <f t="shared" si="1"/>
        <v>82.945945945945951</v>
      </c>
      <c r="Q34" s="2">
        <f t="shared" si="2"/>
        <v>370.00000000000006</v>
      </c>
      <c r="R34" s="2">
        <f t="shared" si="3"/>
        <v>32.756678708318404</v>
      </c>
      <c r="S34" s="2">
        <f t="shared" si="4"/>
        <v>83.077470968476547</v>
      </c>
      <c r="T34" s="7">
        <f t="shared" si="8"/>
        <v>2.4507044334504235E-2</v>
      </c>
      <c r="V34" s="2">
        <f t="shared" si="9"/>
        <v>144.98564814947267</v>
      </c>
      <c r="W34" s="2">
        <f t="shared" si="10"/>
        <v>2.4785095704025518E-2</v>
      </c>
      <c r="X34">
        <f t="shared" si="11"/>
        <v>1.444707083292786E-2</v>
      </c>
    </row>
    <row r="35" spans="2:24" x14ac:dyDescent="0.25">
      <c r="B35" s="3" t="s">
        <v>41</v>
      </c>
      <c r="C35" s="3">
        <v>660</v>
      </c>
      <c r="D35" s="3">
        <v>14</v>
      </c>
      <c r="E35" s="3">
        <v>2</v>
      </c>
      <c r="F35" s="3">
        <v>4.1000000000000002E-2</v>
      </c>
      <c r="G35" s="3"/>
      <c r="H35" s="3">
        <v>320</v>
      </c>
      <c r="I35" s="3">
        <v>55</v>
      </c>
      <c r="J35" s="3">
        <v>5</v>
      </c>
      <c r="K35" s="3">
        <f t="shared" si="5"/>
        <v>18.5</v>
      </c>
      <c r="L35" s="3">
        <v>40</v>
      </c>
      <c r="M35" s="3">
        <v>85</v>
      </c>
      <c r="N35" s="4">
        <f t="shared" si="6"/>
        <v>1.4468631190172306E-2</v>
      </c>
      <c r="O35" s="4">
        <f t="shared" si="7"/>
        <v>0.79577471545947687</v>
      </c>
      <c r="P35" s="5">
        <f t="shared" ref="P35:P54" si="12">(1-E35/L35)*(1-F35*L35/J35/3.7)*100</f>
        <v>86.578378378378375</v>
      </c>
      <c r="Q35" s="2">
        <f t="shared" ref="Q35:Q54" si="13">J35*3.7/F35</f>
        <v>451.21951219512192</v>
      </c>
      <c r="R35" s="2">
        <f t="shared" ref="R35:R54" si="14">SQRT(E35*Q35)</f>
        <v>30.040622902833487</v>
      </c>
      <c r="S35" s="2">
        <f t="shared" ref="S35:S54" si="15">(1-E35/R35)*(1-F35*R35/J35/3.7)*100</f>
        <v>87.127940118744078</v>
      </c>
      <c r="T35" s="7">
        <f t="shared" si="8"/>
        <v>2.8937262380344612E-2</v>
      </c>
      <c r="V35" s="2">
        <f t="shared" si="9"/>
        <v>229.87802104829672</v>
      </c>
      <c r="W35" s="2">
        <f t="shared" si="10"/>
        <v>3.3700697573497543E-2</v>
      </c>
      <c r="X35">
        <f t="shared" si="11"/>
        <v>2.2906157232846797E-2</v>
      </c>
    </row>
    <row r="36" spans="2:24" x14ac:dyDescent="0.25">
      <c r="B36" s="3" t="s">
        <v>42</v>
      </c>
      <c r="C36" s="3">
        <v>515</v>
      </c>
      <c r="D36" s="3">
        <v>14</v>
      </c>
      <c r="E36" s="3">
        <v>1.5</v>
      </c>
      <c r="F36" s="3">
        <v>7.0000000000000007E-2</v>
      </c>
      <c r="G36" s="3"/>
      <c r="H36" s="3">
        <v>320</v>
      </c>
      <c r="I36" s="3">
        <v>55</v>
      </c>
      <c r="J36" s="3">
        <v>7</v>
      </c>
      <c r="K36" s="3">
        <f t="shared" si="5"/>
        <v>25.900000000000002</v>
      </c>
      <c r="L36" s="3">
        <v>40</v>
      </c>
      <c r="M36" s="3">
        <v>86</v>
      </c>
      <c r="N36" s="4">
        <f t="shared" si="6"/>
        <v>1.8542323467016932E-2</v>
      </c>
      <c r="O36" s="4">
        <f t="shared" si="7"/>
        <v>1.0198277906859312</v>
      </c>
      <c r="P36" s="5">
        <f t="shared" si="12"/>
        <v>85.844594594594597</v>
      </c>
      <c r="Q36" s="2">
        <f t="shared" si="13"/>
        <v>370</v>
      </c>
      <c r="R36" s="2">
        <f t="shared" si="14"/>
        <v>23.558437978779494</v>
      </c>
      <c r="S36" s="2">
        <f t="shared" si="15"/>
        <v>87.671114606065132</v>
      </c>
      <c r="T36" s="7">
        <f t="shared" si="8"/>
        <v>2.7813485200525397E-2</v>
      </c>
      <c r="V36" s="2">
        <f t="shared" si="9"/>
        <v>284.34343015627388</v>
      </c>
      <c r="W36" s="2">
        <f t="shared" si="10"/>
        <v>3.8833159158702474E-2</v>
      </c>
      <c r="X36">
        <f t="shared" si="11"/>
        <v>2.8333353878656341E-2</v>
      </c>
    </row>
    <row r="37" spans="2:24" x14ac:dyDescent="0.25">
      <c r="B37" s="3" t="s">
        <v>43</v>
      </c>
      <c r="C37" s="3">
        <v>465</v>
      </c>
      <c r="D37" s="3">
        <v>14</v>
      </c>
      <c r="E37" s="3">
        <v>1.5</v>
      </c>
      <c r="F37" s="3">
        <v>8.2000000000000003E-2</v>
      </c>
      <c r="G37" s="3"/>
      <c r="H37" s="3">
        <v>320</v>
      </c>
      <c r="I37" s="3">
        <v>52</v>
      </c>
      <c r="J37" s="3">
        <v>6</v>
      </c>
      <c r="K37" s="3">
        <f t="shared" si="5"/>
        <v>22.200000000000003</v>
      </c>
      <c r="L37" s="3">
        <v>37</v>
      </c>
      <c r="M37" s="3">
        <v>87</v>
      </c>
      <c r="N37" s="4">
        <f t="shared" si="6"/>
        <v>2.0536121689276821E-2</v>
      </c>
      <c r="O37" s="4">
        <f t="shared" si="7"/>
        <v>1.0678783278423947</v>
      </c>
      <c r="P37" s="5">
        <f t="shared" si="12"/>
        <v>82.833333333333329</v>
      </c>
      <c r="Q37" s="2">
        <f t="shared" si="13"/>
        <v>270.73170731707319</v>
      </c>
      <c r="R37" s="2">
        <f t="shared" si="14"/>
        <v>20.151862469151823</v>
      </c>
      <c r="S37" s="2">
        <f t="shared" si="15"/>
        <v>85.667092590356305</v>
      </c>
      <c r="T37" s="7">
        <f t="shared" si="8"/>
        <v>3.0804182533915231E-2</v>
      </c>
      <c r="V37" s="2">
        <f t="shared" si="9"/>
        <v>295.78878937418125</v>
      </c>
      <c r="W37" s="2">
        <f t="shared" si="10"/>
        <v>4.4601256002372684E-2</v>
      </c>
      <c r="X37">
        <f t="shared" si="11"/>
        <v>2.9473824797260243E-2</v>
      </c>
    </row>
    <row r="38" spans="2:24" x14ac:dyDescent="0.25">
      <c r="B38" s="3" t="s">
        <v>44</v>
      </c>
      <c r="C38" s="3">
        <v>385</v>
      </c>
      <c r="D38" s="3">
        <v>14</v>
      </c>
      <c r="E38" s="3">
        <v>1.3</v>
      </c>
      <c r="F38" s="3">
        <v>6.3E-2</v>
      </c>
      <c r="G38" s="3"/>
      <c r="H38" s="3">
        <v>409</v>
      </c>
      <c r="I38" s="3">
        <v>60</v>
      </c>
      <c r="J38" s="3">
        <v>8</v>
      </c>
      <c r="K38" s="3">
        <f t="shared" si="5"/>
        <v>29.6</v>
      </c>
      <c r="L38" s="3">
        <v>40</v>
      </c>
      <c r="M38" s="3">
        <v>88</v>
      </c>
      <c r="N38" s="4">
        <f t="shared" si="6"/>
        <v>2.4803367754581092E-2</v>
      </c>
      <c r="O38" s="4">
        <f t="shared" si="7"/>
        <v>1.4882020652748655</v>
      </c>
      <c r="P38" s="5">
        <f t="shared" si="12"/>
        <v>88.513175675675683</v>
      </c>
      <c r="Q38" s="2">
        <f t="shared" si="13"/>
        <v>469.84126984126988</v>
      </c>
      <c r="R38" s="2">
        <f t="shared" si="14"/>
        <v>24.714239838474718</v>
      </c>
      <c r="S38" s="2">
        <f t="shared" si="15"/>
        <v>89.756438447135764</v>
      </c>
      <c r="T38" s="7">
        <f t="shared" si="8"/>
        <v>3.224437808095542E-2</v>
      </c>
      <c r="V38" s="2">
        <f t="shared" si="9"/>
        <v>393.12475564274553</v>
      </c>
      <c r="W38" s="2">
        <f t="shared" si="10"/>
        <v>4.0496460285912986E-2</v>
      </c>
      <c r="X38">
        <f t="shared" si="11"/>
        <v>3.917285099207151E-2</v>
      </c>
    </row>
    <row r="39" spans="2:24" x14ac:dyDescent="0.25">
      <c r="B39" s="3" t="s">
        <v>45</v>
      </c>
      <c r="C39" s="3">
        <v>305</v>
      </c>
      <c r="D39" s="3">
        <v>14</v>
      </c>
      <c r="E39" s="3">
        <v>1.2</v>
      </c>
      <c r="F39" s="3">
        <v>9.9000000000000005E-2</v>
      </c>
      <c r="G39" s="3"/>
      <c r="H39" s="3">
        <v>409</v>
      </c>
      <c r="I39" s="3">
        <v>55</v>
      </c>
      <c r="J39" s="3">
        <v>8</v>
      </c>
      <c r="K39" s="3">
        <f t="shared" si="5"/>
        <v>29.6</v>
      </c>
      <c r="L39" s="3">
        <v>40</v>
      </c>
      <c r="M39" s="3">
        <v>88</v>
      </c>
      <c r="N39" s="4">
        <f t="shared" si="6"/>
        <v>3.1309169132831868E-2</v>
      </c>
      <c r="O39" s="4">
        <f t="shared" si="7"/>
        <v>1.7220043023057527</v>
      </c>
      <c r="P39" s="5">
        <f t="shared" si="12"/>
        <v>84.02297297297298</v>
      </c>
      <c r="Q39" s="2">
        <f t="shared" si="13"/>
        <v>298.98989898989902</v>
      </c>
      <c r="R39" s="2">
        <f t="shared" si="14"/>
        <v>18.941696829689754</v>
      </c>
      <c r="S39" s="2">
        <f t="shared" si="15"/>
        <v>87.730891985545384</v>
      </c>
      <c r="T39" s="7">
        <f t="shared" si="8"/>
        <v>3.7571002959398241E-2</v>
      </c>
      <c r="V39" s="2">
        <f t="shared" si="9"/>
        <v>445.50187090756594</v>
      </c>
      <c r="W39" s="2">
        <f t="shared" si="10"/>
        <v>5.2384999660234778E-2</v>
      </c>
      <c r="X39">
        <f t="shared" si="11"/>
        <v>4.4391959944670552E-2</v>
      </c>
    </row>
    <row r="40" spans="2:24" x14ac:dyDescent="0.25">
      <c r="B40" s="3" t="s">
        <v>46</v>
      </c>
      <c r="C40" s="3">
        <v>370</v>
      </c>
      <c r="D40" s="3">
        <v>14</v>
      </c>
      <c r="E40" s="3">
        <v>1.4</v>
      </c>
      <c r="F40" s="3">
        <v>2.3E-2</v>
      </c>
      <c r="G40" s="3"/>
      <c r="H40" s="3">
        <v>495</v>
      </c>
      <c r="I40" s="3">
        <v>78</v>
      </c>
      <c r="J40" s="3">
        <v>6</v>
      </c>
      <c r="K40" s="3">
        <f t="shared" si="5"/>
        <v>22.200000000000003</v>
      </c>
      <c r="L40" s="3">
        <v>55</v>
      </c>
      <c r="M40" s="3">
        <v>93</v>
      </c>
      <c r="N40" s="4">
        <f t="shared" si="6"/>
        <v>2.5808909690577624E-2</v>
      </c>
      <c r="O40" s="4">
        <f t="shared" si="7"/>
        <v>2.0130949558650548</v>
      </c>
      <c r="P40" s="5">
        <f t="shared" si="12"/>
        <v>91.901392301392306</v>
      </c>
      <c r="Q40" s="2">
        <f t="shared" si="13"/>
        <v>965.21739130434798</v>
      </c>
      <c r="R40" s="2">
        <f t="shared" si="14"/>
        <v>36.760091782068322</v>
      </c>
      <c r="S40" s="2">
        <f t="shared" si="15"/>
        <v>92.528089090202045</v>
      </c>
      <c r="T40" s="7">
        <f t="shared" si="8"/>
        <v>3.6132473566808675E-2</v>
      </c>
      <c r="V40" s="2">
        <f t="shared" si="9"/>
        <v>509.31862344898798</v>
      </c>
      <c r="W40" s="2">
        <f t="shared" si="10"/>
        <v>2.8477583589700716E-2</v>
      </c>
      <c r="X40">
        <f t="shared" si="11"/>
        <v>5.0750969653982299E-2</v>
      </c>
    </row>
    <row r="41" spans="2:24" x14ac:dyDescent="0.25">
      <c r="B41" s="3" t="s">
        <v>47</v>
      </c>
      <c r="C41" s="3">
        <v>206</v>
      </c>
      <c r="D41" s="3">
        <v>14</v>
      </c>
      <c r="E41" s="3">
        <v>1.1000000000000001</v>
      </c>
      <c r="F41" s="3">
        <v>8.4000000000000005E-2</v>
      </c>
      <c r="G41" s="3"/>
      <c r="H41" s="3">
        <v>495</v>
      </c>
      <c r="I41" s="3">
        <v>50</v>
      </c>
      <c r="J41" s="3">
        <v>10</v>
      </c>
      <c r="K41" s="3">
        <f t="shared" si="5"/>
        <v>37</v>
      </c>
      <c r="L41" s="3">
        <v>32</v>
      </c>
      <c r="M41" s="3">
        <v>93</v>
      </c>
      <c r="N41" s="4">
        <f t="shared" si="6"/>
        <v>4.6355808667542339E-2</v>
      </c>
      <c r="O41" s="4">
        <f t="shared" si="7"/>
        <v>2.3177904333771169</v>
      </c>
      <c r="P41" s="5">
        <f t="shared" si="12"/>
        <v>89.547364864864861</v>
      </c>
      <c r="Q41" s="2">
        <f t="shared" si="13"/>
        <v>440.47619047619042</v>
      </c>
      <c r="R41" s="2">
        <f t="shared" si="14"/>
        <v>22.011901542661178</v>
      </c>
      <c r="S41" s="2">
        <f t="shared" si="15"/>
        <v>90.25513659684573</v>
      </c>
      <c r="T41" s="7">
        <f t="shared" si="8"/>
        <v>5.0991389534296577E-2</v>
      </c>
      <c r="V41" s="2">
        <f t="shared" si="9"/>
        <v>574.71851670339117</v>
      </c>
      <c r="W41" s="2">
        <f t="shared" si="10"/>
        <v>7.5115475500346446E-2</v>
      </c>
      <c r="X41">
        <f t="shared" si="11"/>
        <v>5.726773115673605E-2</v>
      </c>
    </row>
    <row r="42" spans="2:24" x14ac:dyDescent="0.25">
      <c r="B42" s="3" t="s">
        <v>48</v>
      </c>
      <c r="C42" s="3">
        <v>249</v>
      </c>
      <c r="D42" s="3">
        <v>14</v>
      </c>
      <c r="E42" s="3">
        <v>1.4</v>
      </c>
      <c r="F42" s="3">
        <v>5.7000000000000002E-2</v>
      </c>
      <c r="G42" s="3"/>
      <c r="H42" s="3">
        <v>495</v>
      </c>
      <c r="I42" s="3">
        <v>65</v>
      </c>
      <c r="J42" s="3">
        <v>10</v>
      </c>
      <c r="K42" s="3">
        <f t="shared" si="5"/>
        <v>37</v>
      </c>
      <c r="L42" s="3">
        <v>36</v>
      </c>
      <c r="M42" s="3">
        <v>92</v>
      </c>
      <c r="N42" s="4">
        <f t="shared" si="6"/>
        <v>3.8350588696842255E-2</v>
      </c>
      <c r="O42" s="4">
        <f t="shared" si="7"/>
        <v>2.4927882652947466</v>
      </c>
      <c r="P42" s="5">
        <f t="shared" si="12"/>
        <v>90.780840840840852</v>
      </c>
      <c r="Q42" s="2">
        <f t="shared" si="13"/>
        <v>649.12280701754389</v>
      </c>
      <c r="R42" s="2">
        <f t="shared" si="14"/>
        <v>30.145844320976671</v>
      </c>
      <c r="S42" s="2">
        <f t="shared" si="15"/>
        <v>90.927496614617993</v>
      </c>
      <c r="T42" s="7">
        <f t="shared" si="8"/>
        <v>5.3690824175579153E-2</v>
      </c>
      <c r="V42" s="2">
        <f t="shared" si="9"/>
        <v>611.71696620546595</v>
      </c>
      <c r="W42" s="2">
        <f t="shared" si="10"/>
        <v>4.6334691270272128E-2</v>
      </c>
      <c r="X42">
        <f t="shared" si="11"/>
        <v>6.0954435513252192E-2</v>
      </c>
    </row>
    <row r="43" spans="2:24" x14ac:dyDescent="0.25">
      <c r="B43" s="3" t="s">
        <v>49</v>
      </c>
      <c r="C43" s="3">
        <v>350</v>
      </c>
      <c r="D43" s="3">
        <v>14</v>
      </c>
      <c r="E43" s="3">
        <v>2.1</v>
      </c>
      <c r="F43" s="3">
        <v>2.5999999999999999E-2</v>
      </c>
      <c r="G43" s="3"/>
      <c r="H43" s="3">
        <v>575</v>
      </c>
      <c r="I43" s="3">
        <v>85</v>
      </c>
      <c r="J43" s="3">
        <v>6</v>
      </c>
      <c r="K43" s="3">
        <f t="shared" si="5"/>
        <v>22.200000000000003</v>
      </c>
      <c r="L43" s="3">
        <v>70</v>
      </c>
      <c r="M43" s="3">
        <v>90</v>
      </c>
      <c r="N43" s="4">
        <f t="shared" si="6"/>
        <v>2.7283704530039206E-2</v>
      </c>
      <c r="O43" s="4">
        <f t="shared" si="7"/>
        <v>2.3191148850533323</v>
      </c>
      <c r="P43" s="5">
        <f t="shared" si="12"/>
        <v>89.047747747747749</v>
      </c>
      <c r="Q43" s="2">
        <f t="shared" si="13"/>
        <v>853.84615384615404</v>
      </c>
      <c r="R43" s="2">
        <f t="shared" si="14"/>
        <v>42.344739024782328</v>
      </c>
      <c r="S43" s="2">
        <f t="shared" si="15"/>
        <v>90.327358426627569</v>
      </c>
      <c r="T43" s="7">
        <f t="shared" si="8"/>
        <v>5.7295779513082332E-2</v>
      </c>
      <c r="V43" s="2">
        <f t="shared" si="9"/>
        <v>575</v>
      </c>
      <c r="W43" s="2">
        <f t="shared" si="10"/>
        <v>2.5999999999999999E-2</v>
      </c>
      <c r="X43">
        <f t="shared" si="11"/>
        <v>5.7295779513082332E-2</v>
      </c>
    </row>
    <row r="44" spans="2:24" x14ac:dyDescent="0.25">
      <c r="B44" s="3" t="s">
        <v>50</v>
      </c>
      <c r="C44" s="3">
        <v>308</v>
      </c>
      <c r="D44" s="3">
        <v>14</v>
      </c>
      <c r="E44" s="3">
        <v>1.7</v>
      </c>
      <c r="F44" s="3">
        <v>3.2000000000000001E-2</v>
      </c>
      <c r="G44" s="3"/>
      <c r="H44" s="3">
        <v>575</v>
      </c>
      <c r="I44" s="3">
        <v>80</v>
      </c>
      <c r="J44" s="3">
        <v>8</v>
      </c>
      <c r="K44" s="3">
        <f t="shared" si="5"/>
        <v>29.6</v>
      </c>
      <c r="L44" s="3">
        <v>65</v>
      </c>
      <c r="M44" s="3">
        <v>91</v>
      </c>
      <c r="N44" s="4">
        <f t="shared" si="6"/>
        <v>3.1004209693226367E-2</v>
      </c>
      <c r="O44" s="4">
        <f t="shared" si="7"/>
        <v>2.4803367754581092</v>
      </c>
      <c r="P44" s="5">
        <f t="shared" si="12"/>
        <v>90.54137214137215</v>
      </c>
      <c r="Q44" s="2">
        <f t="shared" si="13"/>
        <v>925</v>
      </c>
      <c r="R44" s="2">
        <f t="shared" si="14"/>
        <v>39.654760117796705</v>
      </c>
      <c r="S44" s="2">
        <f t="shared" si="15"/>
        <v>91.609781596152075</v>
      </c>
      <c r="T44" s="7">
        <f t="shared" si="8"/>
        <v>5.2707156478484819E-2</v>
      </c>
      <c r="V44" s="2">
        <f t="shared" si="9"/>
        <v>609.09700487515511</v>
      </c>
      <c r="W44" s="2">
        <f t="shared" si="10"/>
        <v>3.0500734993763191E-2</v>
      </c>
      <c r="X44">
        <f t="shared" si="11"/>
        <v>6.0693369901575173E-2</v>
      </c>
    </row>
    <row r="45" spans="2:24" x14ac:dyDescent="0.25">
      <c r="B45" s="3" t="s">
        <v>51</v>
      </c>
      <c r="C45" s="3">
        <v>280</v>
      </c>
      <c r="D45" s="3">
        <v>14</v>
      </c>
      <c r="E45" s="3">
        <v>2</v>
      </c>
      <c r="F45" s="3">
        <v>3.6999999999999998E-2</v>
      </c>
      <c r="G45" s="3"/>
      <c r="H45" s="3">
        <v>575</v>
      </c>
      <c r="I45" s="3">
        <v>78</v>
      </c>
      <c r="J45" s="3">
        <v>8</v>
      </c>
      <c r="K45" s="3">
        <f t="shared" si="5"/>
        <v>29.6</v>
      </c>
      <c r="L45" s="3">
        <v>65</v>
      </c>
      <c r="M45" s="3">
        <v>92</v>
      </c>
      <c r="N45" s="4">
        <f t="shared" si="6"/>
        <v>3.4104630662549006E-2</v>
      </c>
      <c r="O45" s="4">
        <f t="shared" si="7"/>
        <v>2.6601611916788226</v>
      </c>
      <c r="P45" s="5">
        <f t="shared" si="12"/>
        <v>89.04807692307692</v>
      </c>
      <c r="Q45" s="2">
        <f t="shared" si="13"/>
        <v>800.00000000000011</v>
      </c>
      <c r="R45" s="2">
        <f t="shared" si="14"/>
        <v>40</v>
      </c>
      <c r="S45" s="2">
        <f t="shared" si="15"/>
        <v>90.25</v>
      </c>
      <c r="T45" s="7">
        <f t="shared" si="8"/>
        <v>6.8209261325098011E-2</v>
      </c>
      <c r="V45" s="2">
        <f t="shared" si="9"/>
        <v>646.7572313705997</v>
      </c>
      <c r="W45" s="2">
        <f t="shared" si="10"/>
        <v>3.3394193530846515E-2</v>
      </c>
      <c r="X45">
        <f t="shared" si="11"/>
        <v>6.4446016916698184E-2</v>
      </c>
    </row>
    <row r="46" spans="2:24" x14ac:dyDescent="0.25">
      <c r="B46" s="3" t="s">
        <v>52</v>
      </c>
      <c r="C46" s="3">
        <v>232</v>
      </c>
      <c r="D46" s="3">
        <v>14</v>
      </c>
      <c r="E46" s="3">
        <v>1.7</v>
      </c>
      <c r="F46" s="3">
        <v>4.4999999999999998E-2</v>
      </c>
      <c r="G46" s="3"/>
      <c r="H46" s="3">
        <v>575</v>
      </c>
      <c r="I46" s="3">
        <v>75</v>
      </c>
      <c r="J46" s="3">
        <v>10</v>
      </c>
      <c r="K46" s="3">
        <f t="shared" si="5"/>
        <v>37</v>
      </c>
      <c r="L46" s="3">
        <v>55</v>
      </c>
      <c r="M46" s="3">
        <v>91</v>
      </c>
      <c r="N46" s="4">
        <f t="shared" si="6"/>
        <v>4.1160761144455688E-2</v>
      </c>
      <c r="O46" s="4">
        <f t="shared" si="7"/>
        <v>3.0870570858341764</v>
      </c>
      <c r="P46" s="5">
        <f t="shared" si="12"/>
        <v>90.426658476658474</v>
      </c>
      <c r="Q46" s="2">
        <f t="shared" si="13"/>
        <v>822.22222222222229</v>
      </c>
      <c r="R46" s="2">
        <f t="shared" si="14"/>
        <v>37.38686638082654</v>
      </c>
      <c r="S46" s="2">
        <f t="shared" si="15"/>
        <v>91.112654123582729</v>
      </c>
      <c r="T46" s="7">
        <f t="shared" si="8"/>
        <v>6.9973293945574666E-2</v>
      </c>
      <c r="V46" s="2">
        <f t="shared" si="9"/>
        <v>734.75776610367393</v>
      </c>
      <c r="W46" s="2">
        <f t="shared" si="10"/>
        <v>3.9325377433884152E-2</v>
      </c>
      <c r="X46">
        <f t="shared" si="11"/>
        <v>7.3214815586436555E-2</v>
      </c>
    </row>
    <row r="47" spans="2:24" x14ac:dyDescent="0.25">
      <c r="B47" s="3" t="s">
        <v>53</v>
      </c>
      <c r="C47" s="3">
        <v>259</v>
      </c>
      <c r="D47" s="3">
        <v>14</v>
      </c>
      <c r="E47" s="3">
        <v>2</v>
      </c>
      <c r="F47" s="3">
        <v>3.2000000000000001E-2</v>
      </c>
      <c r="G47" s="3"/>
      <c r="H47" s="3">
        <v>652</v>
      </c>
      <c r="I47" s="3">
        <v>80</v>
      </c>
      <c r="J47" s="3">
        <v>10</v>
      </c>
      <c r="K47" s="3">
        <f t="shared" si="5"/>
        <v>37</v>
      </c>
      <c r="L47" s="3">
        <v>60</v>
      </c>
      <c r="M47" s="3">
        <v>90</v>
      </c>
      <c r="N47" s="4">
        <f t="shared" si="6"/>
        <v>3.686987098653946E-2</v>
      </c>
      <c r="O47" s="4">
        <f t="shared" si="7"/>
        <v>2.9495896789231568</v>
      </c>
      <c r="P47" s="5">
        <f t="shared" si="12"/>
        <v>91.65045045045045</v>
      </c>
      <c r="Q47" s="2">
        <f t="shared" si="13"/>
        <v>1156.25</v>
      </c>
      <c r="R47" s="2">
        <f t="shared" si="14"/>
        <v>48.088460154178364</v>
      </c>
      <c r="S47" s="2">
        <f t="shared" si="15"/>
        <v>91.854969054412379</v>
      </c>
      <c r="T47" s="7">
        <f t="shared" si="8"/>
        <v>7.3739741973078921E-2</v>
      </c>
      <c r="V47" s="2">
        <f t="shared" si="9"/>
        <v>706.6222044373518</v>
      </c>
      <c r="W47" s="2">
        <f t="shared" si="10"/>
        <v>3.3675251598292329E-2</v>
      </c>
      <c r="X47">
        <f t="shared" si="11"/>
        <v>7.0411252216505557E-2</v>
      </c>
    </row>
    <row r="48" spans="2:24" x14ac:dyDescent="0.25">
      <c r="B48" s="3" t="s">
        <v>54</v>
      </c>
      <c r="C48" s="3">
        <v>197</v>
      </c>
      <c r="D48" s="3">
        <v>14</v>
      </c>
      <c r="E48" s="3">
        <v>1.5</v>
      </c>
      <c r="F48" s="3">
        <v>5.7000000000000002E-2</v>
      </c>
      <c r="G48" s="3"/>
      <c r="H48" s="3">
        <v>652</v>
      </c>
      <c r="I48" s="3">
        <v>65</v>
      </c>
      <c r="J48" s="3">
        <v>10</v>
      </c>
      <c r="K48" s="3">
        <f t="shared" si="5"/>
        <v>37</v>
      </c>
      <c r="L48" s="3">
        <v>38</v>
      </c>
      <c r="M48" s="3">
        <v>91</v>
      </c>
      <c r="N48" s="4">
        <f t="shared" si="6"/>
        <v>4.8473586728496047E-2</v>
      </c>
      <c r="O48" s="4">
        <f t="shared" si="7"/>
        <v>3.150783137352243</v>
      </c>
      <c r="P48" s="5">
        <f t="shared" si="12"/>
        <v>90.429658605974396</v>
      </c>
      <c r="Q48" s="2">
        <f t="shared" si="13"/>
        <v>649.12280701754389</v>
      </c>
      <c r="R48" s="2">
        <f t="shared" si="14"/>
        <v>31.20391338480345</v>
      </c>
      <c r="S48" s="2">
        <f t="shared" si="15"/>
        <v>90.616902362520008</v>
      </c>
      <c r="T48" s="7">
        <f t="shared" si="8"/>
        <v>7.2710380092744067E-2</v>
      </c>
      <c r="V48" s="2">
        <f t="shared" si="9"/>
        <v>747.73953562344241</v>
      </c>
      <c r="W48" s="2">
        <f t="shared" si="10"/>
        <v>5.2971160253844976E-2</v>
      </c>
      <c r="X48">
        <f t="shared" si="11"/>
        <v>7.4508381854426653E-2</v>
      </c>
    </row>
    <row r="49" spans="2:24" x14ac:dyDescent="0.25">
      <c r="B49" s="3" t="s">
        <v>55</v>
      </c>
      <c r="C49" s="3">
        <v>225</v>
      </c>
      <c r="D49" s="3">
        <v>14</v>
      </c>
      <c r="E49" s="3">
        <v>2.6</v>
      </c>
      <c r="F49" s="3">
        <v>2.7E-2</v>
      </c>
      <c r="G49" s="3"/>
      <c r="H49" s="3">
        <v>995</v>
      </c>
      <c r="I49" s="3">
        <v>110</v>
      </c>
      <c r="J49" s="3">
        <v>10</v>
      </c>
      <c r="K49" s="3">
        <f t="shared" si="5"/>
        <v>37</v>
      </c>
      <c r="L49" s="3">
        <v>84</v>
      </c>
      <c r="M49" s="3">
        <v>93</v>
      </c>
      <c r="N49" s="4">
        <f t="shared" si="6"/>
        <v>4.2441318157838762E-2</v>
      </c>
      <c r="O49" s="4">
        <f t="shared" si="7"/>
        <v>4.6685449973622637</v>
      </c>
      <c r="P49" s="5">
        <f t="shared" si="12"/>
        <v>90.9647619047619</v>
      </c>
      <c r="Q49" s="2">
        <f t="shared" si="13"/>
        <v>1370.3703703703704</v>
      </c>
      <c r="R49" s="2">
        <f t="shared" si="14"/>
        <v>59.690560082503524</v>
      </c>
      <c r="S49" s="2">
        <f t="shared" si="15"/>
        <v>91.47813447444544</v>
      </c>
      <c r="T49" s="7">
        <f t="shared" si="8"/>
        <v>0.11034742721038078</v>
      </c>
      <c r="V49" s="2">
        <f t="shared" si="9"/>
        <v>1047.4146909579579</v>
      </c>
      <c r="W49" s="2">
        <f t="shared" si="10"/>
        <v>2.3155795562295432E-2</v>
      </c>
      <c r="X49">
        <f t="shared" si="11"/>
        <v>0.10436946294241813</v>
      </c>
    </row>
    <row r="50" spans="2:24" x14ac:dyDescent="0.25">
      <c r="B50" s="3" t="s">
        <v>56</v>
      </c>
      <c r="C50" s="3">
        <v>195</v>
      </c>
      <c r="D50" s="3">
        <v>14</v>
      </c>
      <c r="E50" s="3">
        <v>2.1</v>
      </c>
      <c r="F50" s="3">
        <v>3.4000000000000002E-2</v>
      </c>
      <c r="G50" s="3"/>
      <c r="H50" s="3">
        <v>995</v>
      </c>
      <c r="I50" s="3">
        <v>90</v>
      </c>
      <c r="J50" s="3">
        <v>12</v>
      </c>
      <c r="K50" s="3">
        <f t="shared" si="5"/>
        <v>44.400000000000006</v>
      </c>
      <c r="L50" s="3">
        <v>75</v>
      </c>
      <c r="M50" s="3">
        <v>94</v>
      </c>
      <c r="N50" s="4">
        <f t="shared" si="6"/>
        <v>4.8970751720583183E-2</v>
      </c>
      <c r="O50" s="4">
        <f t="shared" si="7"/>
        <v>4.4073676548524867</v>
      </c>
      <c r="P50" s="5">
        <f t="shared" si="12"/>
        <v>91.617567567567562</v>
      </c>
      <c r="Q50" s="2">
        <f t="shared" si="13"/>
        <v>1305.8823529411766</v>
      </c>
      <c r="R50" s="2">
        <f t="shared" si="14"/>
        <v>52.367479805471554</v>
      </c>
      <c r="S50" s="2">
        <f t="shared" si="15"/>
        <v>92.140566155918762</v>
      </c>
      <c r="T50" s="7">
        <f t="shared" si="8"/>
        <v>0.10283857861322469</v>
      </c>
      <c r="V50" s="2">
        <f t="shared" si="9"/>
        <v>996.98389920762793</v>
      </c>
      <c r="W50" s="2">
        <f t="shared" si="10"/>
        <v>3.3471335981077155E-2</v>
      </c>
      <c r="X50">
        <f t="shared" si="11"/>
        <v>9.9344295073205829E-2</v>
      </c>
    </row>
    <row r="51" spans="2:24" x14ac:dyDescent="0.25">
      <c r="B51" s="3" t="s">
        <v>57</v>
      </c>
      <c r="C51" s="3">
        <v>171</v>
      </c>
      <c r="D51" s="3">
        <v>14</v>
      </c>
      <c r="E51" s="3">
        <v>1.6</v>
      </c>
      <c r="F51" s="3">
        <v>4.2000000000000003E-2</v>
      </c>
      <c r="G51" s="3"/>
      <c r="H51" s="3">
        <v>995</v>
      </c>
      <c r="I51" s="3">
        <v>75</v>
      </c>
      <c r="J51" s="3">
        <v>12</v>
      </c>
      <c r="K51" s="3">
        <f t="shared" si="5"/>
        <v>44.400000000000006</v>
      </c>
      <c r="L51" s="3">
        <v>63</v>
      </c>
      <c r="M51" s="3">
        <v>94</v>
      </c>
      <c r="N51" s="4">
        <f t="shared" si="6"/>
        <v>5.5843839681366796E-2</v>
      </c>
      <c r="O51" s="4">
        <f t="shared" si="7"/>
        <v>4.1882879761025098</v>
      </c>
      <c r="P51" s="5">
        <f t="shared" si="12"/>
        <v>91.65220935220934</v>
      </c>
      <c r="Q51" s="2">
        <f t="shared" si="13"/>
        <v>1057.1428571428571</v>
      </c>
      <c r="R51" s="2">
        <f t="shared" si="14"/>
        <v>41.126981063877899</v>
      </c>
      <c r="S51" s="2">
        <f t="shared" si="15"/>
        <v>92.370571150077154</v>
      </c>
      <c r="T51" s="7">
        <f t="shared" si="8"/>
        <v>8.9350143490186884E-2</v>
      </c>
      <c r="V51" s="2">
        <f t="shared" si="9"/>
        <v>954.35213398500696</v>
      </c>
      <c r="W51" s="2">
        <f t="shared" si="10"/>
        <v>4.6814732064327867E-2</v>
      </c>
      <c r="X51">
        <f t="shared" si="11"/>
        <v>9.5096259907207936E-2</v>
      </c>
    </row>
    <row r="52" spans="2:24" x14ac:dyDescent="0.25">
      <c r="B52" s="3" t="s">
        <v>58</v>
      </c>
      <c r="C52" s="3">
        <v>120</v>
      </c>
      <c r="D52" s="3">
        <v>14</v>
      </c>
      <c r="E52" s="3">
        <v>1.8</v>
      </c>
      <c r="F52" s="3">
        <v>6.8000000000000005E-2</v>
      </c>
      <c r="G52" s="3"/>
      <c r="H52" s="3">
        <v>1350</v>
      </c>
      <c r="I52" s="3">
        <v>65</v>
      </c>
      <c r="J52" s="3">
        <v>10</v>
      </c>
      <c r="K52" s="3">
        <f t="shared" si="5"/>
        <v>37</v>
      </c>
      <c r="L52" s="3">
        <v>59</v>
      </c>
      <c r="M52" s="3">
        <v>94</v>
      </c>
      <c r="N52" s="4">
        <f t="shared" si="6"/>
        <v>7.9577471545947687E-2</v>
      </c>
      <c r="O52" s="4">
        <f t="shared" si="7"/>
        <v>5.1725356504865996</v>
      </c>
      <c r="P52" s="5">
        <f t="shared" si="12"/>
        <v>86.436720109940453</v>
      </c>
      <c r="Q52" s="2">
        <f t="shared" si="13"/>
        <v>544.11764705882354</v>
      </c>
      <c r="R52" s="2">
        <f t="shared" si="14"/>
        <v>31.295555031120355</v>
      </c>
      <c r="S52" s="2">
        <f t="shared" si="15"/>
        <v>88.827579772344947</v>
      </c>
      <c r="T52" s="7">
        <f t="shared" si="8"/>
        <v>0.14323944878270584</v>
      </c>
      <c r="V52" s="2">
        <f t="shared" si="9"/>
        <v>1143.6162740477548</v>
      </c>
      <c r="W52" s="2">
        <f t="shared" si="10"/>
        <v>7.0316860837240036E-2</v>
      </c>
      <c r="X52">
        <f t="shared" si="11"/>
        <v>0.11395545371376156</v>
      </c>
    </row>
    <row r="53" spans="2:24" x14ac:dyDescent="0.25">
      <c r="B53" s="3" t="s">
        <v>59</v>
      </c>
      <c r="C53" s="3">
        <v>235</v>
      </c>
      <c r="D53" s="3">
        <v>14</v>
      </c>
      <c r="E53" s="3">
        <v>1.8</v>
      </c>
      <c r="F53" s="3">
        <v>4.4999999999999998E-2</v>
      </c>
      <c r="G53" s="3"/>
      <c r="H53" s="3">
        <v>652</v>
      </c>
      <c r="I53" s="3">
        <v>75</v>
      </c>
      <c r="J53" s="3">
        <v>10</v>
      </c>
      <c r="K53" s="3">
        <f t="shared" si="5"/>
        <v>37</v>
      </c>
      <c r="L53" s="3">
        <v>57</v>
      </c>
      <c r="M53" s="3">
        <v>91</v>
      </c>
      <c r="N53" s="4">
        <f t="shared" si="6"/>
        <v>4.0635304619207321E-2</v>
      </c>
      <c r="O53" s="4">
        <f t="shared" si="7"/>
        <v>3.0476478464405492</v>
      </c>
      <c r="P53" s="5">
        <f t="shared" si="12"/>
        <v>90.128591749644386</v>
      </c>
      <c r="Q53" s="2">
        <f t="shared" si="13"/>
        <v>822.22222222222229</v>
      </c>
      <c r="R53" s="2">
        <f t="shared" si="14"/>
        <v>38.470768123342694</v>
      </c>
      <c r="S53" s="2">
        <f t="shared" si="15"/>
        <v>90.861164510538273</v>
      </c>
      <c r="T53" s="7">
        <f t="shared" si="8"/>
        <v>7.3143548314573176E-2</v>
      </c>
      <c r="V53" s="2">
        <f t="shared" si="9"/>
        <v>726.71049637852468</v>
      </c>
      <c r="W53" s="2">
        <f t="shared" si="10"/>
        <v>3.9037715815418171E-2</v>
      </c>
      <c r="X53">
        <f t="shared" si="11"/>
        <v>7.2412946731037514E-2</v>
      </c>
    </row>
    <row r="54" spans="2:24" x14ac:dyDescent="0.25">
      <c r="B54" s="3" t="s">
        <v>67</v>
      </c>
      <c r="C54" s="3">
        <v>160</v>
      </c>
      <c r="D54" s="3">
        <v>14</v>
      </c>
      <c r="E54" s="3">
        <v>2</v>
      </c>
      <c r="F54" s="3">
        <v>1.7999999999999999E-2</v>
      </c>
      <c r="G54" s="6">
        <v>5.5999999999999999E-5</v>
      </c>
      <c r="H54" s="3">
        <v>1480</v>
      </c>
      <c r="I54" s="3">
        <v>150</v>
      </c>
      <c r="J54" s="3">
        <v>12</v>
      </c>
      <c r="K54" s="3">
        <f>12*3.7</f>
        <v>44.400000000000006</v>
      </c>
      <c r="L54" s="3">
        <v>135</v>
      </c>
      <c r="M54" s="3">
        <v>94</v>
      </c>
      <c r="N54" s="4">
        <f t="shared" si="6"/>
        <v>5.9683103659460758E-2</v>
      </c>
      <c r="O54" s="4">
        <f t="shared" si="7"/>
        <v>8.9524655489191129</v>
      </c>
      <c r="P54" s="5">
        <f t="shared" si="12"/>
        <v>93.126626626626617</v>
      </c>
      <c r="Q54" s="2">
        <f t="shared" si="13"/>
        <v>2466.666666666667</v>
      </c>
      <c r="R54" s="2">
        <f t="shared" si="14"/>
        <v>70.237691685684936</v>
      </c>
      <c r="S54" s="2">
        <f t="shared" si="15"/>
        <v>94.386133106566078</v>
      </c>
      <c r="T54" s="7">
        <f t="shared" si="8"/>
        <v>0.11936620731892152</v>
      </c>
    </row>
    <row r="55" spans="2:24" x14ac:dyDescent="0.25">
      <c r="O55" s="4"/>
    </row>
    <row r="58" spans="2:24" x14ac:dyDescent="0.25">
      <c r="C58" s="6"/>
      <c r="D5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3</vt:i4>
      </vt:variant>
    </vt:vector>
  </HeadingPairs>
  <TitlesOfParts>
    <vt:vector size="4" baseType="lpstr">
      <vt:lpstr>AXI_mot_db</vt:lpstr>
      <vt:lpstr>Mass</vt:lpstr>
      <vt:lpstr>Resistance</vt:lpstr>
      <vt:lpstr>Friction torque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Budinger</dc:creator>
  <cp:lastModifiedBy>Marc Budinger</cp:lastModifiedBy>
  <dcterms:created xsi:type="dcterms:W3CDTF">2018-08-10T14:15:17Z</dcterms:created>
  <dcterms:modified xsi:type="dcterms:W3CDTF">2018-12-16T21:07:54Z</dcterms:modified>
</cp:coreProperties>
</file>