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6897a9c55b45525/University/Assignments/EPO/BAP/Business plan/"/>
    </mc:Choice>
  </mc:AlternateContent>
  <xr:revisionPtr revIDLastSave="7" documentId="11_5C704E8DC5122FD4D6D148AAEA14FF8BA0A834EC" xr6:coauthVersionLast="47" xr6:coauthVersionMax="47" xr10:uidLastSave="{4226242D-64B2-48E5-970C-F49ABFACCC56}"/>
  <bookViews>
    <workbookView xWindow="-108" yWindow="-108" windowWidth="23256" windowHeight="12456" xr2:uid="{00000000-000D-0000-FFFF-FFFF00000000}"/>
  </bookViews>
  <sheets>
    <sheet name="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R3" i="1"/>
  <c r="B44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33" i="1"/>
  <c r="M33" i="1"/>
  <c r="M34" i="1" s="1"/>
  <c r="F33" i="1"/>
  <c r="F34" i="1" s="1"/>
  <c r="E33" i="1"/>
  <c r="O32" i="1"/>
  <c r="M3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0" i="1"/>
  <c r="M20" i="1"/>
  <c r="F20" i="1"/>
  <c r="E20" i="1"/>
  <c r="S19" i="1"/>
  <c r="S33" i="1" s="1"/>
  <c r="R19" i="1"/>
  <c r="R33" i="1" s="1"/>
  <c r="Q19" i="1"/>
  <c r="Q33" i="1" s="1"/>
  <c r="P19" i="1"/>
  <c r="P33" i="1" s="1"/>
  <c r="O19" i="1"/>
  <c r="O33" i="1" s="1"/>
  <c r="N19" i="1"/>
  <c r="M19" i="1"/>
  <c r="L19" i="1"/>
  <c r="L33" i="1" s="1"/>
  <c r="K19" i="1"/>
  <c r="K33" i="1" s="1"/>
  <c r="J19" i="1"/>
  <c r="J33" i="1" s="1"/>
  <c r="I19" i="1"/>
  <c r="I33" i="1" s="1"/>
  <c r="H19" i="1"/>
  <c r="H33" i="1" s="1"/>
  <c r="G19" i="1"/>
  <c r="G33" i="1" s="1"/>
  <c r="F19" i="1"/>
  <c r="E19" i="1"/>
  <c r="D19" i="1"/>
  <c r="D33" i="1" s="1"/>
  <c r="C19" i="1"/>
  <c r="C33" i="1" s="1"/>
  <c r="B19" i="1"/>
  <c r="B33" i="1" s="1"/>
  <c r="R18" i="1"/>
  <c r="R23" i="1" s="1"/>
  <c r="Q18" i="1"/>
  <c r="Q23" i="1" s="1"/>
  <c r="J18" i="1"/>
  <c r="J23" i="1" s="1"/>
  <c r="I18" i="1"/>
  <c r="I23" i="1" s="1"/>
  <c r="B18" i="1"/>
  <c r="B40" i="1" s="1"/>
  <c r="S17" i="1"/>
  <c r="S18" i="1" s="1"/>
  <c r="R17" i="1"/>
  <c r="Q17" i="1"/>
  <c r="P17" i="1"/>
  <c r="P18" i="1" s="1"/>
  <c r="O17" i="1"/>
  <c r="O18" i="1" s="1"/>
  <c r="N17" i="1"/>
  <c r="N18" i="1" s="1"/>
  <c r="M17" i="1"/>
  <c r="M18" i="1" s="1"/>
  <c r="L17" i="1"/>
  <c r="L18" i="1" s="1"/>
  <c r="K17" i="1"/>
  <c r="K18" i="1" s="1"/>
  <c r="J17" i="1"/>
  <c r="I17" i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S12" i="1"/>
  <c r="S32" i="1" s="1"/>
  <c r="R12" i="1"/>
  <c r="R32" i="1" s="1"/>
  <c r="Q12" i="1"/>
  <c r="Q5" i="1" s="1"/>
  <c r="Q6" i="1" s="1"/>
  <c r="P12" i="1"/>
  <c r="P5" i="1" s="1"/>
  <c r="P6" i="1" s="1"/>
  <c r="O12" i="1"/>
  <c r="N12" i="1"/>
  <c r="N32" i="1" s="1"/>
  <c r="L12" i="1"/>
  <c r="L32" i="1" s="1"/>
  <c r="K12" i="1"/>
  <c r="K32" i="1" s="1"/>
  <c r="J12" i="1"/>
  <c r="J32" i="1" s="1"/>
  <c r="I12" i="1"/>
  <c r="I32" i="1" s="1"/>
  <c r="H12" i="1"/>
  <c r="H5" i="1" s="1"/>
  <c r="H6" i="1" s="1"/>
  <c r="G12" i="1"/>
  <c r="G7" i="1" s="1"/>
  <c r="F12" i="1"/>
  <c r="F32" i="1" s="1"/>
  <c r="E12" i="1"/>
  <c r="E32" i="1" s="1"/>
  <c r="D12" i="1"/>
  <c r="D32" i="1" s="1"/>
  <c r="C12" i="1"/>
  <c r="C32" i="1" s="1"/>
  <c r="B12" i="1"/>
  <c r="B32" i="1" s="1"/>
  <c r="B8" i="1"/>
  <c r="B13" i="1" s="1"/>
  <c r="O7" i="1"/>
  <c r="N7" i="1"/>
  <c r="M7" i="1"/>
  <c r="L7" i="1"/>
  <c r="K7" i="1"/>
  <c r="J7" i="1"/>
  <c r="I7" i="1"/>
  <c r="F7" i="1"/>
  <c r="E7" i="1"/>
  <c r="D7" i="1"/>
  <c r="C7" i="1"/>
  <c r="B7" i="1"/>
  <c r="E6" i="1"/>
  <c r="S5" i="1"/>
  <c r="S6" i="1" s="1"/>
  <c r="R5" i="1"/>
  <c r="R6" i="1" s="1"/>
  <c r="O5" i="1"/>
  <c r="O6" i="1" s="1"/>
  <c r="N5" i="1"/>
  <c r="N39" i="1" s="1"/>
  <c r="M5" i="1"/>
  <c r="M6" i="1" s="1"/>
  <c r="L5" i="1"/>
  <c r="L6" i="1" s="1"/>
  <c r="K5" i="1"/>
  <c r="K6" i="1" s="1"/>
  <c r="J5" i="1"/>
  <c r="J6" i="1" s="1"/>
  <c r="I5" i="1"/>
  <c r="I6" i="1" s="1"/>
  <c r="F5" i="1"/>
  <c r="F6" i="1" s="1"/>
  <c r="E5" i="1"/>
  <c r="E39" i="1" s="1"/>
  <c r="D5" i="1"/>
  <c r="D6" i="1" s="1"/>
  <c r="C5" i="1"/>
  <c r="B5" i="1"/>
  <c r="S4" i="1"/>
  <c r="R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8" i="1" s="1"/>
  <c r="S13" i="1" s="1"/>
  <c r="S14" i="1" s="1"/>
  <c r="R39" i="1"/>
  <c r="Q3" i="1"/>
  <c r="P3" i="1"/>
  <c r="O3" i="1"/>
  <c r="O39" i="1" s="1"/>
  <c r="N3" i="1"/>
  <c r="M3" i="1"/>
  <c r="L3" i="1"/>
  <c r="K3" i="1"/>
  <c r="J3" i="1"/>
  <c r="J39" i="1" s="1"/>
  <c r="I3" i="1"/>
  <c r="I39" i="1" s="1"/>
  <c r="H3" i="1"/>
  <c r="F3" i="1"/>
  <c r="F8" i="1" s="1"/>
  <c r="F13" i="1" s="1"/>
  <c r="F14" i="1" s="1"/>
  <c r="E3" i="1"/>
  <c r="E8" i="1" s="1"/>
  <c r="E13" i="1" s="1"/>
  <c r="E14" i="1" s="1"/>
  <c r="D3" i="1"/>
  <c r="D8" i="1" s="1"/>
  <c r="D13" i="1" s="1"/>
  <c r="D14" i="1" s="1"/>
  <c r="C3" i="1"/>
  <c r="C8" i="1" s="1"/>
  <c r="C13" i="1" s="1"/>
  <c r="C14" i="1" s="1"/>
  <c r="S23" i="1" l="1"/>
  <c r="S40" i="1"/>
  <c r="L37" i="1"/>
  <c r="L34" i="1"/>
  <c r="M35" i="1" s="1"/>
  <c r="M44" i="1" s="1"/>
  <c r="E34" i="1"/>
  <c r="F35" i="1" s="1"/>
  <c r="F44" i="1" s="1"/>
  <c r="K37" i="1"/>
  <c r="K38" i="1" s="1"/>
  <c r="K42" i="1" s="1"/>
  <c r="K45" i="1" s="1"/>
  <c r="K34" i="1"/>
  <c r="L35" i="1" s="1"/>
  <c r="L44" i="1" s="1"/>
  <c r="E23" i="1"/>
  <c r="E40" i="1"/>
  <c r="M23" i="1"/>
  <c r="M40" i="1"/>
  <c r="D37" i="1"/>
  <c r="D38" i="1" s="1"/>
  <c r="D42" i="1" s="1"/>
  <c r="D45" i="1" s="1"/>
  <c r="D34" i="1"/>
  <c r="E35" i="1" s="1"/>
  <c r="E44" i="1" s="1"/>
  <c r="L23" i="1"/>
  <c r="L40" i="1"/>
  <c r="F40" i="1"/>
  <c r="F23" i="1"/>
  <c r="N40" i="1"/>
  <c r="N23" i="1"/>
  <c r="G37" i="1"/>
  <c r="O34" i="1"/>
  <c r="O37" i="1"/>
  <c r="O38" i="1" s="1"/>
  <c r="O42" i="1" s="1"/>
  <c r="O45" i="1" s="1"/>
  <c r="N34" i="1"/>
  <c r="O35" i="1" s="1"/>
  <c r="O44" i="1" s="1"/>
  <c r="L38" i="1"/>
  <c r="L42" i="1" s="1"/>
  <c r="L45" i="1" s="1"/>
  <c r="C23" i="1"/>
  <c r="C40" i="1"/>
  <c r="M38" i="1"/>
  <c r="M8" i="1"/>
  <c r="M13" i="1" s="1"/>
  <c r="M14" i="1" s="1"/>
  <c r="G40" i="1"/>
  <c r="G23" i="1"/>
  <c r="O40" i="1"/>
  <c r="O23" i="1"/>
  <c r="H37" i="1"/>
  <c r="H38" i="1" s="1"/>
  <c r="H42" i="1" s="1"/>
  <c r="H45" i="1" s="1"/>
  <c r="P37" i="1"/>
  <c r="P38" i="1" s="1"/>
  <c r="S37" i="1"/>
  <c r="S34" i="1"/>
  <c r="K23" i="1"/>
  <c r="K40" i="1"/>
  <c r="L8" i="1"/>
  <c r="L13" i="1" s="1"/>
  <c r="L14" i="1" s="1"/>
  <c r="D23" i="1"/>
  <c r="D40" i="1"/>
  <c r="F38" i="1"/>
  <c r="F42" i="1" s="1"/>
  <c r="F45" i="1" s="1"/>
  <c r="I8" i="1"/>
  <c r="I13" i="1" s="1"/>
  <c r="I14" i="1" s="1"/>
  <c r="S38" i="1"/>
  <c r="H23" i="1"/>
  <c r="H40" i="1"/>
  <c r="P23" i="1"/>
  <c r="P40" i="1"/>
  <c r="I37" i="1"/>
  <c r="I38" i="1" s="1"/>
  <c r="I42" i="1" s="1"/>
  <c r="I45" i="1" s="1"/>
  <c r="I34" i="1"/>
  <c r="Q37" i="1"/>
  <c r="Q38" i="1" s="1"/>
  <c r="Q34" i="1"/>
  <c r="R35" i="1" s="1"/>
  <c r="R44" i="1" s="1"/>
  <c r="C37" i="1"/>
  <c r="C38" i="1" s="1"/>
  <c r="C34" i="1"/>
  <c r="K8" i="1"/>
  <c r="K13" i="1" s="1"/>
  <c r="K14" i="1" s="1"/>
  <c r="N8" i="1"/>
  <c r="N13" i="1" s="1"/>
  <c r="N14" i="1" s="1"/>
  <c r="R38" i="1"/>
  <c r="R42" i="1" s="1"/>
  <c r="R45" i="1" s="1"/>
  <c r="R8" i="1"/>
  <c r="R13" i="1" s="1"/>
  <c r="R14" i="1" s="1"/>
  <c r="H39" i="1"/>
  <c r="J8" i="1"/>
  <c r="J13" i="1" s="1"/>
  <c r="J14" i="1" s="1"/>
  <c r="E38" i="1"/>
  <c r="E42" i="1" s="1"/>
  <c r="E45" i="1" s="1"/>
  <c r="B37" i="1"/>
  <c r="B38" i="1" s="1"/>
  <c r="B42" i="1" s="1"/>
  <c r="B45" i="1" s="1"/>
  <c r="B46" i="1" s="1"/>
  <c r="B47" i="1" s="1"/>
  <c r="B34" i="1"/>
  <c r="C35" i="1" s="1"/>
  <c r="C44" i="1" s="1"/>
  <c r="J37" i="1"/>
  <c r="J38" i="1" s="1"/>
  <c r="J42" i="1" s="1"/>
  <c r="J45" i="1" s="1"/>
  <c r="J34" i="1"/>
  <c r="K35" i="1" s="1"/>
  <c r="K44" i="1" s="1"/>
  <c r="R37" i="1"/>
  <c r="R34" i="1"/>
  <c r="P32" i="1"/>
  <c r="P34" i="1" s="1"/>
  <c r="Q35" i="1" s="1"/>
  <c r="Q44" i="1" s="1"/>
  <c r="H7" i="1"/>
  <c r="H8" i="1" s="1"/>
  <c r="H13" i="1" s="1"/>
  <c r="H14" i="1" s="1"/>
  <c r="P7" i="1"/>
  <c r="B20" i="1"/>
  <c r="J20" i="1"/>
  <c r="R20" i="1"/>
  <c r="E37" i="1"/>
  <c r="M37" i="1"/>
  <c r="Q7" i="1"/>
  <c r="O8" i="1"/>
  <c r="O13" i="1" s="1"/>
  <c r="O14" i="1" s="1"/>
  <c r="C20" i="1"/>
  <c r="C21" i="1" s="1"/>
  <c r="D21" i="1" s="1"/>
  <c r="E21" i="1" s="1"/>
  <c r="F21" i="1" s="1"/>
  <c r="K20" i="1"/>
  <c r="S20" i="1"/>
  <c r="F37" i="1"/>
  <c r="N37" i="1"/>
  <c r="C39" i="1"/>
  <c r="K39" i="1"/>
  <c r="S39" i="1"/>
  <c r="I40" i="1"/>
  <c r="Q40" i="1"/>
  <c r="P4" i="1"/>
  <c r="P8" i="1" s="1"/>
  <c r="P13" i="1" s="1"/>
  <c r="P14" i="1" s="1"/>
  <c r="N6" i="1"/>
  <c r="N38" i="1" s="1"/>
  <c r="H32" i="1"/>
  <c r="H34" i="1" s="1"/>
  <c r="I35" i="1" s="1"/>
  <c r="I44" i="1" s="1"/>
  <c r="I46" i="1" s="1"/>
  <c r="G3" i="1"/>
  <c r="D20" i="1"/>
  <c r="L20" i="1"/>
  <c r="D39" i="1"/>
  <c r="L39" i="1"/>
  <c r="J40" i="1"/>
  <c r="R40" i="1"/>
  <c r="M39" i="1"/>
  <c r="Q4" i="1"/>
  <c r="Q8" i="1" s="1"/>
  <c r="Q13" i="1" s="1"/>
  <c r="Q14" i="1" s="1"/>
  <c r="G5" i="1"/>
  <c r="G6" i="1" s="1"/>
  <c r="G38" i="1" s="1"/>
  <c r="G20" i="1"/>
  <c r="O20" i="1"/>
  <c r="Q32" i="1"/>
  <c r="F39" i="1"/>
  <c r="H20" i="1"/>
  <c r="P20" i="1"/>
  <c r="G32" i="1"/>
  <c r="G34" i="1" s="1"/>
  <c r="I20" i="1"/>
  <c r="Q20" i="1"/>
  <c r="S42" i="1" l="1"/>
  <c r="S45" i="1" s="1"/>
  <c r="R46" i="1"/>
  <c r="H35" i="1"/>
  <c r="H44" i="1" s="1"/>
  <c r="H46" i="1" s="1"/>
  <c r="G35" i="1"/>
  <c r="G44" i="1" s="1"/>
  <c r="Q42" i="1"/>
  <c r="Q45" i="1" s="1"/>
  <c r="Q46" i="1" s="1"/>
  <c r="K46" i="1"/>
  <c r="P39" i="1"/>
  <c r="P42" i="1" s="1"/>
  <c r="P45" i="1" s="1"/>
  <c r="C42" i="1"/>
  <c r="C45" i="1" s="1"/>
  <c r="M42" i="1"/>
  <c r="M45" i="1" s="1"/>
  <c r="M46" i="1" s="1"/>
  <c r="E46" i="1"/>
  <c r="L46" i="1"/>
  <c r="J35" i="1"/>
  <c r="J44" i="1" s="1"/>
  <c r="J46" i="1" s="1"/>
  <c r="N35" i="1"/>
  <c r="N44" i="1" s="1"/>
  <c r="F46" i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C46" i="1"/>
  <c r="C47" i="1" s="1"/>
  <c r="D47" i="1" s="1"/>
  <c r="E47" i="1" s="1"/>
  <c r="F47" i="1" s="1"/>
  <c r="O46" i="1"/>
  <c r="S35" i="1"/>
  <c r="S44" i="1" s="1"/>
  <c r="S46" i="1" s="1"/>
  <c r="G39" i="1"/>
  <c r="G42" i="1" s="1"/>
  <c r="G45" i="1" s="1"/>
  <c r="G8" i="1"/>
  <c r="G13" i="1" s="1"/>
  <c r="G14" i="1" s="1"/>
  <c r="N42" i="1"/>
  <c r="N45" i="1" s="1"/>
  <c r="Q39" i="1"/>
  <c r="D35" i="1"/>
  <c r="D44" i="1" s="1"/>
  <c r="D46" i="1" s="1"/>
  <c r="P35" i="1"/>
  <c r="P44" i="1" s="1"/>
  <c r="N46" i="1" l="1"/>
  <c r="G46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P46" i="1"/>
</calcChain>
</file>

<file path=xl/sharedStrings.xml><?xml version="1.0" encoding="utf-8"?>
<sst xmlns="http://schemas.openxmlformats.org/spreadsheetml/2006/main" count="104" uniqueCount="100">
  <si>
    <t>2025-Q3</t>
  </si>
  <si>
    <t>2025-Q4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</si>
  <si>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</si>
  <si>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</si>
  <si>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</si>
  <si>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</si>
  <si>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</si>
  <si>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</si>
  <si>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</si>
  <si>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</si>
  <si>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2028-Q1</t>
  </si>
  <si>
    <t>2028-Q2</t>
  </si>
  <si>
    <t>2028-Q3</t>
  </si>
  <si>
    <t>2028-Q4</t>
  </si>
  <si>
    <t>2029-Q1</t>
  </si>
  <si>
    <t>2029-Q2</t>
  </si>
  <si>
    <t>2029-Q3</t>
  </si>
  <si>
    <t>2029-Q4</t>
  </si>
  <si>
    <t>Equation</t>
  </si>
  <si>
    <t>RND</t>
  </si>
  <si>
    <t>3D printing</t>
  </si>
  <si>
    <t>3D_COST*units</t>
  </si>
  <si>
    <t>3D_COST</t>
  </si>
  <si>
    <t>Electronics</t>
  </si>
  <si>
    <t>(ELECTRONICS_COSTS+0.25*WIRELESS_PROD_COSTS)*(0.5 + 0.5 *(150-units) /150)*units</t>
  </si>
  <si>
    <t>ELECTRONICS_COST</t>
  </si>
  <si>
    <t>Assembly labor</t>
  </si>
  <si>
    <t>4*HOUR_SALARY*units</t>
  </si>
  <si>
    <t>HOUR_SALARY</t>
  </si>
  <si>
    <t>Labor</t>
  </si>
  <si>
    <t>2*YEAR_SALARY/4-Assembly labor</t>
  </si>
  <si>
    <t>YEAR_SALARY</t>
  </si>
  <si>
    <t>Other</t>
  </si>
  <si>
    <t>OTHER_COST*(0.5 +  0.5 * (150 - units)/150) * units</t>
  </si>
  <si>
    <t>OTHER_COST</t>
  </si>
  <si>
    <t>Total  RnD</t>
  </si>
  <si>
    <t>3D printing + electronics + assembly labor + labor + other</t>
  </si>
  <si>
    <t>MARKET_COST</t>
  </si>
  <si>
    <t>PRODUCTION COST</t>
  </si>
  <si>
    <t>TUTORIAL_COST</t>
  </si>
  <si>
    <t xml:space="preserve">sales  </t>
  </si>
  <si>
    <t>SALES_COST</t>
  </si>
  <si>
    <t>units/sales</t>
  </si>
  <si>
    <t>WIRELESS_MARKET_COST</t>
  </si>
  <si>
    <t>units</t>
  </si>
  <si>
    <t>WIRELESS_PROD_COST</t>
  </si>
  <si>
    <t>costs</t>
  </si>
  <si>
    <t>Total RnD</t>
  </si>
  <si>
    <t>cost/unit</t>
  </si>
  <si>
    <t>units / total RnD</t>
  </si>
  <si>
    <t>SERVICE</t>
  </si>
  <si>
    <t>Marketing Cost</t>
  </si>
  <si>
    <t>Sales Cost</t>
  </si>
  <si>
    <t>SALES_COST * sales</t>
  </si>
  <si>
    <t>Customer acquisition</t>
  </si>
  <si>
    <t>sales cost + marketing cost</t>
  </si>
  <si>
    <t>New Customers</t>
  </si>
  <si>
    <t>sales</t>
  </si>
  <si>
    <t>Customers Leaving</t>
  </si>
  <si>
    <t>new customers * 0.2</t>
  </si>
  <si>
    <t>Active Customers</t>
  </si>
  <si>
    <t>prev(active customers) + new customers - customers leaving</t>
  </si>
  <si>
    <t>Units per Customer</t>
  </si>
  <si>
    <t>Cost per Acq. Customer</t>
  </si>
  <si>
    <t>new customers / Customer acquisition</t>
  </si>
  <si>
    <t>OVERHEAD</t>
  </si>
  <si>
    <t>Office</t>
  </si>
  <si>
    <t>Finance</t>
  </si>
  <si>
    <t>Legal</t>
  </si>
  <si>
    <t>HR/Admin</t>
  </si>
  <si>
    <t>Software</t>
  </si>
  <si>
    <t>Insurance</t>
  </si>
  <si>
    <t>REVENUE</t>
  </si>
  <si>
    <t>units sold</t>
  </si>
  <si>
    <t>tutorials</t>
  </si>
  <si>
    <t>0.3 * new customers</t>
  </si>
  <si>
    <t>revenue</t>
  </si>
  <si>
    <t>(MARKET_COST + 0.25 * WIRELESS_MARKET_COST) * units_sold + TUTORIAL_COST * tutorials</t>
  </si>
  <si>
    <t>Total received</t>
  </si>
  <si>
    <t>revenue[current] * 0.5 + revenue[previous] * 0.5</t>
  </si>
  <si>
    <t>COSTS</t>
  </si>
  <si>
    <t>Service</t>
  </si>
  <si>
    <t>8 * HOUR_SALARY * tutorials</t>
  </si>
  <si>
    <t>R&amp;D costs + maintenance</t>
  </si>
  <si>
    <t>Labor + initial_costs - Service</t>
  </si>
  <si>
    <t>Production</t>
  </si>
  <si>
    <t>3D printing + electronics + assembly labor + other</t>
  </si>
  <si>
    <t>Acquisition costs</t>
  </si>
  <si>
    <t>G&amp;A</t>
  </si>
  <si>
    <t>Office + Finance + Legal + HR/Admin + Software + Insurance</t>
  </si>
  <si>
    <t>Total cost</t>
  </si>
  <si>
    <t>R&amp;D costs + maintenance + Production + Customer acquisition + G&amp;A</t>
  </si>
  <si>
    <t>CASHFLOW</t>
  </si>
  <si>
    <t>received</t>
  </si>
  <si>
    <t>cost</t>
  </si>
  <si>
    <t>cashflow</t>
  </si>
  <si>
    <t>received - cost</t>
  </si>
  <si>
    <t>cummulative cashflow</t>
  </si>
  <si>
    <t>cummulative cashflow[-1] + cashflow[0]</t>
  </si>
  <si>
    <t>Acquisition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</si>
</sst>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F225CFA9-72BB-429B-BF97-B33341FF42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47"/>
  <sheetViews>
    <sheetView tabSelected="1" topLeftCell="A5" zoomScale="69" zoomScaleNormal="115" workbookViewId="0">
      <selection activeCell="I21" sqref="I21"/>
    </sheetView>
  </sheetViews>
  <sheetFormatPr defaultRowHeight="14.4" x14ac:dyDescent="0.3"/>
  <cols>
    <col min="1" max="1" width="22.44140625" bestFit="1" customWidth="1"/>
    <col min="2" max="2" width="13.5546875" style="1" bestFit="1" customWidth="1"/>
    <col min="3" max="19" width="13.5546875" style="2" bestFit="1" customWidth="1"/>
    <col min="20" max="20" width="61.109375" bestFit="1" customWidth="1"/>
    <col min="21" max="21" width="27.44140625" bestFit="1" customWidth="1"/>
    <col min="22" max="22" width="22.44140625" bestFit="1" customWidth="1"/>
    <col min="23" max="23" width="13.5546875" style="3" bestFit="1" customWidth="1"/>
  </cols>
  <sheetData>
    <row r="1" spans="1:23" ht="18.75" customHeigh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</row>
    <row r="2" spans="1:23" ht="18.75" customHeight="1" x14ac:dyDescent="0.3">
      <c r="A2" t="s">
        <v>19</v>
      </c>
    </row>
    <row r="3" spans="1:23" ht="18.75" customHeight="1" x14ac:dyDescent="0.3">
      <c r="A3" t="s">
        <v>20</v>
      </c>
      <c r="B3" s="4">
        <v>9000</v>
      </c>
      <c r="C3" s="4">
        <f t="shared" ref="C3:S3" si="0">60*C12</f>
        <v>60</v>
      </c>
      <c r="D3" s="4">
        <f t="shared" si="0"/>
        <v>120</v>
      </c>
      <c r="E3" s="4">
        <f t="shared" si="0"/>
        <v>120</v>
      </c>
      <c r="F3" s="4">
        <f t="shared" si="0"/>
        <v>1200</v>
      </c>
      <c r="G3" s="4">
        <f t="shared" si="0"/>
        <v>1200</v>
      </c>
      <c r="H3" s="4">
        <f t="shared" si="0"/>
        <v>1800</v>
      </c>
      <c r="I3" s="4">
        <f t="shared" si="0"/>
        <v>2100</v>
      </c>
      <c r="J3" s="4">
        <f t="shared" si="0"/>
        <v>2400</v>
      </c>
      <c r="K3" s="4">
        <f t="shared" si="0"/>
        <v>2700</v>
      </c>
      <c r="L3" s="4">
        <f t="shared" si="0"/>
        <v>3000</v>
      </c>
      <c r="M3" s="4">
        <f t="shared" si="0"/>
        <v>3000</v>
      </c>
      <c r="N3" s="4">
        <f t="shared" si="0"/>
        <v>4800</v>
      </c>
      <c r="O3" s="4">
        <f t="shared" si="0"/>
        <v>4800</v>
      </c>
      <c r="P3" s="4">
        <f t="shared" si="0"/>
        <v>6000</v>
      </c>
      <c r="Q3" s="4">
        <f t="shared" si="0"/>
        <v>6000</v>
      </c>
      <c r="R3" s="4">
        <f>60*R12</f>
        <v>9000</v>
      </c>
      <c r="S3" s="4">
        <f t="shared" si="0"/>
        <v>9000</v>
      </c>
      <c r="T3" t="s">
        <v>21</v>
      </c>
      <c r="V3" t="s">
        <v>22</v>
      </c>
      <c r="W3" s="4">
        <v>60</v>
      </c>
    </row>
    <row r="4" spans="1:23" ht="18.75" customHeight="1" x14ac:dyDescent="0.3">
      <c r="A4" t="s">
        <v>23</v>
      </c>
      <c r="B4" s="4">
        <v>100</v>
      </c>
      <c r="C4" s="5">
        <f t="shared" ref="C4:S4" si="1">($W$4+0.25*$W$12)*(0.5 + 0.5 *(150-C12) /150)*C12</f>
        <v>35.879999999999995</v>
      </c>
      <c r="D4" s="5">
        <f t="shared" si="1"/>
        <v>71.52000000000001</v>
      </c>
      <c r="E4" s="5">
        <f t="shared" si="1"/>
        <v>71.52000000000001</v>
      </c>
      <c r="F4" s="4">
        <f t="shared" si="1"/>
        <v>672</v>
      </c>
      <c r="G4" s="4">
        <f t="shared" si="1"/>
        <v>672</v>
      </c>
      <c r="H4" s="4">
        <f t="shared" si="1"/>
        <v>972</v>
      </c>
      <c r="I4" s="4">
        <f t="shared" si="1"/>
        <v>1113</v>
      </c>
      <c r="J4" s="4">
        <f t="shared" si="1"/>
        <v>1248</v>
      </c>
      <c r="K4" s="4">
        <f t="shared" si="1"/>
        <v>1377</v>
      </c>
      <c r="L4" s="5">
        <f t="shared" si="1"/>
        <v>1499.9999999999998</v>
      </c>
      <c r="M4" s="5">
        <f t="shared" si="1"/>
        <v>1499.9999999999998</v>
      </c>
      <c r="N4" s="4">
        <f t="shared" si="1"/>
        <v>2112</v>
      </c>
      <c r="O4" s="4">
        <f t="shared" si="1"/>
        <v>2112</v>
      </c>
      <c r="P4" s="4">
        <f t="shared" si="1"/>
        <v>2400</v>
      </c>
      <c r="Q4" s="4">
        <f t="shared" si="1"/>
        <v>2400</v>
      </c>
      <c r="R4" s="4">
        <f t="shared" si="1"/>
        <v>2700</v>
      </c>
      <c r="S4" s="4">
        <f t="shared" si="1"/>
        <v>2700</v>
      </c>
      <c r="T4" t="s">
        <v>24</v>
      </c>
      <c r="V4" t="s">
        <v>25</v>
      </c>
      <c r="W4" s="4">
        <v>31</v>
      </c>
    </row>
    <row r="5" spans="1:23" ht="18.75" customHeight="1" x14ac:dyDescent="0.3">
      <c r="A5" t="s">
        <v>26</v>
      </c>
      <c r="B5" s="4">
        <f t="shared" ref="B5:S5" si="2">B12*25*4</f>
        <v>0</v>
      </c>
      <c r="C5" s="4">
        <f t="shared" si="2"/>
        <v>100</v>
      </c>
      <c r="D5" s="4">
        <f t="shared" si="2"/>
        <v>200</v>
      </c>
      <c r="E5" s="4">
        <f t="shared" si="2"/>
        <v>200</v>
      </c>
      <c r="F5" s="4">
        <f t="shared" si="2"/>
        <v>2000</v>
      </c>
      <c r="G5" s="4">
        <f t="shared" si="2"/>
        <v>2000</v>
      </c>
      <c r="H5" s="4">
        <f t="shared" si="2"/>
        <v>3000</v>
      </c>
      <c r="I5" s="4">
        <f t="shared" si="2"/>
        <v>3500</v>
      </c>
      <c r="J5" s="4">
        <f t="shared" si="2"/>
        <v>4000</v>
      </c>
      <c r="K5" s="4">
        <f t="shared" si="2"/>
        <v>4500</v>
      </c>
      <c r="L5" s="4">
        <f t="shared" si="2"/>
        <v>5000</v>
      </c>
      <c r="M5" s="4">
        <f t="shared" si="2"/>
        <v>5000</v>
      </c>
      <c r="N5" s="4">
        <f t="shared" si="2"/>
        <v>8000</v>
      </c>
      <c r="O5" s="4">
        <f t="shared" si="2"/>
        <v>8000</v>
      </c>
      <c r="P5" s="4">
        <f t="shared" si="2"/>
        <v>10000</v>
      </c>
      <c r="Q5" s="4">
        <f t="shared" si="2"/>
        <v>10000</v>
      </c>
      <c r="R5" s="4">
        <f t="shared" si="2"/>
        <v>15000</v>
      </c>
      <c r="S5" s="4">
        <f t="shared" si="2"/>
        <v>15000</v>
      </c>
      <c r="T5" t="s">
        <v>27</v>
      </c>
      <c r="V5" t="s">
        <v>28</v>
      </c>
      <c r="W5" s="4">
        <v>25</v>
      </c>
    </row>
    <row r="6" spans="1:23" ht="18.75" customHeight="1" x14ac:dyDescent="0.3">
      <c r="A6" t="s">
        <v>29</v>
      </c>
      <c r="B6" s="4">
        <v>0</v>
      </c>
      <c r="C6" s="4">
        <v>0</v>
      </c>
      <c r="D6" s="4">
        <f t="shared" ref="D6:S6" si="3">2*$W$6/4 - D5</f>
        <v>23800</v>
      </c>
      <c r="E6" s="4">
        <f t="shared" si="3"/>
        <v>23800</v>
      </c>
      <c r="F6" s="4">
        <f t="shared" si="3"/>
        <v>22000</v>
      </c>
      <c r="G6" s="4">
        <f t="shared" si="3"/>
        <v>22000</v>
      </c>
      <c r="H6" s="4">
        <f t="shared" si="3"/>
        <v>21000</v>
      </c>
      <c r="I6" s="4">
        <f t="shared" si="3"/>
        <v>20500</v>
      </c>
      <c r="J6" s="4">
        <f t="shared" si="3"/>
        <v>20000</v>
      </c>
      <c r="K6" s="4">
        <f t="shared" si="3"/>
        <v>19500</v>
      </c>
      <c r="L6" s="4">
        <f t="shared" si="3"/>
        <v>19000</v>
      </c>
      <c r="M6" s="4">
        <f t="shared" si="3"/>
        <v>19000</v>
      </c>
      <c r="N6" s="4">
        <f t="shared" si="3"/>
        <v>16000</v>
      </c>
      <c r="O6" s="4">
        <f t="shared" si="3"/>
        <v>16000</v>
      </c>
      <c r="P6" s="4">
        <f t="shared" si="3"/>
        <v>14000</v>
      </c>
      <c r="Q6" s="4">
        <f t="shared" si="3"/>
        <v>14000</v>
      </c>
      <c r="R6" s="4">
        <f t="shared" si="3"/>
        <v>9000</v>
      </c>
      <c r="S6" s="4">
        <f t="shared" si="3"/>
        <v>9000</v>
      </c>
      <c r="T6" t="s">
        <v>30</v>
      </c>
      <c r="V6" t="s">
        <v>31</v>
      </c>
      <c r="W6" s="4">
        <v>48000</v>
      </c>
    </row>
    <row r="7" spans="1:23" ht="18.75" customHeight="1" x14ac:dyDescent="0.3">
      <c r="A7" t="s">
        <v>32</v>
      </c>
      <c r="B7" s="4">
        <f>59*B12</f>
        <v>0</v>
      </c>
      <c r="C7" s="6">
        <f t="shared" ref="C7:Q7" si="4">59 * C12 *(0.5 + 0.5 * (150-C12)/150)</f>
        <v>58.803333333333327</v>
      </c>
      <c r="D7" s="6">
        <f t="shared" si="4"/>
        <v>117.21333333333334</v>
      </c>
      <c r="E7" s="6">
        <f t="shared" si="4"/>
        <v>117.21333333333334</v>
      </c>
      <c r="F7" s="6">
        <f t="shared" si="4"/>
        <v>1101.3333333333333</v>
      </c>
      <c r="G7" s="6">
        <f t="shared" si="4"/>
        <v>1101.3333333333333</v>
      </c>
      <c r="H7" s="7">
        <f t="shared" si="4"/>
        <v>1593</v>
      </c>
      <c r="I7" s="6">
        <f t="shared" si="4"/>
        <v>1824.0833333333333</v>
      </c>
      <c r="J7" s="6">
        <f t="shared" si="4"/>
        <v>2045.3333333333335</v>
      </c>
      <c r="K7" s="6">
        <f t="shared" si="4"/>
        <v>2256.75</v>
      </c>
      <c r="L7" s="6">
        <f t="shared" si="4"/>
        <v>2458.333333333333</v>
      </c>
      <c r="M7" s="6">
        <f t="shared" si="4"/>
        <v>2458.333333333333</v>
      </c>
      <c r="N7" s="6">
        <f t="shared" si="4"/>
        <v>3461.3333333333335</v>
      </c>
      <c r="O7" s="6">
        <f t="shared" si="4"/>
        <v>3461.3333333333335</v>
      </c>
      <c r="P7" s="6">
        <f t="shared" si="4"/>
        <v>3933.333333333333</v>
      </c>
      <c r="Q7" s="6">
        <f t="shared" si="4"/>
        <v>3933.333333333333</v>
      </c>
      <c r="R7" s="7">
        <f>59 * R12 *(0.5 + 0.5 * (150-R12)/150)</f>
        <v>4425</v>
      </c>
      <c r="S7" s="7">
        <f>59 * S12 *(0.5 + 0.5 * (150-S12)/150)</f>
        <v>4425</v>
      </c>
      <c r="T7" t="s">
        <v>33</v>
      </c>
      <c r="V7" t="s">
        <v>34</v>
      </c>
      <c r="W7" s="4">
        <v>59</v>
      </c>
    </row>
    <row r="8" spans="1:23" ht="18.75" customHeight="1" x14ac:dyDescent="0.3">
      <c r="A8" t="s">
        <v>35</v>
      </c>
      <c r="B8" s="4">
        <f t="shared" ref="B8:S8" si="5">SUM(B3:B7)</f>
        <v>9100</v>
      </c>
      <c r="C8" s="5">
        <f t="shared" si="5"/>
        <v>254.68333333333334</v>
      </c>
      <c r="D8" s="5">
        <f t="shared" si="5"/>
        <v>24308.733333333334</v>
      </c>
      <c r="E8" s="5">
        <f t="shared" si="5"/>
        <v>24308.733333333334</v>
      </c>
      <c r="F8" s="5">
        <f t="shared" si="5"/>
        <v>26973.333333333332</v>
      </c>
      <c r="G8" s="5">
        <f t="shared" si="5"/>
        <v>26973.333333333332</v>
      </c>
      <c r="H8" s="4">
        <f t="shared" si="5"/>
        <v>28365</v>
      </c>
      <c r="I8" s="5">
        <f t="shared" si="5"/>
        <v>29037.083333333332</v>
      </c>
      <c r="J8" s="5">
        <f t="shared" si="5"/>
        <v>29693.333333333332</v>
      </c>
      <c r="K8" s="5">
        <f t="shared" si="5"/>
        <v>30333.75</v>
      </c>
      <c r="L8" s="5">
        <f t="shared" si="5"/>
        <v>30958.333333333332</v>
      </c>
      <c r="M8" s="5">
        <f t="shared" si="5"/>
        <v>30958.333333333332</v>
      </c>
      <c r="N8" s="5">
        <f t="shared" si="5"/>
        <v>34373.333333333336</v>
      </c>
      <c r="O8" s="5">
        <f t="shared" si="5"/>
        <v>34373.333333333336</v>
      </c>
      <c r="P8" s="5">
        <f t="shared" si="5"/>
        <v>36333.333333333336</v>
      </c>
      <c r="Q8" s="5">
        <f t="shared" si="5"/>
        <v>36333.333333333336</v>
      </c>
      <c r="R8" s="4">
        <f t="shared" si="5"/>
        <v>40125</v>
      </c>
      <c r="S8" s="4">
        <f t="shared" si="5"/>
        <v>40125</v>
      </c>
      <c r="T8" t="s">
        <v>36</v>
      </c>
      <c r="V8" t="s">
        <v>37</v>
      </c>
      <c r="W8" s="4">
        <v>2000</v>
      </c>
    </row>
    <row r="9" spans="1:23" ht="18.75" customHeight="1" x14ac:dyDescent="0.3">
      <c r="A9" t="s">
        <v>38</v>
      </c>
      <c r="V9" t="s">
        <v>39</v>
      </c>
      <c r="W9" s="4">
        <v>1000</v>
      </c>
    </row>
    <row r="10" spans="1:23" ht="18.75" customHeight="1" x14ac:dyDescent="0.3">
      <c r="A10" t="s">
        <v>40</v>
      </c>
      <c r="B10" s="4">
        <v>0</v>
      </c>
      <c r="C10" s="4">
        <v>1</v>
      </c>
      <c r="D10" s="4">
        <v>1</v>
      </c>
      <c r="E10" s="4">
        <v>1</v>
      </c>
      <c r="F10" s="4">
        <v>4</v>
      </c>
      <c r="G10" s="4">
        <v>4</v>
      </c>
      <c r="H10" s="4">
        <v>6</v>
      </c>
      <c r="I10" s="4">
        <v>7</v>
      </c>
      <c r="J10" s="4">
        <v>8</v>
      </c>
      <c r="K10" s="4">
        <v>9</v>
      </c>
      <c r="L10" s="4">
        <v>5</v>
      </c>
      <c r="M10" s="4">
        <v>5</v>
      </c>
      <c r="N10" s="4">
        <v>8</v>
      </c>
      <c r="O10" s="4">
        <v>8</v>
      </c>
      <c r="P10" s="4">
        <v>10</v>
      </c>
      <c r="Q10" s="4">
        <v>10</v>
      </c>
      <c r="R10" s="4">
        <v>15</v>
      </c>
      <c r="S10" s="4">
        <v>15</v>
      </c>
      <c r="V10" t="s">
        <v>41</v>
      </c>
      <c r="W10" s="4">
        <v>95</v>
      </c>
    </row>
    <row r="11" spans="1:23" ht="18.75" customHeight="1" x14ac:dyDescent="0.3">
      <c r="A11" t="s">
        <v>42</v>
      </c>
      <c r="B11" s="4">
        <v>0</v>
      </c>
      <c r="C11" s="4">
        <v>1</v>
      </c>
      <c r="D11" s="4">
        <v>2</v>
      </c>
      <c r="E11" s="4">
        <v>2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  <c r="S11" s="4">
        <v>10</v>
      </c>
      <c r="V11" t="s">
        <v>43</v>
      </c>
      <c r="W11" s="4">
        <v>249</v>
      </c>
    </row>
    <row r="12" spans="1:23" ht="18.75" customHeight="1" x14ac:dyDescent="0.3">
      <c r="A12" t="s">
        <v>44</v>
      </c>
      <c r="B12" s="4">
        <f t="shared" ref="B12:L12" si="6">B10*B11</f>
        <v>0</v>
      </c>
      <c r="C12" s="4">
        <f t="shared" si="6"/>
        <v>1</v>
      </c>
      <c r="D12" s="4">
        <f t="shared" si="6"/>
        <v>2</v>
      </c>
      <c r="E12" s="4">
        <f t="shared" si="6"/>
        <v>2</v>
      </c>
      <c r="F12" s="4">
        <f t="shared" si="6"/>
        <v>20</v>
      </c>
      <c r="G12" s="4">
        <f t="shared" si="6"/>
        <v>20</v>
      </c>
      <c r="H12" s="4">
        <f t="shared" si="6"/>
        <v>30</v>
      </c>
      <c r="I12" s="4">
        <f t="shared" si="6"/>
        <v>35</v>
      </c>
      <c r="J12" s="4">
        <f t="shared" si="6"/>
        <v>40</v>
      </c>
      <c r="K12" s="4">
        <f t="shared" si="6"/>
        <v>45</v>
      </c>
      <c r="L12" s="4">
        <f t="shared" si="6"/>
        <v>50</v>
      </c>
      <c r="M12" s="4">
        <v>50</v>
      </c>
      <c r="N12" s="4">
        <f t="shared" ref="N12:S12" si="7">N10*N11</f>
        <v>80</v>
      </c>
      <c r="O12" s="4">
        <f t="shared" si="7"/>
        <v>80</v>
      </c>
      <c r="P12" s="4">
        <f t="shared" si="7"/>
        <v>100</v>
      </c>
      <c r="Q12" s="4">
        <f t="shared" si="7"/>
        <v>100</v>
      </c>
      <c r="R12" s="4">
        <f t="shared" si="7"/>
        <v>150</v>
      </c>
      <c r="S12" s="4">
        <f t="shared" si="7"/>
        <v>150</v>
      </c>
      <c r="V12" t="s">
        <v>45</v>
      </c>
      <c r="W12" s="4">
        <v>20</v>
      </c>
    </row>
    <row r="13" spans="1:23" ht="18.75" customHeight="1" x14ac:dyDescent="0.3">
      <c r="A13" t="s">
        <v>46</v>
      </c>
      <c r="B13" s="4">
        <f t="shared" ref="B13:S13" si="8">B8</f>
        <v>9100</v>
      </c>
      <c r="C13" s="5">
        <f t="shared" si="8"/>
        <v>254.68333333333334</v>
      </c>
      <c r="D13" s="5">
        <f t="shared" si="8"/>
        <v>24308.733333333334</v>
      </c>
      <c r="E13" s="5">
        <f t="shared" si="8"/>
        <v>24308.733333333334</v>
      </c>
      <c r="F13" s="5">
        <f t="shared" si="8"/>
        <v>26973.333333333332</v>
      </c>
      <c r="G13" s="5">
        <f t="shared" si="8"/>
        <v>26973.333333333332</v>
      </c>
      <c r="H13" s="4">
        <f t="shared" si="8"/>
        <v>28365</v>
      </c>
      <c r="I13" s="5">
        <f t="shared" si="8"/>
        <v>29037.083333333332</v>
      </c>
      <c r="J13" s="5">
        <f t="shared" si="8"/>
        <v>29693.333333333332</v>
      </c>
      <c r="K13" s="5">
        <f t="shared" si="8"/>
        <v>30333.75</v>
      </c>
      <c r="L13" s="5">
        <f t="shared" si="8"/>
        <v>30958.333333333332</v>
      </c>
      <c r="M13" s="5">
        <f t="shared" si="8"/>
        <v>30958.333333333332</v>
      </c>
      <c r="N13" s="5">
        <f t="shared" si="8"/>
        <v>34373.333333333336</v>
      </c>
      <c r="O13" s="5">
        <f t="shared" si="8"/>
        <v>34373.333333333336</v>
      </c>
      <c r="P13" s="5">
        <f t="shared" si="8"/>
        <v>36333.333333333336</v>
      </c>
      <c r="Q13" s="5">
        <f t="shared" si="8"/>
        <v>36333.333333333336</v>
      </c>
      <c r="R13" s="4">
        <f t="shared" si="8"/>
        <v>40125</v>
      </c>
      <c r="S13" s="4">
        <f t="shared" si="8"/>
        <v>40125</v>
      </c>
      <c r="T13" t="s">
        <v>47</v>
      </c>
    </row>
    <row r="14" spans="1:23" ht="18.75" customHeight="1" x14ac:dyDescent="0.3">
      <c r="A14" t="s">
        <v>48</v>
      </c>
      <c r="B14" s="4">
        <v>0</v>
      </c>
      <c r="C14" s="5">
        <f t="shared" ref="C14:S14" si="9">C13/C12</f>
        <v>254.68333333333334</v>
      </c>
      <c r="D14" s="5">
        <f t="shared" si="9"/>
        <v>12154.366666666667</v>
      </c>
      <c r="E14" s="5">
        <f t="shared" si="9"/>
        <v>12154.366666666667</v>
      </c>
      <c r="F14" s="5">
        <f t="shared" si="9"/>
        <v>1348.6666666666665</v>
      </c>
      <c r="G14" s="5">
        <f t="shared" si="9"/>
        <v>1348.6666666666665</v>
      </c>
      <c r="H14" s="5">
        <f t="shared" si="9"/>
        <v>945.5</v>
      </c>
      <c r="I14" s="5">
        <f t="shared" si="9"/>
        <v>829.63095238095229</v>
      </c>
      <c r="J14" s="5">
        <f t="shared" si="9"/>
        <v>742.33333333333326</v>
      </c>
      <c r="K14" s="5">
        <f t="shared" si="9"/>
        <v>674.08333333333337</v>
      </c>
      <c r="L14" s="5">
        <f t="shared" si="9"/>
        <v>619.16666666666663</v>
      </c>
      <c r="M14" s="5">
        <f t="shared" si="9"/>
        <v>619.16666666666663</v>
      </c>
      <c r="N14" s="5">
        <f t="shared" si="9"/>
        <v>429.66666666666669</v>
      </c>
      <c r="O14" s="5">
        <f t="shared" si="9"/>
        <v>429.66666666666669</v>
      </c>
      <c r="P14" s="5">
        <f t="shared" si="9"/>
        <v>363.33333333333337</v>
      </c>
      <c r="Q14" s="5">
        <f t="shared" si="9"/>
        <v>363.33333333333337</v>
      </c>
      <c r="R14" s="5">
        <f t="shared" si="9"/>
        <v>267.5</v>
      </c>
      <c r="S14" s="4">
        <f t="shared" si="9"/>
        <v>267.5</v>
      </c>
      <c r="T14" t="s">
        <v>49</v>
      </c>
    </row>
    <row r="15" spans="1:23" ht="18.75" customHeight="1" x14ac:dyDescent="0.3">
      <c r="A15" t="s">
        <v>50</v>
      </c>
    </row>
    <row r="16" spans="1:23" ht="18.75" customHeight="1" x14ac:dyDescent="0.3">
      <c r="A16" t="s">
        <v>51</v>
      </c>
      <c r="B16" s="4">
        <v>0</v>
      </c>
      <c r="C16" s="4">
        <v>0</v>
      </c>
      <c r="D16" s="4">
        <v>1000</v>
      </c>
      <c r="E16" s="4">
        <v>1000</v>
      </c>
      <c r="F16" s="4">
        <v>500</v>
      </c>
      <c r="G16" s="4">
        <v>500</v>
      </c>
      <c r="H16" s="4">
        <v>500</v>
      </c>
      <c r="I16" s="4">
        <v>500</v>
      </c>
      <c r="J16" s="4">
        <v>5000</v>
      </c>
      <c r="K16" s="4">
        <v>500</v>
      </c>
      <c r="L16" s="4">
        <v>500</v>
      </c>
      <c r="M16" s="4">
        <v>500</v>
      </c>
      <c r="N16" s="4">
        <v>500</v>
      </c>
      <c r="O16" s="4">
        <v>10000</v>
      </c>
      <c r="P16" s="4">
        <v>1000</v>
      </c>
      <c r="Q16" s="4">
        <v>1000</v>
      </c>
      <c r="R16" s="4">
        <v>1000</v>
      </c>
      <c r="S16" s="4">
        <v>1000</v>
      </c>
    </row>
    <row r="17" spans="1:20" ht="18.75" customHeight="1" x14ac:dyDescent="0.3">
      <c r="A17" t="s">
        <v>52</v>
      </c>
      <c r="B17" s="4">
        <f t="shared" ref="B17:S17" si="10">95*B10</f>
        <v>0</v>
      </c>
      <c r="C17" s="4">
        <f t="shared" si="10"/>
        <v>95</v>
      </c>
      <c r="D17" s="4">
        <f t="shared" si="10"/>
        <v>95</v>
      </c>
      <c r="E17" s="4">
        <f t="shared" si="10"/>
        <v>95</v>
      </c>
      <c r="F17" s="4">
        <f t="shared" si="10"/>
        <v>380</v>
      </c>
      <c r="G17" s="4">
        <f t="shared" si="10"/>
        <v>380</v>
      </c>
      <c r="H17" s="4">
        <f t="shared" si="10"/>
        <v>570</v>
      </c>
      <c r="I17" s="4">
        <f t="shared" si="10"/>
        <v>665</v>
      </c>
      <c r="J17" s="4">
        <f t="shared" si="10"/>
        <v>760</v>
      </c>
      <c r="K17" s="4">
        <f t="shared" si="10"/>
        <v>855</v>
      </c>
      <c r="L17" s="4">
        <f t="shared" si="10"/>
        <v>475</v>
      </c>
      <c r="M17" s="4">
        <f t="shared" si="10"/>
        <v>475</v>
      </c>
      <c r="N17" s="4">
        <f t="shared" si="10"/>
        <v>760</v>
      </c>
      <c r="O17" s="4">
        <f t="shared" si="10"/>
        <v>760</v>
      </c>
      <c r="P17" s="4">
        <f t="shared" si="10"/>
        <v>950</v>
      </c>
      <c r="Q17" s="4">
        <f t="shared" si="10"/>
        <v>950</v>
      </c>
      <c r="R17" s="4">
        <f t="shared" si="10"/>
        <v>1425</v>
      </c>
      <c r="S17" s="4">
        <f t="shared" si="10"/>
        <v>1425</v>
      </c>
      <c r="T17" t="s">
        <v>53</v>
      </c>
    </row>
    <row r="18" spans="1:20" ht="18.75" customHeight="1" x14ac:dyDescent="0.3">
      <c r="A18" t="s">
        <v>99</v>
      </c>
      <c r="B18" s="4">
        <f t="shared" ref="B18:S18" si="11">SUM(B16:B17)</f>
        <v>0</v>
      </c>
      <c r="C18" s="4">
        <f t="shared" si="11"/>
        <v>95</v>
      </c>
      <c r="D18" s="4">
        <f t="shared" si="11"/>
        <v>1095</v>
      </c>
      <c r="E18" s="4">
        <f t="shared" si="11"/>
        <v>1095</v>
      </c>
      <c r="F18" s="4">
        <f t="shared" si="11"/>
        <v>880</v>
      </c>
      <c r="G18" s="4">
        <f t="shared" si="11"/>
        <v>880</v>
      </c>
      <c r="H18" s="4">
        <f t="shared" si="11"/>
        <v>1070</v>
      </c>
      <c r="I18" s="4">
        <f t="shared" si="11"/>
        <v>1165</v>
      </c>
      <c r="J18" s="4">
        <f t="shared" si="11"/>
        <v>5760</v>
      </c>
      <c r="K18" s="4">
        <f t="shared" si="11"/>
        <v>1355</v>
      </c>
      <c r="L18" s="4">
        <f t="shared" si="11"/>
        <v>975</v>
      </c>
      <c r="M18" s="4">
        <f t="shared" si="11"/>
        <v>975</v>
      </c>
      <c r="N18" s="4">
        <f t="shared" si="11"/>
        <v>1260</v>
      </c>
      <c r="O18" s="4">
        <f t="shared" si="11"/>
        <v>10760</v>
      </c>
      <c r="P18" s="4">
        <f t="shared" si="11"/>
        <v>1950</v>
      </c>
      <c r="Q18" s="4">
        <f t="shared" si="11"/>
        <v>1950</v>
      </c>
      <c r="R18" s="4">
        <f t="shared" si="11"/>
        <v>2425</v>
      </c>
      <c r="S18" s="4">
        <f t="shared" si="11"/>
        <v>2425</v>
      </c>
      <c r="T18" t="s">
        <v>55</v>
      </c>
    </row>
    <row r="19" spans="1:20" ht="18.75" customHeight="1" x14ac:dyDescent="0.3">
      <c r="A19" t="s">
        <v>56</v>
      </c>
      <c r="B19" s="4">
        <f t="shared" ref="B19:S19" si="12">B10</f>
        <v>0</v>
      </c>
      <c r="C19" s="4">
        <f t="shared" si="12"/>
        <v>1</v>
      </c>
      <c r="D19" s="4">
        <f t="shared" si="12"/>
        <v>1</v>
      </c>
      <c r="E19" s="4">
        <f t="shared" si="12"/>
        <v>1</v>
      </c>
      <c r="F19" s="4">
        <f t="shared" si="12"/>
        <v>4</v>
      </c>
      <c r="G19" s="4">
        <f t="shared" si="12"/>
        <v>4</v>
      </c>
      <c r="H19" s="4">
        <f t="shared" si="12"/>
        <v>6</v>
      </c>
      <c r="I19" s="4">
        <f t="shared" si="12"/>
        <v>7</v>
      </c>
      <c r="J19" s="4">
        <f t="shared" si="12"/>
        <v>8</v>
      </c>
      <c r="K19" s="4">
        <f t="shared" si="12"/>
        <v>9</v>
      </c>
      <c r="L19" s="4">
        <f t="shared" si="12"/>
        <v>5</v>
      </c>
      <c r="M19" s="4">
        <f t="shared" si="12"/>
        <v>5</v>
      </c>
      <c r="N19" s="4">
        <f t="shared" si="12"/>
        <v>8</v>
      </c>
      <c r="O19" s="4">
        <f t="shared" si="12"/>
        <v>8</v>
      </c>
      <c r="P19" s="4">
        <f t="shared" si="12"/>
        <v>10</v>
      </c>
      <c r="Q19" s="4">
        <f t="shared" si="12"/>
        <v>10</v>
      </c>
      <c r="R19" s="4">
        <f t="shared" si="12"/>
        <v>15</v>
      </c>
      <c r="S19" s="4">
        <f t="shared" si="12"/>
        <v>15</v>
      </c>
      <c r="T19" t="s">
        <v>57</v>
      </c>
    </row>
    <row r="20" spans="1:20" ht="18.75" customHeight="1" x14ac:dyDescent="0.3">
      <c r="A20" t="s">
        <v>58</v>
      </c>
      <c r="B20" s="4">
        <f t="shared" ref="B20:S20" si="13">INT(B19*0.2)</f>
        <v>0</v>
      </c>
      <c r="C20" s="4">
        <f t="shared" si="13"/>
        <v>0</v>
      </c>
      <c r="D20" s="4">
        <f t="shared" si="13"/>
        <v>0</v>
      </c>
      <c r="E20" s="4">
        <f t="shared" si="13"/>
        <v>0</v>
      </c>
      <c r="F20" s="4">
        <f t="shared" si="13"/>
        <v>0</v>
      </c>
      <c r="G20" s="4">
        <f t="shared" si="13"/>
        <v>0</v>
      </c>
      <c r="H20" s="4">
        <f t="shared" si="13"/>
        <v>1</v>
      </c>
      <c r="I20" s="4">
        <f t="shared" si="13"/>
        <v>1</v>
      </c>
      <c r="J20" s="4">
        <f t="shared" si="13"/>
        <v>1</v>
      </c>
      <c r="K20" s="4">
        <f t="shared" si="13"/>
        <v>1</v>
      </c>
      <c r="L20" s="4">
        <f t="shared" si="13"/>
        <v>1</v>
      </c>
      <c r="M20" s="4">
        <f t="shared" si="13"/>
        <v>1</v>
      </c>
      <c r="N20" s="4">
        <f t="shared" si="13"/>
        <v>1</v>
      </c>
      <c r="O20" s="4">
        <f t="shared" si="13"/>
        <v>1</v>
      </c>
      <c r="P20" s="4">
        <f t="shared" si="13"/>
        <v>2</v>
      </c>
      <c r="Q20" s="4">
        <f t="shared" si="13"/>
        <v>2</v>
      </c>
      <c r="R20" s="4">
        <f t="shared" si="13"/>
        <v>3</v>
      </c>
      <c r="S20" s="4">
        <f t="shared" si="13"/>
        <v>3</v>
      </c>
      <c r="T20" t="s">
        <v>59</v>
      </c>
    </row>
    <row r="21" spans="1:20" ht="18.75" customHeight="1" x14ac:dyDescent="0.3">
      <c r="A21" t="s">
        <v>60</v>
      </c>
      <c r="B21" s="4">
        <v>0</v>
      </c>
      <c r="C21" s="4">
        <f t="shared" ref="C21:S21" si="14">B21-C20+C19</f>
        <v>1</v>
      </c>
      <c r="D21" s="4">
        <f t="shared" si="14"/>
        <v>2</v>
      </c>
      <c r="E21" s="4">
        <f t="shared" si="14"/>
        <v>3</v>
      </c>
      <c r="F21" s="4">
        <f t="shared" si="14"/>
        <v>7</v>
      </c>
      <c r="G21" s="4">
        <f t="shared" si="14"/>
        <v>11</v>
      </c>
      <c r="H21" s="4">
        <f t="shared" si="14"/>
        <v>16</v>
      </c>
      <c r="I21" s="4">
        <f t="shared" si="14"/>
        <v>22</v>
      </c>
      <c r="J21" s="4">
        <f t="shared" si="14"/>
        <v>29</v>
      </c>
      <c r="K21" s="4">
        <f t="shared" si="14"/>
        <v>37</v>
      </c>
      <c r="L21" s="4">
        <f t="shared" si="14"/>
        <v>41</v>
      </c>
      <c r="M21" s="4">
        <f t="shared" si="14"/>
        <v>45</v>
      </c>
      <c r="N21" s="4">
        <f t="shared" si="14"/>
        <v>52</v>
      </c>
      <c r="O21" s="4">
        <f t="shared" si="14"/>
        <v>59</v>
      </c>
      <c r="P21" s="4">
        <f t="shared" si="14"/>
        <v>67</v>
      </c>
      <c r="Q21" s="4">
        <f t="shared" si="14"/>
        <v>75</v>
      </c>
      <c r="R21" s="4">
        <f t="shared" si="14"/>
        <v>87</v>
      </c>
      <c r="S21" s="4">
        <f t="shared" si="14"/>
        <v>99</v>
      </c>
      <c r="T21" t="s">
        <v>61</v>
      </c>
    </row>
    <row r="22" spans="1:20" ht="18.75" customHeight="1" x14ac:dyDescent="0.3">
      <c r="A22" t="s">
        <v>62</v>
      </c>
      <c r="B22" s="4">
        <f t="shared" ref="B22:S22" si="15">B11</f>
        <v>0</v>
      </c>
      <c r="C22" s="4">
        <f t="shared" si="15"/>
        <v>1</v>
      </c>
      <c r="D22" s="4">
        <f t="shared" si="15"/>
        <v>2</v>
      </c>
      <c r="E22" s="4">
        <f t="shared" si="15"/>
        <v>2</v>
      </c>
      <c r="F22" s="4">
        <f t="shared" si="15"/>
        <v>5</v>
      </c>
      <c r="G22" s="4">
        <f t="shared" si="15"/>
        <v>5</v>
      </c>
      <c r="H22" s="4">
        <f t="shared" si="15"/>
        <v>5</v>
      </c>
      <c r="I22" s="4">
        <f t="shared" si="15"/>
        <v>5</v>
      </c>
      <c r="J22" s="4">
        <f t="shared" si="15"/>
        <v>5</v>
      </c>
      <c r="K22" s="4">
        <f t="shared" si="15"/>
        <v>5</v>
      </c>
      <c r="L22" s="4">
        <f t="shared" si="15"/>
        <v>10</v>
      </c>
      <c r="M22" s="4">
        <f t="shared" si="15"/>
        <v>10</v>
      </c>
      <c r="N22" s="4">
        <f t="shared" si="15"/>
        <v>10</v>
      </c>
      <c r="O22" s="4">
        <f t="shared" si="15"/>
        <v>10</v>
      </c>
      <c r="P22" s="4">
        <f t="shared" si="15"/>
        <v>10</v>
      </c>
      <c r="Q22" s="4">
        <f t="shared" si="15"/>
        <v>10</v>
      </c>
      <c r="R22" s="4">
        <f t="shared" si="15"/>
        <v>10</v>
      </c>
      <c r="S22" s="4">
        <f t="shared" si="15"/>
        <v>10</v>
      </c>
      <c r="T22" t="s">
        <v>42</v>
      </c>
    </row>
    <row r="23" spans="1:20" ht="18.75" customHeight="1" x14ac:dyDescent="0.3">
      <c r="A23" t="s">
        <v>63</v>
      </c>
      <c r="B23" s="4">
        <v>0</v>
      </c>
      <c r="C23" s="4">
        <f t="shared" ref="C23:S23" si="16">C18/C19</f>
        <v>95</v>
      </c>
      <c r="D23" s="4">
        <f t="shared" si="16"/>
        <v>1095</v>
      </c>
      <c r="E23" s="4">
        <f t="shared" si="16"/>
        <v>1095</v>
      </c>
      <c r="F23" s="4">
        <f t="shared" si="16"/>
        <v>220</v>
      </c>
      <c r="G23" s="4">
        <f t="shared" si="16"/>
        <v>220</v>
      </c>
      <c r="H23" s="5">
        <f t="shared" si="16"/>
        <v>178.33333333333334</v>
      </c>
      <c r="I23" s="5">
        <f t="shared" si="16"/>
        <v>166.42857142857142</v>
      </c>
      <c r="J23" s="4">
        <f t="shared" si="16"/>
        <v>720</v>
      </c>
      <c r="K23" s="5">
        <f t="shared" si="16"/>
        <v>150.55555555555554</v>
      </c>
      <c r="L23" s="4">
        <f t="shared" si="16"/>
        <v>195</v>
      </c>
      <c r="M23" s="4">
        <f t="shared" si="16"/>
        <v>195</v>
      </c>
      <c r="N23" s="5">
        <f t="shared" si="16"/>
        <v>157.5</v>
      </c>
      <c r="O23" s="4">
        <f t="shared" si="16"/>
        <v>1345</v>
      </c>
      <c r="P23" s="4">
        <f t="shared" si="16"/>
        <v>195</v>
      </c>
      <c r="Q23" s="4">
        <f t="shared" si="16"/>
        <v>195</v>
      </c>
      <c r="R23" s="5">
        <f t="shared" si="16"/>
        <v>161.66666666666666</v>
      </c>
      <c r="S23" s="5">
        <f t="shared" si="16"/>
        <v>161.66666666666666</v>
      </c>
      <c r="T23" t="s">
        <v>64</v>
      </c>
    </row>
    <row r="24" spans="1:20" ht="18.75" customHeight="1" x14ac:dyDescent="0.3">
      <c r="A24" t="s">
        <v>65</v>
      </c>
    </row>
    <row r="25" spans="1:20" ht="18.75" customHeight="1" x14ac:dyDescent="0.3">
      <c r="A25" t="s">
        <v>66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2400</v>
      </c>
      <c r="I25" s="4">
        <v>2400</v>
      </c>
      <c r="J25" s="4">
        <v>2400</v>
      </c>
      <c r="K25" s="4">
        <v>2400</v>
      </c>
      <c r="L25" s="4">
        <v>2400</v>
      </c>
      <c r="M25" s="4">
        <v>2400</v>
      </c>
      <c r="N25" s="4">
        <v>2400</v>
      </c>
      <c r="O25" s="4">
        <v>2400</v>
      </c>
      <c r="P25" s="4">
        <v>2400</v>
      </c>
      <c r="Q25" s="4">
        <v>2400</v>
      </c>
      <c r="R25" s="4">
        <v>2400</v>
      </c>
      <c r="S25" s="4">
        <v>2400</v>
      </c>
    </row>
    <row r="26" spans="1:20" ht="18.75" customHeight="1" x14ac:dyDescent="0.3">
      <c r="A26" t="s">
        <v>67</v>
      </c>
      <c r="B26" s="4">
        <v>0</v>
      </c>
      <c r="C26" s="4">
        <v>0</v>
      </c>
      <c r="D26" s="4">
        <v>0</v>
      </c>
      <c r="E26" s="4">
        <v>0</v>
      </c>
      <c r="F26" s="4">
        <v>300</v>
      </c>
      <c r="G26" s="4">
        <v>300</v>
      </c>
      <c r="H26" s="4">
        <v>300</v>
      </c>
      <c r="I26" s="4">
        <v>300</v>
      </c>
      <c r="J26" s="4">
        <v>300</v>
      </c>
      <c r="K26" s="4">
        <v>300</v>
      </c>
      <c r="L26" s="4">
        <v>600</v>
      </c>
      <c r="M26" s="4">
        <v>600</v>
      </c>
      <c r="N26" s="4">
        <v>600</v>
      </c>
      <c r="O26" s="4">
        <v>600</v>
      </c>
      <c r="P26" s="4">
        <v>600</v>
      </c>
      <c r="Q26" s="4">
        <v>600</v>
      </c>
      <c r="R26" s="4">
        <v>600</v>
      </c>
      <c r="S26" s="4">
        <v>600</v>
      </c>
    </row>
    <row r="27" spans="1:20" ht="18.75" customHeight="1" x14ac:dyDescent="0.3">
      <c r="A27" t="s">
        <v>68</v>
      </c>
      <c r="B27" s="4">
        <v>0</v>
      </c>
      <c r="C27" s="4">
        <v>0</v>
      </c>
      <c r="D27" s="4">
        <v>0</v>
      </c>
      <c r="E27" s="4">
        <v>0</v>
      </c>
      <c r="F27" s="4">
        <v>150</v>
      </c>
      <c r="G27" s="4">
        <v>150</v>
      </c>
      <c r="H27" s="4">
        <v>150</v>
      </c>
      <c r="I27" s="4">
        <v>150</v>
      </c>
      <c r="J27" s="4">
        <v>300</v>
      </c>
      <c r="K27" s="4">
        <v>300</v>
      </c>
      <c r="L27" s="4">
        <v>300</v>
      </c>
      <c r="M27" s="4">
        <v>300</v>
      </c>
      <c r="N27" s="4">
        <v>450</v>
      </c>
      <c r="O27" s="4">
        <v>450</v>
      </c>
      <c r="P27" s="4">
        <v>450</v>
      </c>
      <c r="Q27" s="4">
        <v>450</v>
      </c>
      <c r="R27" s="4">
        <v>450</v>
      </c>
      <c r="S27" s="4">
        <v>450</v>
      </c>
    </row>
    <row r="28" spans="1:20" ht="18.75" customHeight="1" x14ac:dyDescent="0.3">
      <c r="A28" t="s">
        <v>69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150</v>
      </c>
      <c r="K28" s="4">
        <v>150</v>
      </c>
      <c r="L28" s="4">
        <v>150</v>
      </c>
      <c r="M28" s="4">
        <v>150</v>
      </c>
      <c r="N28" s="4">
        <v>300</v>
      </c>
      <c r="O28" s="4">
        <v>300</v>
      </c>
      <c r="P28" s="4">
        <v>300</v>
      </c>
      <c r="Q28" s="4">
        <v>300</v>
      </c>
      <c r="R28" s="4">
        <v>300</v>
      </c>
      <c r="S28" s="4">
        <v>300</v>
      </c>
    </row>
    <row r="29" spans="1:20" ht="18.75" customHeight="1" x14ac:dyDescent="0.3">
      <c r="A29" t="s">
        <v>70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</row>
    <row r="30" spans="1:20" ht="18.75" customHeight="1" x14ac:dyDescent="0.3">
      <c r="A30" t="s">
        <v>71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300</v>
      </c>
      <c r="I30" s="4">
        <v>300</v>
      </c>
      <c r="J30" s="4">
        <v>300</v>
      </c>
      <c r="K30" s="4">
        <v>300</v>
      </c>
      <c r="L30" s="4">
        <v>450</v>
      </c>
      <c r="M30" s="4">
        <v>450</v>
      </c>
      <c r="N30" s="4">
        <v>450</v>
      </c>
      <c r="O30" s="4">
        <v>450</v>
      </c>
      <c r="P30" s="4">
        <v>450</v>
      </c>
      <c r="Q30" s="4">
        <v>450</v>
      </c>
      <c r="R30" s="4">
        <v>600</v>
      </c>
      <c r="S30" s="4">
        <v>600</v>
      </c>
    </row>
    <row r="31" spans="1:20" ht="18.75" customHeight="1" x14ac:dyDescent="0.3">
      <c r="A31" t="s">
        <v>72</v>
      </c>
    </row>
    <row r="32" spans="1:20" ht="18.75" customHeight="1" x14ac:dyDescent="0.3">
      <c r="A32" t="s">
        <v>73</v>
      </c>
      <c r="B32" s="4">
        <f t="shared" ref="B32:S32" si="17">B12</f>
        <v>0</v>
      </c>
      <c r="C32" s="4">
        <f t="shared" si="17"/>
        <v>1</v>
      </c>
      <c r="D32" s="4">
        <f t="shared" si="17"/>
        <v>2</v>
      </c>
      <c r="E32" s="4">
        <f t="shared" si="17"/>
        <v>2</v>
      </c>
      <c r="F32" s="4">
        <f t="shared" si="17"/>
        <v>20</v>
      </c>
      <c r="G32" s="4">
        <f t="shared" si="17"/>
        <v>20</v>
      </c>
      <c r="H32" s="4">
        <f t="shared" si="17"/>
        <v>30</v>
      </c>
      <c r="I32" s="4">
        <f t="shared" si="17"/>
        <v>35</v>
      </c>
      <c r="J32" s="4">
        <f t="shared" si="17"/>
        <v>40</v>
      </c>
      <c r="K32" s="4">
        <f t="shared" si="17"/>
        <v>45</v>
      </c>
      <c r="L32" s="4">
        <f t="shared" si="17"/>
        <v>50</v>
      </c>
      <c r="M32" s="4">
        <f t="shared" si="17"/>
        <v>50</v>
      </c>
      <c r="N32" s="4">
        <f t="shared" si="17"/>
        <v>80</v>
      </c>
      <c r="O32" s="4">
        <f t="shared" si="17"/>
        <v>80</v>
      </c>
      <c r="P32" s="4">
        <f t="shared" si="17"/>
        <v>100</v>
      </c>
      <c r="Q32" s="4">
        <f t="shared" si="17"/>
        <v>100</v>
      </c>
      <c r="R32" s="4">
        <f t="shared" si="17"/>
        <v>150</v>
      </c>
      <c r="S32" s="4">
        <f t="shared" si="17"/>
        <v>150</v>
      </c>
      <c r="T32" t="s">
        <v>44</v>
      </c>
    </row>
    <row r="33" spans="1:20" ht="18.75" customHeight="1" x14ac:dyDescent="0.3">
      <c r="A33" t="s">
        <v>74</v>
      </c>
      <c r="B33" s="4">
        <f t="shared" ref="B33:S33" si="18">INT(B19*0.3)</f>
        <v>0</v>
      </c>
      <c r="C33" s="4">
        <f t="shared" si="18"/>
        <v>0</v>
      </c>
      <c r="D33" s="4">
        <f t="shared" si="18"/>
        <v>0</v>
      </c>
      <c r="E33" s="4">
        <f t="shared" si="18"/>
        <v>0</v>
      </c>
      <c r="F33" s="4">
        <f t="shared" si="18"/>
        <v>1</v>
      </c>
      <c r="G33" s="4">
        <f t="shared" si="18"/>
        <v>1</v>
      </c>
      <c r="H33" s="4">
        <f t="shared" si="18"/>
        <v>1</v>
      </c>
      <c r="I33" s="4">
        <f t="shared" si="18"/>
        <v>2</v>
      </c>
      <c r="J33" s="4">
        <f t="shared" si="18"/>
        <v>2</v>
      </c>
      <c r="K33" s="4">
        <f t="shared" si="18"/>
        <v>2</v>
      </c>
      <c r="L33" s="4">
        <f t="shared" si="18"/>
        <v>1</v>
      </c>
      <c r="M33" s="4">
        <f t="shared" si="18"/>
        <v>1</v>
      </c>
      <c r="N33" s="4">
        <f t="shared" si="18"/>
        <v>2</v>
      </c>
      <c r="O33" s="4">
        <f t="shared" si="18"/>
        <v>2</v>
      </c>
      <c r="P33" s="4">
        <f t="shared" si="18"/>
        <v>3</v>
      </c>
      <c r="Q33" s="4">
        <f t="shared" si="18"/>
        <v>3</v>
      </c>
      <c r="R33" s="4">
        <f t="shared" si="18"/>
        <v>4</v>
      </c>
      <c r="S33" s="4">
        <f t="shared" si="18"/>
        <v>4</v>
      </c>
      <c r="T33" t="s">
        <v>75</v>
      </c>
    </row>
    <row r="34" spans="1:20" ht="18.75" customHeight="1" x14ac:dyDescent="0.3">
      <c r="A34" t="s">
        <v>76</v>
      </c>
      <c r="B34" s="4">
        <f t="shared" ref="B34:S34" si="19">B33*$W$9+B32*($W$8+0.25*$W$11)</f>
        <v>0</v>
      </c>
      <c r="C34" s="5">
        <f t="shared" si="19"/>
        <v>2062.25</v>
      </c>
      <c r="D34" s="5">
        <f t="shared" si="19"/>
        <v>4124.5</v>
      </c>
      <c r="E34" s="5">
        <f t="shared" si="19"/>
        <v>4124.5</v>
      </c>
      <c r="F34" s="4">
        <f t="shared" si="19"/>
        <v>42245</v>
      </c>
      <c r="G34" s="4">
        <f t="shared" si="19"/>
        <v>42245</v>
      </c>
      <c r="H34" s="5">
        <f t="shared" si="19"/>
        <v>62867.5</v>
      </c>
      <c r="I34" s="5">
        <f t="shared" si="19"/>
        <v>74178.75</v>
      </c>
      <c r="J34" s="4">
        <f t="shared" si="19"/>
        <v>84490</v>
      </c>
      <c r="K34" s="5">
        <f t="shared" si="19"/>
        <v>94801.25</v>
      </c>
      <c r="L34" s="5">
        <f t="shared" si="19"/>
        <v>104112.5</v>
      </c>
      <c r="M34" s="5">
        <f t="shared" si="19"/>
        <v>104112.5</v>
      </c>
      <c r="N34" s="4">
        <f t="shared" si="19"/>
        <v>166980</v>
      </c>
      <c r="O34" s="4">
        <f t="shared" si="19"/>
        <v>166980</v>
      </c>
      <c r="P34" s="4">
        <f t="shared" si="19"/>
        <v>209225</v>
      </c>
      <c r="Q34" s="4">
        <f t="shared" si="19"/>
        <v>209225</v>
      </c>
      <c r="R34" s="5">
        <f t="shared" si="19"/>
        <v>313337.5</v>
      </c>
      <c r="S34" s="5">
        <f t="shared" si="19"/>
        <v>313337.5</v>
      </c>
      <c r="T34" t="s">
        <v>77</v>
      </c>
    </row>
    <row r="35" spans="1:20" ht="18.75" customHeight="1" x14ac:dyDescent="0.3">
      <c r="A35" t="s">
        <v>78</v>
      </c>
      <c r="B35" s="4">
        <v>0</v>
      </c>
      <c r="C35" s="5">
        <f t="shared" ref="C35:S35" si="20">B34*0.5+C34*0.5</f>
        <v>1031.125</v>
      </c>
      <c r="D35" s="5">
        <f t="shared" si="20"/>
        <v>3093.375</v>
      </c>
      <c r="E35" s="5">
        <f t="shared" si="20"/>
        <v>4124.5</v>
      </c>
      <c r="F35" s="5">
        <f t="shared" si="20"/>
        <v>23184.75</v>
      </c>
      <c r="G35" s="4">
        <f t="shared" si="20"/>
        <v>42245</v>
      </c>
      <c r="H35" s="5">
        <f t="shared" si="20"/>
        <v>52556.25</v>
      </c>
      <c r="I35" s="5">
        <f t="shared" si="20"/>
        <v>68523.125</v>
      </c>
      <c r="J35" s="5">
        <f t="shared" si="20"/>
        <v>79334.375</v>
      </c>
      <c r="K35" s="5">
        <f t="shared" si="20"/>
        <v>89645.625</v>
      </c>
      <c r="L35" s="5">
        <f t="shared" si="20"/>
        <v>99456.875</v>
      </c>
      <c r="M35" s="5">
        <f t="shared" si="20"/>
        <v>104112.5</v>
      </c>
      <c r="N35" s="5">
        <f t="shared" si="20"/>
        <v>135546.25</v>
      </c>
      <c r="O35" s="4">
        <f t="shared" si="20"/>
        <v>166980</v>
      </c>
      <c r="P35" s="5">
        <f t="shared" si="20"/>
        <v>188102.5</v>
      </c>
      <c r="Q35" s="4">
        <f t="shared" si="20"/>
        <v>209225</v>
      </c>
      <c r="R35" s="5">
        <f t="shared" si="20"/>
        <v>261281.25</v>
      </c>
      <c r="S35" s="5">
        <f t="shared" si="20"/>
        <v>313337.5</v>
      </c>
      <c r="T35" t="s">
        <v>79</v>
      </c>
    </row>
    <row r="36" spans="1:20" ht="18.75" customHeight="1" x14ac:dyDescent="0.3">
      <c r="A36" t="s">
        <v>80</v>
      </c>
    </row>
    <row r="37" spans="1:20" ht="18.75" customHeight="1" x14ac:dyDescent="0.3">
      <c r="A37" t="s">
        <v>81</v>
      </c>
      <c r="B37" s="4">
        <f t="shared" ref="B37:S37" si="21">$W$5*8*B33</f>
        <v>0</v>
      </c>
      <c r="C37" s="4">
        <f t="shared" si="21"/>
        <v>0</v>
      </c>
      <c r="D37" s="4">
        <f t="shared" si="21"/>
        <v>0</v>
      </c>
      <c r="E37" s="4">
        <f t="shared" si="21"/>
        <v>0</v>
      </c>
      <c r="F37" s="4">
        <f t="shared" si="21"/>
        <v>200</v>
      </c>
      <c r="G37" s="4">
        <f t="shared" si="21"/>
        <v>200</v>
      </c>
      <c r="H37" s="4">
        <f t="shared" si="21"/>
        <v>200</v>
      </c>
      <c r="I37" s="4">
        <f t="shared" si="21"/>
        <v>400</v>
      </c>
      <c r="J37" s="4">
        <f t="shared" si="21"/>
        <v>400</v>
      </c>
      <c r="K37" s="4">
        <f t="shared" si="21"/>
        <v>400</v>
      </c>
      <c r="L37" s="4">
        <f t="shared" si="21"/>
        <v>200</v>
      </c>
      <c r="M37" s="4">
        <f t="shared" si="21"/>
        <v>200</v>
      </c>
      <c r="N37" s="4">
        <f t="shared" si="21"/>
        <v>400</v>
      </c>
      <c r="O37" s="4">
        <f t="shared" si="21"/>
        <v>400</v>
      </c>
      <c r="P37" s="4">
        <f t="shared" si="21"/>
        <v>600</v>
      </c>
      <c r="Q37" s="4">
        <f t="shared" si="21"/>
        <v>600</v>
      </c>
      <c r="R37" s="4">
        <f t="shared" si="21"/>
        <v>800</v>
      </c>
      <c r="S37" s="4">
        <f t="shared" si="21"/>
        <v>800</v>
      </c>
      <c r="T37" t="s">
        <v>82</v>
      </c>
    </row>
    <row r="38" spans="1:20" ht="18.75" customHeight="1" x14ac:dyDescent="0.3">
      <c r="A38" t="s">
        <v>83</v>
      </c>
      <c r="B38" s="4">
        <f>SUM(B3:B7)-B37</f>
        <v>9100</v>
      </c>
      <c r="C38" s="4">
        <f t="shared" ref="C38:S38" si="22">C6-C37</f>
        <v>0</v>
      </c>
      <c r="D38" s="4">
        <f t="shared" si="22"/>
        <v>23800</v>
      </c>
      <c r="E38" s="4">
        <f t="shared" si="22"/>
        <v>23800</v>
      </c>
      <c r="F38" s="4">
        <f t="shared" si="22"/>
        <v>21800</v>
      </c>
      <c r="G38" s="4">
        <f t="shared" si="22"/>
        <v>21800</v>
      </c>
      <c r="H38" s="4">
        <f t="shared" si="22"/>
        <v>20800</v>
      </c>
      <c r="I38" s="4">
        <f t="shared" si="22"/>
        <v>20100</v>
      </c>
      <c r="J38" s="4">
        <f t="shared" si="22"/>
        <v>19600</v>
      </c>
      <c r="K38" s="4">
        <f t="shared" si="22"/>
        <v>19100</v>
      </c>
      <c r="L38" s="4">
        <f t="shared" si="22"/>
        <v>18800</v>
      </c>
      <c r="M38" s="4">
        <f t="shared" si="22"/>
        <v>18800</v>
      </c>
      <c r="N38" s="4">
        <f t="shared" si="22"/>
        <v>15600</v>
      </c>
      <c r="O38" s="4">
        <f t="shared" si="22"/>
        <v>15600</v>
      </c>
      <c r="P38" s="4">
        <f t="shared" si="22"/>
        <v>13400</v>
      </c>
      <c r="Q38" s="4">
        <f t="shared" si="22"/>
        <v>13400</v>
      </c>
      <c r="R38" s="4">
        <f t="shared" si="22"/>
        <v>8200</v>
      </c>
      <c r="S38" s="4">
        <f t="shared" si="22"/>
        <v>8200</v>
      </c>
      <c r="T38" t="s">
        <v>84</v>
      </c>
    </row>
    <row r="39" spans="1:20" ht="18.75" customHeight="1" x14ac:dyDescent="0.3">
      <c r="A39" t="s">
        <v>85</v>
      </c>
      <c r="B39" s="4">
        <v>0</v>
      </c>
      <c r="C39" s="5">
        <f t="shared" ref="C39:S39" si="23">C3+C4+C5+C7</f>
        <v>254.68333333333334</v>
      </c>
      <c r="D39" s="5">
        <f t="shared" si="23"/>
        <v>508.73333333333335</v>
      </c>
      <c r="E39" s="5">
        <f t="shared" si="23"/>
        <v>508.73333333333335</v>
      </c>
      <c r="F39" s="5">
        <f t="shared" si="23"/>
        <v>4973.333333333333</v>
      </c>
      <c r="G39" s="5">
        <f t="shared" si="23"/>
        <v>4973.333333333333</v>
      </c>
      <c r="H39" s="4">
        <f t="shared" si="23"/>
        <v>7365</v>
      </c>
      <c r="I39" s="5">
        <f t="shared" si="23"/>
        <v>8537.0833333333339</v>
      </c>
      <c r="J39" s="5">
        <f t="shared" si="23"/>
        <v>9693.3333333333339</v>
      </c>
      <c r="K39" s="5">
        <f t="shared" si="23"/>
        <v>10833.75</v>
      </c>
      <c r="L39" s="5">
        <f t="shared" si="23"/>
        <v>11958.333333333332</v>
      </c>
      <c r="M39" s="5">
        <f t="shared" si="23"/>
        <v>11958.333333333332</v>
      </c>
      <c r="N39" s="5">
        <f t="shared" si="23"/>
        <v>18373.333333333332</v>
      </c>
      <c r="O39" s="5">
        <f t="shared" si="23"/>
        <v>18373.333333333332</v>
      </c>
      <c r="P39" s="5">
        <f t="shared" si="23"/>
        <v>22333.333333333332</v>
      </c>
      <c r="Q39" s="5">
        <f t="shared" si="23"/>
        <v>22333.333333333332</v>
      </c>
      <c r="R39" s="4">
        <f t="shared" si="23"/>
        <v>31125</v>
      </c>
      <c r="S39" s="4">
        <f t="shared" si="23"/>
        <v>31125</v>
      </c>
      <c r="T39" t="s">
        <v>86</v>
      </c>
    </row>
    <row r="40" spans="1:20" ht="18.75" customHeight="1" x14ac:dyDescent="0.3">
      <c r="A40" t="s">
        <v>54</v>
      </c>
      <c r="B40" s="4">
        <f t="shared" ref="B40:S40" si="24">B18</f>
        <v>0</v>
      </c>
      <c r="C40" s="4">
        <f t="shared" si="24"/>
        <v>95</v>
      </c>
      <c r="D40" s="4">
        <f t="shared" si="24"/>
        <v>1095</v>
      </c>
      <c r="E40" s="4">
        <f t="shared" si="24"/>
        <v>1095</v>
      </c>
      <c r="F40" s="4">
        <f t="shared" si="24"/>
        <v>880</v>
      </c>
      <c r="G40" s="4">
        <f t="shared" si="24"/>
        <v>880</v>
      </c>
      <c r="H40" s="4">
        <f t="shared" si="24"/>
        <v>1070</v>
      </c>
      <c r="I40" s="4">
        <f t="shared" si="24"/>
        <v>1165</v>
      </c>
      <c r="J40" s="4">
        <f t="shared" si="24"/>
        <v>5760</v>
      </c>
      <c r="K40" s="4">
        <f t="shared" si="24"/>
        <v>1355</v>
      </c>
      <c r="L40" s="4">
        <f t="shared" si="24"/>
        <v>975</v>
      </c>
      <c r="M40" s="4">
        <f t="shared" si="24"/>
        <v>975</v>
      </c>
      <c r="N40" s="4">
        <f t="shared" si="24"/>
        <v>1260</v>
      </c>
      <c r="O40" s="4">
        <f t="shared" si="24"/>
        <v>10760</v>
      </c>
      <c r="P40" s="4">
        <f t="shared" si="24"/>
        <v>1950</v>
      </c>
      <c r="Q40" s="4">
        <f t="shared" si="24"/>
        <v>1950</v>
      </c>
      <c r="R40" s="4">
        <f t="shared" si="24"/>
        <v>2425</v>
      </c>
      <c r="S40" s="4">
        <f t="shared" si="24"/>
        <v>2425</v>
      </c>
      <c r="T40" t="s">
        <v>87</v>
      </c>
    </row>
    <row r="41" spans="1:20" ht="18.75" customHeight="1" x14ac:dyDescent="0.3">
      <c r="A41" t="s">
        <v>88</v>
      </c>
      <c r="B41" s="4">
        <f t="shared" ref="B41:S41" si="25">SUM(B25:B30)</f>
        <v>0</v>
      </c>
      <c r="C41" s="4">
        <f t="shared" si="25"/>
        <v>0</v>
      </c>
      <c r="D41" s="4">
        <f t="shared" si="25"/>
        <v>0</v>
      </c>
      <c r="E41" s="4">
        <f t="shared" si="25"/>
        <v>0</v>
      </c>
      <c r="F41" s="4">
        <f t="shared" si="25"/>
        <v>450</v>
      </c>
      <c r="G41" s="4">
        <f t="shared" si="25"/>
        <v>450</v>
      </c>
      <c r="H41" s="4">
        <f t="shared" si="25"/>
        <v>3150</v>
      </c>
      <c r="I41" s="4">
        <f t="shared" si="25"/>
        <v>3150</v>
      </c>
      <c r="J41" s="4">
        <f t="shared" si="25"/>
        <v>3450</v>
      </c>
      <c r="K41" s="4">
        <f t="shared" si="25"/>
        <v>3450</v>
      </c>
      <c r="L41" s="4">
        <f t="shared" si="25"/>
        <v>3900</v>
      </c>
      <c r="M41" s="4">
        <f t="shared" si="25"/>
        <v>3900</v>
      </c>
      <c r="N41" s="4">
        <f t="shared" si="25"/>
        <v>4200</v>
      </c>
      <c r="O41" s="4">
        <f t="shared" si="25"/>
        <v>4200</v>
      </c>
      <c r="P41" s="4">
        <f t="shared" si="25"/>
        <v>4200</v>
      </c>
      <c r="Q41" s="4">
        <f t="shared" si="25"/>
        <v>4200</v>
      </c>
      <c r="R41" s="4">
        <f t="shared" si="25"/>
        <v>4350</v>
      </c>
      <c r="S41" s="4">
        <f t="shared" si="25"/>
        <v>4350</v>
      </c>
      <c r="T41" t="s">
        <v>89</v>
      </c>
    </row>
    <row r="42" spans="1:20" ht="18.75" customHeight="1" x14ac:dyDescent="0.3">
      <c r="A42" t="s">
        <v>90</v>
      </c>
      <c r="B42" s="4">
        <f t="shared" ref="B42:S42" si="26">SUM(B38:B41)</f>
        <v>9100</v>
      </c>
      <c r="C42" s="5">
        <f t="shared" si="26"/>
        <v>349.68333333333334</v>
      </c>
      <c r="D42" s="5">
        <f t="shared" si="26"/>
        <v>25403.733333333334</v>
      </c>
      <c r="E42" s="5">
        <f t="shared" si="26"/>
        <v>25403.733333333334</v>
      </c>
      <c r="F42" s="5">
        <f t="shared" si="26"/>
        <v>28103.333333333332</v>
      </c>
      <c r="G42" s="5">
        <f t="shared" si="26"/>
        <v>28103.333333333332</v>
      </c>
      <c r="H42" s="4">
        <f t="shared" si="26"/>
        <v>32385</v>
      </c>
      <c r="I42" s="5">
        <f t="shared" si="26"/>
        <v>32952.083333333336</v>
      </c>
      <c r="J42" s="5">
        <f t="shared" si="26"/>
        <v>38503.333333333336</v>
      </c>
      <c r="K42" s="5">
        <f t="shared" si="26"/>
        <v>34738.75</v>
      </c>
      <c r="L42" s="5">
        <f t="shared" si="26"/>
        <v>35633.333333333328</v>
      </c>
      <c r="M42" s="5">
        <f t="shared" si="26"/>
        <v>35633.333333333328</v>
      </c>
      <c r="N42" s="5">
        <f t="shared" si="26"/>
        <v>39433.333333333328</v>
      </c>
      <c r="O42" s="5">
        <f t="shared" si="26"/>
        <v>48933.333333333328</v>
      </c>
      <c r="P42" s="5">
        <f t="shared" si="26"/>
        <v>41883.333333333328</v>
      </c>
      <c r="Q42" s="5">
        <f t="shared" si="26"/>
        <v>41883.333333333328</v>
      </c>
      <c r="R42" s="4">
        <f t="shared" si="26"/>
        <v>46100</v>
      </c>
      <c r="S42" s="4">
        <f t="shared" si="26"/>
        <v>46100</v>
      </c>
      <c r="T42" t="s">
        <v>91</v>
      </c>
    </row>
    <row r="43" spans="1:20" ht="18.75" customHeight="1" x14ac:dyDescent="0.3">
      <c r="A43" t="s">
        <v>92</v>
      </c>
    </row>
    <row r="44" spans="1:20" ht="18.75" customHeight="1" x14ac:dyDescent="0.3">
      <c r="A44" t="s">
        <v>93</v>
      </c>
      <c r="B44" s="4">
        <f t="shared" ref="B44:S44" si="27">B35</f>
        <v>0</v>
      </c>
      <c r="C44" s="5">
        <f t="shared" si="27"/>
        <v>1031.125</v>
      </c>
      <c r="D44" s="5">
        <f t="shared" si="27"/>
        <v>3093.375</v>
      </c>
      <c r="E44" s="5">
        <f t="shared" si="27"/>
        <v>4124.5</v>
      </c>
      <c r="F44" s="5">
        <f t="shared" si="27"/>
        <v>23184.75</v>
      </c>
      <c r="G44" s="4">
        <f t="shared" si="27"/>
        <v>42245</v>
      </c>
      <c r="H44" s="5">
        <f t="shared" si="27"/>
        <v>52556.25</v>
      </c>
      <c r="I44" s="5">
        <f t="shared" si="27"/>
        <v>68523.125</v>
      </c>
      <c r="J44" s="5">
        <f t="shared" si="27"/>
        <v>79334.375</v>
      </c>
      <c r="K44" s="5">
        <f t="shared" si="27"/>
        <v>89645.625</v>
      </c>
      <c r="L44" s="5">
        <f t="shared" si="27"/>
        <v>99456.875</v>
      </c>
      <c r="M44" s="5">
        <f t="shared" si="27"/>
        <v>104112.5</v>
      </c>
      <c r="N44" s="5">
        <f t="shared" si="27"/>
        <v>135546.25</v>
      </c>
      <c r="O44" s="4">
        <f t="shared" si="27"/>
        <v>166980</v>
      </c>
      <c r="P44" s="5">
        <f t="shared" si="27"/>
        <v>188102.5</v>
      </c>
      <c r="Q44" s="4">
        <f t="shared" si="27"/>
        <v>209225</v>
      </c>
      <c r="R44" s="5">
        <f t="shared" si="27"/>
        <v>261281.25</v>
      </c>
      <c r="S44" s="5">
        <f t="shared" si="27"/>
        <v>313337.5</v>
      </c>
      <c r="T44" t="s">
        <v>78</v>
      </c>
    </row>
    <row r="45" spans="1:20" ht="18.75" customHeight="1" x14ac:dyDescent="0.3">
      <c r="A45" t="s">
        <v>94</v>
      </c>
      <c r="B45" s="4">
        <f t="shared" ref="B45:S45" si="28">B42</f>
        <v>9100</v>
      </c>
      <c r="C45" s="5">
        <f t="shared" si="28"/>
        <v>349.68333333333334</v>
      </c>
      <c r="D45" s="5">
        <f t="shared" si="28"/>
        <v>25403.733333333334</v>
      </c>
      <c r="E45" s="5">
        <f t="shared" si="28"/>
        <v>25403.733333333334</v>
      </c>
      <c r="F45" s="5">
        <f t="shared" si="28"/>
        <v>28103.333333333332</v>
      </c>
      <c r="G45" s="5">
        <f t="shared" si="28"/>
        <v>28103.333333333332</v>
      </c>
      <c r="H45" s="4">
        <f t="shared" si="28"/>
        <v>32385</v>
      </c>
      <c r="I45" s="5">
        <f t="shared" si="28"/>
        <v>32952.083333333336</v>
      </c>
      <c r="J45" s="5">
        <f t="shared" si="28"/>
        <v>38503.333333333336</v>
      </c>
      <c r="K45" s="5">
        <f t="shared" si="28"/>
        <v>34738.75</v>
      </c>
      <c r="L45" s="5">
        <f t="shared" si="28"/>
        <v>35633.333333333328</v>
      </c>
      <c r="M45" s="5">
        <f t="shared" si="28"/>
        <v>35633.333333333328</v>
      </c>
      <c r="N45" s="5">
        <f t="shared" si="28"/>
        <v>39433.333333333328</v>
      </c>
      <c r="O45" s="5">
        <f t="shared" si="28"/>
        <v>48933.333333333328</v>
      </c>
      <c r="P45" s="5">
        <f t="shared" si="28"/>
        <v>41883.333333333328</v>
      </c>
      <c r="Q45" s="5">
        <f t="shared" si="28"/>
        <v>41883.333333333328</v>
      </c>
      <c r="R45" s="4">
        <f t="shared" si="28"/>
        <v>46100</v>
      </c>
      <c r="S45" s="4">
        <f t="shared" si="28"/>
        <v>46100</v>
      </c>
      <c r="T45" t="s">
        <v>90</v>
      </c>
    </row>
    <row r="46" spans="1:20" ht="18.75" customHeight="1" x14ac:dyDescent="0.3">
      <c r="A46" t="s">
        <v>95</v>
      </c>
      <c r="B46" s="4">
        <f t="shared" ref="B46:S46" si="29">B44-B45</f>
        <v>-9100</v>
      </c>
      <c r="C46" s="5">
        <f t="shared" si="29"/>
        <v>681.44166666666661</v>
      </c>
      <c r="D46" s="5">
        <f t="shared" si="29"/>
        <v>-22310.358333333334</v>
      </c>
      <c r="E46" s="5">
        <f t="shared" si="29"/>
        <v>-21279.233333333334</v>
      </c>
      <c r="F46" s="5">
        <f t="shared" si="29"/>
        <v>-4918.5833333333321</v>
      </c>
      <c r="G46" s="5">
        <f t="shared" si="29"/>
        <v>14141.666666666668</v>
      </c>
      <c r="H46" s="5">
        <f t="shared" si="29"/>
        <v>20171.25</v>
      </c>
      <c r="I46" s="5">
        <f t="shared" si="29"/>
        <v>35571.041666666664</v>
      </c>
      <c r="J46" s="5">
        <f t="shared" si="29"/>
        <v>40831.041666666664</v>
      </c>
      <c r="K46" s="5">
        <f t="shared" si="29"/>
        <v>54906.875</v>
      </c>
      <c r="L46" s="5">
        <f t="shared" si="29"/>
        <v>63823.541666666672</v>
      </c>
      <c r="M46" s="5">
        <f t="shared" si="29"/>
        <v>68479.166666666672</v>
      </c>
      <c r="N46" s="5">
        <f t="shared" si="29"/>
        <v>96112.916666666672</v>
      </c>
      <c r="O46" s="5">
        <f t="shared" si="29"/>
        <v>118046.66666666667</v>
      </c>
      <c r="P46" s="5">
        <f t="shared" si="29"/>
        <v>146219.16666666669</v>
      </c>
      <c r="Q46" s="5">
        <f t="shared" si="29"/>
        <v>167341.66666666669</v>
      </c>
      <c r="R46" s="5">
        <f t="shared" si="29"/>
        <v>215181.25</v>
      </c>
      <c r="S46" s="5">
        <f t="shared" si="29"/>
        <v>267237.5</v>
      </c>
      <c r="T46" t="s">
        <v>96</v>
      </c>
    </row>
    <row r="47" spans="1:20" ht="18.75" customHeight="1" x14ac:dyDescent="0.3">
      <c r="A47" t="s">
        <v>97</v>
      </c>
      <c r="B47" s="4">
        <f>B46</f>
        <v>-9100</v>
      </c>
      <c r="C47" s="5">
        <f t="shared" ref="C47:S47" si="30">B47+C46</f>
        <v>-8418.5583333333343</v>
      </c>
      <c r="D47" s="5">
        <f t="shared" si="30"/>
        <v>-30728.916666666668</v>
      </c>
      <c r="E47" s="5">
        <f t="shared" si="30"/>
        <v>-52008.15</v>
      </c>
      <c r="F47" s="5">
        <f t="shared" si="30"/>
        <v>-56926.733333333337</v>
      </c>
      <c r="G47" s="5">
        <f t="shared" si="30"/>
        <v>-42785.066666666666</v>
      </c>
      <c r="H47" s="5">
        <f t="shared" si="30"/>
        <v>-22613.816666666666</v>
      </c>
      <c r="I47" s="5">
        <f t="shared" si="30"/>
        <v>12957.224999999999</v>
      </c>
      <c r="J47" s="5">
        <f t="shared" si="30"/>
        <v>53788.266666666663</v>
      </c>
      <c r="K47" s="5">
        <f t="shared" si="30"/>
        <v>108695.14166666666</v>
      </c>
      <c r="L47" s="5">
        <f t="shared" si="30"/>
        <v>172518.68333333335</v>
      </c>
      <c r="M47" s="5">
        <f t="shared" si="30"/>
        <v>240997.85000000003</v>
      </c>
      <c r="N47" s="5">
        <f t="shared" si="30"/>
        <v>337110.76666666672</v>
      </c>
      <c r="O47" s="5">
        <f t="shared" si="30"/>
        <v>455157.43333333341</v>
      </c>
      <c r="P47" s="5">
        <f t="shared" si="30"/>
        <v>601376.60000000009</v>
      </c>
      <c r="Q47" s="5">
        <f t="shared" si="30"/>
        <v>768718.26666666684</v>
      </c>
      <c r="R47" s="5">
        <f t="shared" si="30"/>
        <v>983899.51666666684</v>
      </c>
      <c r="S47" s="5">
        <f t="shared" si="30"/>
        <v>1251137.0166666668</v>
      </c>
      <c r="T4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Sjoerd Terlouw</cp:lastModifiedBy>
  <dcterms:created xsi:type="dcterms:W3CDTF">2025-06-24T14:11:26Z</dcterms:created>
  <dcterms:modified xsi:type="dcterms:W3CDTF">2025-06-24T18:05:16Z</dcterms:modified>
</cp:coreProperties>
</file>