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CEB26BD3-754B-4E02-8BE5-EB690FFAFC9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3" l="1"/>
  <c r="H48" i="3"/>
  <c r="H44" i="3"/>
  <c r="H45" i="3"/>
  <c r="H46" i="3"/>
  <c r="H47" i="3"/>
  <c r="H43" i="3"/>
  <c r="H39" i="3"/>
  <c r="H40" i="3"/>
  <c r="H41" i="3"/>
  <c r="H42" i="3"/>
  <c r="H38" i="3"/>
  <c r="I37" i="3"/>
  <c r="I36" i="3"/>
  <c r="I35" i="3"/>
  <c r="I34" i="3"/>
  <c r="I33" i="3"/>
  <c r="I29" i="3"/>
  <c r="I30" i="3"/>
  <c r="I31" i="3"/>
  <c r="I32" i="3"/>
  <c r="I28" i="3"/>
  <c r="G24" i="3"/>
  <c r="G25" i="3"/>
  <c r="G26" i="3"/>
  <c r="G27" i="3"/>
  <c r="G23" i="3"/>
  <c r="E15" i="3" l="1"/>
  <c r="E21" i="3"/>
  <c r="E20" i="3"/>
  <c r="E19" i="3"/>
  <c r="E18" i="3"/>
  <c r="E17" i="3"/>
  <c r="E16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21" i="2" l="1"/>
  <c r="I20" i="2"/>
  <c r="I19" i="2"/>
  <c r="I18" i="2"/>
  <c r="I16" i="2"/>
  <c r="I15" i="2"/>
  <c r="I14" i="2"/>
  <c r="I13" i="2"/>
  <c r="I11" i="2"/>
  <c r="I10" i="2"/>
  <c r="I9" i="2"/>
  <c r="I8" i="2"/>
  <c r="I6" i="2"/>
  <c r="I5" i="2"/>
  <c r="I4" i="2"/>
  <c r="I3" i="2"/>
  <c r="I7" i="2"/>
  <c r="I12" i="2"/>
  <c r="I17" i="2"/>
  <c r="I2" i="2"/>
  <c r="H21" i="2"/>
  <c r="E21" i="2"/>
  <c r="H20" i="2"/>
  <c r="E20" i="2"/>
  <c r="H19" i="2"/>
  <c r="E19" i="2"/>
  <c r="H18" i="2"/>
  <c r="E18" i="2"/>
  <c r="H17" i="2"/>
  <c r="F17" i="2"/>
  <c r="E17" i="2"/>
  <c r="H16" i="2"/>
  <c r="E16" i="2"/>
  <c r="H15" i="2"/>
  <c r="E15" i="2"/>
  <c r="H14" i="2"/>
  <c r="E14" i="2"/>
  <c r="H13" i="2"/>
  <c r="E13" i="2"/>
  <c r="H12" i="2"/>
  <c r="E12" i="2"/>
  <c r="F12" i="2"/>
  <c r="H11" i="2"/>
  <c r="E11" i="2"/>
  <c r="H10" i="2"/>
  <c r="E10" i="2"/>
  <c r="H9" i="2"/>
  <c r="E9" i="2"/>
  <c r="H8" i="2"/>
  <c r="E8" i="2"/>
  <c r="H7" i="2"/>
  <c r="E7" i="2"/>
  <c r="F7" i="2"/>
  <c r="H6" i="2"/>
  <c r="E6" i="2"/>
  <c r="H5" i="2"/>
  <c r="E5" i="2"/>
  <c r="H4" i="2"/>
  <c r="E4" i="2"/>
  <c r="H3" i="2"/>
  <c r="E3" i="2"/>
  <c r="H2" i="2"/>
  <c r="E2" i="2"/>
  <c r="F2" i="2"/>
  <c r="E41" i="1" l="1"/>
  <c r="C41" i="1"/>
  <c r="E40" i="1"/>
  <c r="C40" i="1"/>
  <c r="E39" i="1"/>
  <c r="C39" i="1"/>
  <c r="P17" i="1" l="1"/>
  <c r="P18" i="1"/>
  <c r="P19" i="1"/>
  <c r="P20" i="1"/>
  <c r="P21" i="1"/>
  <c r="P22" i="1"/>
  <c r="P23" i="1"/>
  <c r="P24" i="1"/>
  <c r="P25" i="1"/>
  <c r="P26" i="1"/>
  <c r="P16" i="1"/>
  <c r="O16" i="1"/>
  <c r="O17" i="1"/>
  <c r="O18" i="1"/>
  <c r="O19" i="1"/>
  <c r="O20" i="1"/>
  <c r="O21" i="1"/>
  <c r="O22" i="1"/>
  <c r="O23" i="1"/>
  <c r="O24" i="1"/>
  <c r="O25" i="1"/>
  <c r="O2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<sst xmlns="http://schemas.openxmlformats.org/spreadsheetml/2006/main" count="115" uniqueCount="68">
  <si>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</si>
  <si>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</si>
  <si>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</si>
  <si>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</si>
  <si>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</si>
  <si>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</si>
  <si>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</si>
  <si>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</si>
  <si>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</si>
  <si>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</si>
  <si>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</si>
  <si>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</si>
  <si>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</si>
  <si>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</si>
  <si>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</si>
  <si>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</si>
  <si>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</si>
  <si>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</si>
  <si>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</si>
  <si>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</si>
  <si>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</si>
  <si>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</si>
  <si>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</si>
  <si>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</si>
  <si>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</si>
  <si>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</si>
  <si>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</si>
  <si>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</si>
  <si>
    <t>小孔1像素数目</t>
    <phoneticPr fontId="1" type="noConversion"/>
  </si>
  <si>
    <t>小孔2像素数目</t>
    <phoneticPr fontId="1" type="noConversion"/>
  </si>
  <si>
    <t>小孔1新距离</t>
    <phoneticPr fontId="1" type="noConversion"/>
  </si>
  <si>
    <t>小孔2新距离</t>
    <phoneticPr fontId="1" type="noConversion"/>
  </si>
  <si>
    <t>亚像素</t>
    <phoneticPr fontId="1" type="noConversion"/>
  </si>
  <si>
    <t>p40</t>
    <phoneticPr fontId="1" type="noConversion"/>
  </si>
  <si>
    <t>标定</t>
    <phoneticPr fontId="1" type="noConversion"/>
  </si>
  <si>
    <t xml:space="preserve">         </t>
    <phoneticPr fontId="1" type="noConversion"/>
  </si>
  <si>
    <t>显微镜</t>
    <phoneticPr fontId="1" type="noConversion"/>
  </si>
  <si>
    <t>算法测量值</t>
    <phoneticPr fontId="1" type="noConversion"/>
  </si>
  <si>
    <t>显微镜测量值/拟合圆</t>
    <phoneticPr fontId="1" type="noConversion"/>
  </si>
  <si>
    <t>显微镜测量值/直线</t>
    <phoneticPr fontId="1" type="noConversion"/>
  </si>
  <si>
    <t>误差</t>
    <phoneticPr fontId="1" type="noConversion"/>
  </si>
  <si>
    <t>小孔</t>
    <phoneticPr fontId="1" type="noConversion"/>
  </si>
  <si>
    <t>算法测量像素数目</t>
    <phoneticPr fontId="1" type="noConversion"/>
  </si>
  <si>
    <t>标定结果mm/pixel</t>
    <phoneticPr fontId="1" type="noConversion"/>
  </si>
  <si>
    <t>显微镜测量值/直线/mm</t>
    <phoneticPr fontId="1" type="noConversion"/>
  </si>
  <si>
    <t>显微镜测量值/拟合圆/mm</t>
    <phoneticPr fontId="1" type="noConversion"/>
  </si>
  <si>
    <t>算法测量值/mm</t>
    <phoneticPr fontId="1" type="noConversion"/>
  </si>
  <si>
    <t>26垂直</t>
    <phoneticPr fontId="1" type="noConversion"/>
  </si>
  <si>
    <t>次数</t>
    <phoneticPr fontId="1" type="noConversion"/>
  </si>
  <si>
    <t>选取图片数量</t>
    <phoneticPr fontId="1" type="noConversion"/>
  </si>
  <si>
    <t>26平行</t>
    <phoneticPr fontId="1" type="noConversion"/>
  </si>
  <si>
    <t>89垂直</t>
    <phoneticPr fontId="1" type="noConversion"/>
  </si>
  <si>
    <t>32垂直</t>
    <phoneticPr fontId="1" type="noConversion"/>
  </si>
  <si>
    <t>误差毫米数</t>
    <phoneticPr fontId="1" type="noConversion"/>
  </si>
  <si>
    <t>软件人工测量值/mm</t>
    <phoneticPr fontId="1" type="noConversion"/>
  </si>
  <si>
    <t>26--1</t>
    <phoneticPr fontId="1" type="noConversion"/>
  </si>
  <si>
    <t>误差/mm</t>
    <phoneticPr fontId="1" type="noConversion"/>
  </si>
  <si>
    <t xml:space="preserve"> 26--2</t>
    <phoneticPr fontId="1" type="noConversion"/>
  </si>
  <si>
    <t>89--1</t>
    <phoneticPr fontId="1" type="noConversion"/>
  </si>
  <si>
    <t>92--1</t>
    <phoneticPr fontId="1" type="noConversion"/>
  </si>
  <si>
    <t>26--2</t>
    <phoneticPr fontId="1" type="noConversion"/>
  </si>
  <si>
    <t>高度</t>
    <phoneticPr fontId="1" type="noConversion"/>
  </si>
  <si>
    <t>重复误差</t>
    <phoneticPr fontId="1" type="noConversion"/>
  </si>
  <si>
    <t>横向误差</t>
    <phoneticPr fontId="1" type="noConversion"/>
  </si>
  <si>
    <t>横向偏移</t>
    <phoneticPr fontId="1" type="noConversion"/>
  </si>
  <si>
    <t>纵向误差</t>
    <phoneticPr fontId="1" type="noConversion"/>
  </si>
  <si>
    <t>误差平均mm/mm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</si>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</sst>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A25" workbookViewId="0">
      <selection activeCell="B38" sqref="B38:E38"/>
    </sheetView>
  </sheetViews>
  <sheetFormatPr defaultRowHeight="14.25" x14ac:dyDescent="0.2"/>
  <cols>
    <col min="2" max="2" width="14.125" bestFit="1" customWidth="1"/>
    <col min="3" max="3" width="20.125" bestFit="1" customWidth="1"/>
    <col min="4" max="4" width="18" bestFit="1" customWidth="1"/>
    <col min="9" max="9" width="11" bestFit="1" customWidth="1"/>
    <col min="10" max="10" width="14.125" bestFit="1" customWidth="1"/>
    <col min="11" max="11" width="13" bestFit="1" customWidth="1"/>
    <col min="12" max="12" width="24.5" bestFit="1" customWidth="1"/>
    <col min="13" max="14" width="14.125" bestFit="1" customWidth="1"/>
    <col min="15" max="16" width="12.75" bestFit="1" customWidth="1"/>
  </cols>
  <sheetData>
    <row r="1" spans="1:16" x14ac:dyDescent="0.2">
      <c r="A1" t="s">
        <v>23</v>
      </c>
    </row>
    <row r="2" spans="1:16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6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6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6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6" x14ac:dyDescent="0.2">
      <c r="A6" t="s">
        <v>4</v>
      </c>
      <c r="B6" s="7" t="s">
        <v>20</v>
      </c>
      <c r="C6" s="7"/>
      <c r="D6" s="7"/>
      <c r="E6" s="7"/>
      <c r="F6" s="7"/>
      <c r="G6" s="7"/>
      <c r="H6" s="7"/>
      <c r="I6" s="7"/>
      <c r="J6" s="7"/>
      <c r="K6" s="7"/>
    </row>
    <row r="7" spans="1:16" x14ac:dyDescent="0.2">
      <c r="A7" t="s">
        <v>5</v>
      </c>
      <c r="B7" s="7" t="s">
        <v>20</v>
      </c>
      <c r="C7" s="7"/>
      <c r="D7" s="7"/>
      <c r="E7" s="7"/>
      <c r="F7" s="7"/>
      <c r="G7" s="7"/>
      <c r="H7" s="7"/>
      <c r="I7" s="7"/>
      <c r="J7" s="7"/>
      <c r="K7" s="7"/>
    </row>
    <row r="8" spans="1:16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6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6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6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6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6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6" x14ac:dyDescent="0.2">
      <c r="A14" t="s">
        <v>24</v>
      </c>
    </row>
    <row r="15" spans="1:16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M16*0.0257072*2</f>
        <v>4.4232645765319072</v>
      </c>
      <c r="P16">
        <f>N16*0.0257072*2</f>
        <v>4.3763920804665526</v>
      </c>
    </row>
    <row r="17" spans="1:16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M17*0.0257072*2</f>
        <v>4.4861979812152395</v>
      </c>
      <c r="P17">
        <f t="shared" ref="P17:P26" si="3">N17*0.0257072*2</f>
        <v>4.2813326210641174</v>
      </c>
    </row>
    <row r="18" spans="1:16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4.4244019170081517</v>
      </c>
      <c r="P18">
        <f t="shared" si="3"/>
        <v>4.2603206371389666</v>
      </c>
    </row>
    <row r="19" spans="1:16" x14ac:dyDescent="0.2">
      <c r="A19" t="s">
        <v>4</v>
      </c>
      <c r="B19" s="7" t="s">
        <v>20</v>
      </c>
      <c r="C19" s="7"/>
      <c r="D19" s="7"/>
      <c r="E19" s="7"/>
      <c r="F19" s="7"/>
      <c r="G19" s="7"/>
      <c r="H19" s="7"/>
      <c r="I19" s="7"/>
      <c r="J19" s="7"/>
      <c r="K19" s="7"/>
      <c r="O19">
        <f t="shared" si="2"/>
        <v>0</v>
      </c>
      <c r="P19">
        <f t="shared" si="3"/>
        <v>0</v>
      </c>
    </row>
    <row r="20" spans="1:16" x14ac:dyDescent="0.2">
      <c r="A20" t="s">
        <v>5</v>
      </c>
      <c r="B20" s="7" t="s">
        <v>20</v>
      </c>
      <c r="C20" s="7"/>
      <c r="D20" s="7"/>
      <c r="E20" s="7"/>
      <c r="F20" s="7"/>
      <c r="G20" s="7"/>
      <c r="H20" s="7"/>
      <c r="I20" s="7"/>
      <c r="J20" s="7"/>
      <c r="K20" s="7"/>
      <c r="O20">
        <f t="shared" si="2"/>
        <v>0</v>
      </c>
      <c r="P20">
        <f t="shared" si="3"/>
        <v>0</v>
      </c>
    </row>
    <row r="21" spans="1:16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  <c r="P21">
        <f t="shared" si="3"/>
        <v>4.3278856109003039</v>
      </c>
    </row>
    <row r="22" spans="1:16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4.33877001010777</v>
      </c>
      <c r="P22">
        <f t="shared" si="3"/>
        <v>4.334643549020706</v>
      </c>
    </row>
    <row r="23" spans="1:16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4.3728766644490662</v>
      </c>
      <c r="P23">
        <f t="shared" si="3"/>
        <v>4.3636923434795651</v>
      </c>
    </row>
    <row r="24" spans="1:16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4.30174457737587</v>
      </c>
      <c r="P24">
        <f t="shared" si="3"/>
        <v>4.27581541800871</v>
      </c>
    </row>
    <row r="25" spans="1:16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4.3490306517962223</v>
      </c>
      <c r="P25">
        <f t="shared" si="3"/>
        <v>4.3448838507900609</v>
      </c>
    </row>
    <row r="26" spans="1:16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4.3814211254636017</v>
      </c>
      <c r="P26">
        <f t="shared" si="3"/>
        <v>4.3796939273335065</v>
      </c>
    </row>
    <row r="27" spans="1:16" x14ac:dyDescent="0.2">
      <c r="A27" t="s">
        <v>32</v>
      </c>
    </row>
    <row r="28" spans="1:16" x14ac:dyDescent="0.2">
      <c r="A28" t="s">
        <v>0</v>
      </c>
      <c r="B28" t="s">
        <v>13</v>
      </c>
      <c r="C28" t="s">
        <v>14</v>
      </c>
      <c r="D28" t="s">
        <v>12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28</v>
      </c>
      <c r="K28" t="s">
        <v>29</v>
      </c>
      <c r="L28" t="s">
        <v>34</v>
      </c>
    </row>
    <row r="29" spans="1:16" x14ac:dyDescent="0.2">
      <c r="A29" t="s">
        <v>33</v>
      </c>
      <c r="B29">
        <v>4.1720899999999999</v>
      </c>
      <c r="C29">
        <v>4.1851099999999999</v>
      </c>
      <c r="E29">
        <v>290</v>
      </c>
      <c r="F29">
        <v>650</v>
      </c>
      <c r="G29">
        <v>200</v>
      </c>
      <c r="H29">
        <v>29999</v>
      </c>
      <c r="I29">
        <v>115</v>
      </c>
      <c r="J29">
        <v>147.512</v>
      </c>
      <c r="K29">
        <v>147.97300000000001</v>
      </c>
      <c r="L29">
        <v>2.8282999999999999E-2</v>
      </c>
    </row>
    <row r="30" spans="1:16" x14ac:dyDescent="0.2">
      <c r="A30">
        <v>1</v>
      </c>
      <c r="B30">
        <v>4.1820279999999999</v>
      </c>
      <c r="C30">
        <v>4.2140510000000004</v>
      </c>
      <c r="E30">
        <v>290</v>
      </c>
      <c r="F30">
        <v>650</v>
      </c>
      <c r="G30">
        <v>200</v>
      </c>
      <c r="H30">
        <v>29999</v>
      </c>
      <c r="I30">
        <v>115</v>
      </c>
      <c r="J30">
        <v>147.846</v>
      </c>
      <c r="K30">
        <v>148.99600000000001</v>
      </c>
    </row>
    <row r="31" spans="1:16" x14ac:dyDescent="0.2">
      <c r="A31">
        <v>2</v>
      </c>
      <c r="B31">
        <v>4.2137399999999996</v>
      </c>
      <c r="C31">
        <v>4.1887100000000004</v>
      </c>
      <c r="E31">
        <v>290</v>
      </c>
      <c r="F31">
        <v>650</v>
      </c>
      <c r="G31">
        <v>200</v>
      </c>
      <c r="H31">
        <v>29999</v>
      </c>
      <c r="I31">
        <v>115</v>
      </c>
      <c r="J31">
        <v>148.98500000000001</v>
      </c>
      <c r="K31">
        <v>148.1</v>
      </c>
    </row>
    <row r="32" spans="1:16" x14ac:dyDescent="0.2">
      <c r="A32">
        <v>3</v>
      </c>
      <c r="B32" s="1"/>
      <c r="C32" s="1"/>
      <c r="D32" s="1"/>
      <c r="E32">
        <v>290</v>
      </c>
      <c r="F32">
        <v>650</v>
      </c>
      <c r="G32">
        <v>200</v>
      </c>
      <c r="H32">
        <v>29999</v>
      </c>
      <c r="I32">
        <v>115</v>
      </c>
      <c r="J32" s="1">
        <v>145.477</v>
      </c>
      <c r="K32" s="1">
        <v>139.97499999999999</v>
      </c>
    </row>
    <row r="33" spans="1:11" x14ac:dyDescent="0.2">
      <c r="A33">
        <v>4</v>
      </c>
      <c r="B33" s="1">
        <v>4.1162700000000001</v>
      </c>
      <c r="C33" s="1">
        <v>4.1917900000000001</v>
      </c>
      <c r="D33" s="1"/>
      <c r="E33" s="1"/>
      <c r="F33" s="1"/>
      <c r="G33" s="1"/>
      <c r="H33" s="1"/>
      <c r="I33" s="1"/>
      <c r="J33" s="1">
        <v>145.53899999999999</v>
      </c>
      <c r="K33" s="1">
        <v>148.209</v>
      </c>
    </row>
    <row r="34" spans="1:11" x14ac:dyDescent="0.2">
      <c r="A34">
        <v>5</v>
      </c>
      <c r="B34" s="1">
        <v>4.2236599999999997</v>
      </c>
      <c r="C34" s="1">
        <v>4.1654200000000001</v>
      </c>
      <c r="J34" s="1">
        <v>149.33500000000001</v>
      </c>
      <c r="K34" s="1">
        <v>147.27699999999999</v>
      </c>
    </row>
    <row r="35" spans="1:11" x14ac:dyDescent="0.2">
      <c r="A35">
        <v>6</v>
      </c>
      <c r="B35" t="s">
        <v>35</v>
      </c>
    </row>
    <row r="36" spans="1:11" x14ac:dyDescent="0.2">
      <c r="A36">
        <v>7</v>
      </c>
    </row>
    <row r="37" spans="1:11" x14ac:dyDescent="0.2">
      <c r="A37" t="s">
        <v>36</v>
      </c>
    </row>
    <row r="38" spans="1:11" x14ac:dyDescent="0.2">
      <c r="B38" t="s">
        <v>37</v>
      </c>
      <c r="C38" t="s">
        <v>38</v>
      </c>
      <c r="D38" t="s">
        <v>39</v>
      </c>
      <c r="E38" t="s">
        <v>40</v>
      </c>
    </row>
    <row r="39" spans="1:11" x14ac:dyDescent="0.2">
      <c r="A39">
        <v>1</v>
      </c>
      <c r="B39">
        <v>4.3009320000000004</v>
      </c>
      <c r="C39">
        <f>2.151*2</f>
        <v>4.3019999999999996</v>
      </c>
      <c r="D39">
        <v>4.2990000000000004</v>
      </c>
      <c r="E39" s="2">
        <f>ABS(B39-(C39+D39)/2)/((C39+D39)/2)</f>
        <v>1.0045343564722153E-4</v>
      </c>
    </row>
    <row r="40" spans="1:11" x14ac:dyDescent="0.2">
      <c r="A40">
        <v>2</v>
      </c>
      <c r="B40">
        <v>3.4835769999999999</v>
      </c>
      <c r="C40">
        <f>1.752*2</f>
        <v>3.504</v>
      </c>
      <c r="D40">
        <v>3.4889999999999999</v>
      </c>
      <c r="E40" s="2">
        <f>ABS(B40-(C40+D40)/2)/((C40+D40)/2)</f>
        <v>3.6959816959817645E-3</v>
      </c>
    </row>
    <row r="41" spans="1:11" x14ac:dyDescent="0.2">
      <c r="A41">
        <v>3</v>
      </c>
      <c r="B41">
        <v>3.5006539999999999</v>
      </c>
      <c r="C41">
        <f>1.751*2</f>
        <v>3.5019999999999998</v>
      </c>
      <c r="D41">
        <v>3.5049999999999999</v>
      </c>
      <c r="E41" s="2">
        <f>ABS(B41-(C41+D41)/2)/((C41+D41)/2)</f>
        <v>8.1233052661621363E-4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9E07-5EBB-4816-8069-D1B9D986B7B7}">
  <dimension ref="A1:K24"/>
  <sheetViews>
    <sheetView workbookViewId="0">
      <selection sqref="A1:D1"/>
    </sheetView>
  </sheetViews>
  <sheetFormatPr defaultRowHeight="14.25" x14ac:dyDescent="0.2"/>
  <cols>
    <col min="1" max="1" width="7.25" bestFit="1" customWidth="1"/>
    <col min="2" max="3" width="11" bestFit="1" customWidth="1"/>
    <col min="4" max="4" width="15.375" bestFit="1" customWidth="1"/>
    <col min="5" max="5" width="17.25" bestFit="1" customWidth="1"/>
    <col min="6" max="6" width="24.5" bestFit="1" customWidth="1"/>
    <col min="7" max="7" width="22.5" bestFit="1" customWidth="1"/>
    <col min="8" max="8" width="6.875" style="2" bestFit="1" customWidth="1"/>
    <col min="9" max="9" width="11" bestFit="1" customWidth="1"/>
    <col min="10" max="10" width="17.5" bestFit="1" customWidth="1"/>
    <col min="11" max="11" width="13" bestFit="1" customWidth="1"/>
  </cols>
  <sheetData>
    <row r="1" spans="1:11" x14ac:dyDescent="0.2">
      <c r="A1" s="3" t="s">
        <v>41</v>
      </c>
      <c r="B1" s="3" t="s">
        <v>48</v>
      </c>
      <c r="C1" s="3" t="s">
        <v>19</v>
      </c>
      <c r="D1" s="3" t="s">
        <v>46</v>
      </c>
      <c r="E1" s="3" t="s">
        <v>42</v>
      </c>
      <c r="F1" s="3" t="s">
        <v>45</v>
      </c>
      <c r="G1" s="3" t="s">
        <v>44</v>
      </c>
      <c r="H1" s="5" t="s">
        <v>40</v>
      </c>
      <c r="I1" s="3" t="s">
        <v>53</v>
      </c>
      <c r="J1" s="3" t="s">
        <v>43</v>
      </c>
      <c r="K1" s="3" t="s">
        <v>49</v>
      </c>
    </row>
    <row r="2" spans="1:11" x14ac:dyDescent="0.2">
      <c r="A2" s="8" t="s">
        <v>47</v>
      </c>
      <c r="B2" s="3">
        <v>1</v>
      </c>
      <c r="C2" s="3">
        <v>100</v>
      </c>
      <c r="D2" s="3">
        <v>3.4937100000000001</v>
      </c>
      <c r="E2" s="3">
        <f>362.177*2</f>
        <v>724.35400000000004</v>
      </c>
      <c r="F2" s="8">
        <f>1.751*2</f>
        <v>3.5019999999999998</v>
      </c>
      <c r="G2" s="8">
        <v>3.5049999999999999</v>
      </c>
      <c r="H2" s="5">
        <f>ABS(D2-((F2+G2)/2))/((F2+G2)/2)</f>
        <v>2.7943485086341499E-3</v>
      </c>
      <c r="I2" s="3">
        <f>H2*((F2+G2)/2)/2</f>
        <v>4.8949999999998717E-3</v>
      </c>
      <c r="J2" s="8">
        <v>4.8232099999999997E-3</v>
      </c>
      <c r="K2" s="3">
        <v>6</v>
      </c>
    </row>
    <row r="3" spans="1:11" x14ac:dyDescent="0.2">
      <c r="A3" s="8"/>
      <c r="B3" s="3">
        <v>2</v>
      </c>
      <c r="C3" s="3">
        <v>100</v>
      </c>
      <c r="D3" s="3">
        <v>3.4931399999999999</v>
      </c>
      <c r="E3" s="3">
        <f>362.118*2</f>
        <v>724.23599999999999</v>
      </c>
      <c r="F3" s="8"/>
      <c r="G3" s="8"/>
      <c r="H3" s="5">
        <f>ABS(D3-((F2+G2)/2))/((F2+G2)/2)</f>
        <v>2.9570429570429358E-3</v>
      </c>
      <c r="I3" s="3">
        <f>H3*((F2+G2)/2)/2</f>
        <v>5.1799999999999624E-3</v>
      </c>
      <c r="J3" s="8"/>
      <c r="K3" s="3">
        <v>6</v>
      </c>
    </row>
    <row r="4" spans="1:11" x14ac:dyDescent="0.2">
      <c r="A4" s="8"/>
      <c r="B4" s="3">
        <v>3</v>
      </c>
      <c r="C4" s="3">
        <v>100</v>
      </c>
      <c r="D4" s="3">
        <v>3.5057100000000001</v>
      </c>
      <c r="E4" s="3">
        <f>363.421*2</f>
        <v>726.84199999999998</v>
      </c>
      <c r="F4" s="8"/>
      <c r="G4" s="8"/>
      <c r="H4" s="5">
        <f>ABS(D4-((F2+G2)/2))/((F2+G2)/2)</f>
        <v>6.3079777365499282E-4</v>
      </c>
      <c r="I4" s="3">
        <f>H4*((F2+G2)/2)/2</f>
        <v>1.1050000000001337E-3</v>
      </c>
      <c r="J4" s="8"/>
      <c r="K4" s="3">
        <v>6</v>
      </c>
    </row>
    <row r="5" spans="1:11" x14ac:dyDescent="0.2">
      <c r="A5" s="8"/>
      <c r="B5" s="3">
        <v>4</v>
      </c>
      <c r="C5" s="3">
        <v>100</v>
      </c>
      <c r="D5" s="3">
        <v>3.4962800000000001</v>
      </c>
      <c r="E5" s="3">
        <f>362.443*2</f>
        <v>724.88599999999997</v>
      </c>
      <c r="F5" s="8"/>
      <c r="G5" s="8"/>
      <c r="H5" s="5">
        <f>ABS(D5-((F2+G2)/2))/((F2+G2)/2)</f>
        <v>2.06079634651057E-3</v>
      </c>
      <c r="I5" s="3">
        <f>H5*((F2+G2)/2)/2</f>
        <v>3.6099999999998906E-3</v>
      </c>
      <c r="J5" s="8"/>
      <c r="K5" s="3">
        <v>6</v>
      </c>
    </row>
    <row r="6" spans="1:11" x14ac:dyDescent="0.2">
      <c r="A6" s="8"/>
      <c r="B6" s="3">
        <v>5</v>
      </c>
      <c r="C6" s="3">
        <v>90</v>
      </c>
      <c r="D6" s="3">
        <v>3.50169</v>
      </c>
      <c r="E6" s="3">
        <f>363.004*2</f>
        <v>726.00800000000004</v>
      </c>
      <c r="F6" s="8"/>
      <c r="G6" s="8"/>
      <c r="H6" s="5">
        <f>ABS(D6-((F2+G2)/2))/((F2+G2)/2)</f>
        <v>5.1662623091190739E-4</v>
      </c>
      <c r="I6" s="3">
        <f>H6*((F2+G2)/2)/2</f>
        <v>9.0499999999993374E-4</v>
      </c>
      <c r="J6" s="8"/>
      <c r="K6" s="3">
        <v>6</v>
      </c>
    </row>
    <row r="7" spans="1:11" x14ac:dyDescent="0.2">
      <c r="A7" s="8" t="s">
        <v>50</v>
      </c>
      <c r="B7" s="3">
        <v>1</v>
      </c>
      <c r="C7" s="3">
        <v>90</v>
      </c>
      <c r="D7" s="3">
        <v>3.5087100000000002</v>
      </c>
      <c r="E7" s="3">
        <f>363.732*2</f>
        <v>727.46400000000006</v>
      </c>
      <c r="F7" s="8">
        <f>1.752*2</f>
        <v>3.504</v>
      </c>
      <c r="G7" s="8">
        <v>3.4889999999999999</v>
      </c>
      <c r="H7" s="5">
        <f>ABS(D7-((F7+G7)/2))/((F7+G7)/2)</f>
        <v>3.4920634920635072E-3</v>
      </c>
      <c r="I7" s="3">
        <f t="shared" ref="I7:I17" si="0">H7*((F7+G7)/2)/2</f>
        <v>6.1050000000000271E-3</v>
      </c>
      <c r="J7" s="8"/>
      <c r="K7" s="3">
        <v>6</v>
      </c>
    </row>
    <row r="8" spans="1:11" x14ac:dyDescent="0.2">
      <c r="A8" s="8"/>
      <c r="B8" s="3">
        <v>2</v>
      </c>
      <c r="C8" s="3">
        <v>90</v>
      </c>
      <c r="D8" s="3">
        <v>3.5020899999999999</v>
      </c>
      <c r="E8" s="3">
        <f>363.064*2</f>
        <v>726.12800000000004</v>
      </c>
      <c r="F8" s="8"/>
      <c r="G8" s="8"/>
      <c r="H8" s="5">
        <f>ABS(D8-((F7+G7)/2))/((F7+G7)/2)</f>
        <v>1.5987415987415306E-3</v>
      </c>
      <c r="I8" s="3">
        <f>H8*((F7+G7)/2)/2</f>
        <v>2.7949999999998809E-3</v>
      </c>
      <c r="J8" s="8"/>
      <c r="K8" s="3">
        <v>6</v>
      </c>
    </row>
    <row r="9" spans="1:11" x14ac:dyDescent="0.2">
      <c r="A9" s="8"/>
      <c r="B9" s="3">
        <v>3</v>
      </c>
      <c r="C9" s="3">
        <v>90</v>
      </c>
      <c r="D9" s="3">
        <v>3.5027900000000001</v>
      </c>
      <c r="E9" s="3">
        <f>363.118*2</f>
        <v>726.23599999999999</v>
      </c>
      <c r="F9" s="8"/>
      <c r="G9" s="8"/>
      <c r="H9" s="5">
        <f>ABS(D9-((F7+G7)/2))/((F7+G7)/2)</f>
        <v>1.7989417989417722E-3</v>
      </c>
      <c r="I9" s="3">
        <f>H9*((F7+G7)/2)/2</f>
        <v>3.1449999999999534E-3</v>
      </c>
      <c r="J9" s="8"/>
      <c r="K9" s="3">
        <v>6</v>
      </c>
    </row>
    <row r="10" spans="1:11" x14ac:dyDescent="0.2">
      <c r="A10" s="8"/>
      <c r="B10" s="3">
        <v>4</v>
      </c>
      <c r="C10" s="3">
        <v>90</v>
      </c>
      <c r="D10" s="3">
        <v>3.504</v>
      </c>
      <c r="E10" s="3">
        <f>363.243*2</f>
        <v>726.48599999999999</v>
      </c>
      <c r="F10" s="8"/>
      <c r="G10" s="8"/>
      <c r="H10" s="5">
        <f>ABS(D10-((F7+G7)/2))/((F7+G7)/2)</f>
        <v>2.1450021450020993E-3</v>
      </c>
      <c r="I10" s="3">
        <f>H10*((F7+G7)/2)/2</f>
        <v>3.7499999999999205E-3</v>
      </c>
      <c r="J10" s="8"/>
      <c r="K10" s="3">
        <v>6</v>
      </c>
    </row>
    <row r="11" spans="1:11" x14ac:dyDescent="0.2">
      <c r="A11" s="8"/>
      <c r="B11" s="3">
        <v>5</v>
      </c>
      <c r="C11" s="3">
        <v>90</v>
      </c>
      <c r="D11" s="3">
        <v>3.4996</v>
      </c>
      <c r="E11" s="3">
        <f>362.778*2</f>
        <v>725.55600000000004</v>
      </c>
      <c r="F11" s="8"/>
      <c r="G11" s="8"/>
      <c r="H11" s="5">
        <f>ABS(D11-((F7+G7)/2))/((F7+G7)/2)</f>
        <v>8.8660088660085239E-4</v>
      </c>
      <c r="I11" s="3">
        <f>H11*((F7+G7)/2)/2</f>
        <v>1.5499999999999403E-3</v>
      </c>
      <c r="J11" s="8"/>
      <c r="K11" s="3">
        <v>6</v>
      </c>
    </row>
    <row r="12" spans="1:11" x14ac:dyDescent="0.2">
      <c r="A12" s="8" t="s">
        <v>51</v>
      </c>
      <c r="B12" s="3">
        <v>1</v>
      </c>
      <c r="C12" s="3">
        <v>70</v>
      </c>
      <c r="D12" s="3">
        <v>4.3067299999999999</v>
      </c>
      <c r="E12" s="3">
        <f>446.459*2</f>
        <v>892.91800000000001</v>
      </c>
      <c r="F12" s="8">
        <f>2.154*2</f>
        <v>4.3079999999999998</v>
      </c>
      <c r="G12" s="8">
        <v>4.3010000000000002</v>
      </c>
      <c r="H12" s="5">
        <f>ABS(D12-((F12+G12)/2))/((F12+G12)/2)</f>
        <v>5.1806249274014503E-4</v>
      </c>
      <c r="I12" s="3">
        <f t="shared" si="0"/>
        <v>1.1149999999999771E-3</v>
      </c>
      <c r="J12" s="8"/>
      <c r="K12" s="3">
        <v>6</v>
      </c>
    </row>
    <row r="13" spans="1:11" x14ac:dyDescent="0.2">
      <c r="A13" s="8"/>
      <c r="B13" s="3">
        <v>2</v>
      </c>
      <c r="C13" s="3">
        <v>70</v>
      </c>
      <c r="D13" s="3">
        <v>4.3010599999999997</v>
      </c>
      <c r="E13" s="3">
        <f>445.871*2</f>
        <v>891.74199999999996</v>
      </c>
      <c r="F13" s="8"/>
      <c r="G13" s="8"/>
      <c r="H13" s="5">
        <f>ABS(D13-((F12+G12)/2))/((F12+G12)/2)</f>
        <v>7.9916366593107946E-4</v>
      </c>
      <c r="I13" s="3">
        <f>H13*((F12+G12)/2)/2</f>
        <v>1.7200000000001658E-3</v>
      </c>
      <c r="J13" s="8"/>
      <c r="K13" s="3">
        <v>6</v>
      </c>
    </row>
    <row r="14" spans="1:11" x14ac:dyDescent="0.2">
      <c r="A14" s="8"/>
      <c r="B14" s="3">
        <v>3</v>
      </c>
      <c r="C14" s="3">
        <v>70</v>
      </c>
      <c r="D14" s="3">
        <v>4.3117999999999999</v>
      </c>
      <c r="E14" s="3">
        <f>446.985*2</f>
        <v>893.97</v>
      </c>
      <c r="F14" s="8"/>
      <c r="G14" s="8"/>
      <c r="H14" s="5">
        <f>ABS(D14-((F12+G12)/2))/((F12+G12)/2)</f>
        <v>1.6958996399116884E-3</v>
      </c>
      <c r="I14" s="3">
        <f>H14*((F12+G12)/2)/2</f>
        <v>3.6499999999999311E-3</v>
      </c>
      <c r="J14" s="8"/>
      <c r="K14" s="3">
        <v>6</v>
      </c>
    </row>
    <row r="15" spans="1:11" x14ac:dyDescent="0.2">
      <c r="A15" s="8"/>
      <c r="B15" s="3">
        <v>4</v>
      </c>
      <c r="C15" s="3">
        <v>70</v>
      </c>
      <c r="D15" s="3">
        <v>4.3164899999999999</v>
      </c>
      <c r="E15" s="3">
        <f>447.471*2</f>
        <v>894.94200000000001</v>
      </c>
      <c r="F15" s="8"/>
      <c r="G15" s="8"/>
      <c r="H15" s="5">
        <f>ABS(D15-((F12+G12)/2))/((F12+G12)/2)</f>
        <v>2.7854570798001963E-3</v>
      </c>
      <c r="I15" s="3">
        <f>H15*((F12+G12)/2)/2</f>
        <v>5.9949999999999726E-3</v>
      </c>
      <c r="J15" s="8"/>
      <c r="K15" s="3">
        <v>6</v>
      </c>
    </row>
    <row r="16" spans="1:11" x14ac:dyDescent="0.2">
      <c r="A16" s="8"/>
      <c r="B16" s="3">
        <v>5</v>
      </c>
      <c r="C16" s="3">
        <v>70</v>
      </c>
      <c r="D16" s="3">
        <v>4.3146300000000002</v>
      </c>
      <c r="E16" s="3">
        <f>447.278*2</f>
        <v>894.55600000000004</v>
      </c>
      <c r="F16" s="8"/>
      <c r="G16" s="8"/>
      <c r="H16" s="5">
        <f>ABS(D16-((F12+G12)/2))/((F12+G12)/2)</f>
        <v>2.3533511441515146E-3</v>
      </c>
      <c r="I16" s="3">
        <f>H16*((F12+G12)/2)/2</f>
        <v>5.0650000000000972E-3</v>
      </c>
      <c r="J16" s="8"/>
      <c r="K16" s="3">
        <v>6</v>
      </c>
    </row>
    <row r="17" spans="1:11" x14ac:dyDescent="0.2">
      <c r="A17" s="8" t="s">
        <v>52</v>
      </c>
      <c r="B17" s="3">
        <v>1</v>
      </c>
      <c r="C17" s="3">
        <v>70</v>
      </c>
      <c r="D17" s="3">
        <v>4.6529999999999996</v>
      </c>
      <c r="E17" s="3">
        <f>482.335*2</f>
        <v>964.67</v>
      </c>
      <c r="F17" s="8">
        <f>2.326*2</f>
        <v>4.6520000000000001</v>
      </c>
      <c r="G17" s="8">
        <v>4.6749999999999998</v>
      </c>
      <c r="H17" s="5">
        <f>ABS(D17-((F17+G17)/2))/((F17+G17)/2)</f>
        <v>2.2515278224510341E-3</v>
      </c>
      <c r="I17" s="3">
        <f t="shared" si="0"/>
        <v>5.250000000000199E-3</v>
      </c>
      <c r="J17" s="8"/>
      <c r="K17" s="3">
        <v>6</v>
      </c>
    </row>
    <row r="18" spans="1:11" x14ac:dyDescent="0.2">
      <c r="A18" s="8"/>
      <c r="B18" s="3">
        <v>2</v>
      </c>
      <c r="C18" s="3">
        <v>70</v>
      </c>
      <c r="D18" s="3">
        <v>4.66751</v>
      </c>
      <c r="E18" s="3">
        <f>483.859*2</f>
        <v>967.71799999999996</v>
      </c>
      <c r="F18" s="8"/>
      <c r="G18" s="8"/>
      <c r="H18" s="5">
        <f>ABS(D18-((F17+G17)/2))/((F17+G17)/2)</f>
        <v>8.5986919695509143E-4</v>
      </c>
      <c r="I18" s="3">
        <f>H18*((F17+G17)/2)/2</f>
        <v>2.0050000000000345E-3</v>
      </c>
      <c r="J18" s="8"/>
      <c r="K18" s="3">
        <v>6</v>
      </c>
    </row>
    <row r="19" spans="1:11" x14ac:dyDescent="0.2">
      <c r="A19" s="8"/>
      <c r="B19" s="3">
        <v>3</v>
      </c>
      <c r="C19" s="3">
        <v>70</v>
      </c>
      <c r="D19" s="3">
        <v>4.6585599999999996</v>
      </c>
      <c r="E19" s="3">
        <f>482.932*2</f>
        <v>965.86400000000003</v>
      </c>
      <c r="F19" s="8"/>
      <c r="G19" s="8"/>
      <c r="H19" s="5">
        <f>ABS(D19-((F17+G17)/2))/((F17+G17)/2)</f>
        <v>1.0592902326579583E-3</v>
      </c>
      <c r="I19" s="3">
        <f>H19*((F17+G17)/2)/2</f>
        <v>2.4700000000001943E-3</v>
      </c>
      <c r="J19" s="8"/>
      <c r="K19" s="3">
        <v>6</v>
      </c>
    </row>
    <row r="20" spans="1:11" x14ac:dyDescent="0.2">
      <c r="A20" s="8"/>
      <c r="B20" s="3">
        <v>4</v>
      </c>
      <c r="C20" s="3">
        <v>70</v>
      </c>
      <c r="D20" s="3">
        <v>4.6465300000000003</v>
      </c>
      <c r="E20" s="3">
        <f>481.648*2</f>
        <v>963.29600000000005</v>
      </c>
      <c r="F20" s="8"/>
      <c r="G20" s="8"/>
      <c r="H20" s="5">
        <f>ABS(D20-((F17+G17)/2))/((F17+G17)/2)</f>
        <v>3.6388978235230422E-3</v>
      </c>
      <c r="I20" s="3">
        <f>H20*((F17+G17)/2)/2</f>
        <v>8.4849999999998538E-3</v>
      </c>
      <c r="J20" s="8"/>
      <c r="K20" s="3">
        <v>6</v>
      </c>
    </row>
    <row r="21" spans="1:11" x14ac:dyDescent="0.2">
      <c r="A21" s="8"/>
      <c r="B21" s="3">
        <v>5</v>
      </c>
      <c r="C21" s="3">
        <v>70</v>
      </c>
      <c r="D21" s="3">
        <v>4.6440599999999996</v>
      </c>
      <c r="E21" s="3">
        <f>481.428*2</f>
        <v>962.85599999999999</v>
      </c>
      <c r="F21" s="8"/>
      <c r="G21" s="8"/>
      <c r="H21" s="5">
        <f>ABS(D21-((F17+G17)/2))/((F17+G17)/2)</f>
        <v>4.168542939852117E-3</v>
      </c>
      <c r="I21" s="3">
        <f>H21*((F17+G17)/2)/2</f>
        <v>9.7200000000001747E-3</v>
      </c>
      <c r="J21" s="8"/>
      <c r="K21" s="3">
        <v>6</v>
      </c>
    </row>
    <row r="22" spans="1:11" x14ac:dyDescent="0.2">
      <c r="A22" s="3"/>
      <c r="B22" s="3"/>
      <c r="C22" s="3"/>
      <c r="D22" s="3"/>
      <c r="E22" s="3"/>
      <c r="F22" s="3"/>
      <c r="G22" s="3"/>
      <c r="H22" s="5"/>
      <c r="I22" s="3"/>
    </row>
    <row r="23" spans="1:11" x14ac:dyDescent="0.2">
      <c r="A23" s="3"/>
      <c r="B23" s="3"/>
      <c r="C23" s="3"/>
      <c r="D23" s="3"/>
      <c r="E23" s="3"/>
      <c r="F23" s="3"/>
      <c r="G23" s="3"/>
      <c r="H23" s="5"/>
    </row>
    <row r="24" spans="1:11" x14ac:dyDescent="0.2">
      <c r="A24" s="3"/>
      <c r="B24" s="3"/>
      <c r="C24" s="3"/>
      <c r="D24" s="3"/>
      <c r="E24" s="3"/>
      <c r="F24" s="3"/>
      <c r="G24" s="3"/>
      <c r="H24" s="5"/>
    </row>
  </sheetData>
  <mergeCells count="13">
    <mergeCell ref="F17:F21"/>
    <mergeCell ref="G17:G21"/>
    <mergeCell ref="J2:J21"/>
    <mergeCell ref="A17:A21"/>
    <mergeCell ref="F2:F6"/>
    <mergeCell ref="G2:G6"/>
    <mergeCell ref="A2:A6"/>
    <mergeCell ref="F7:F11"/>
    <mergeCell ref="G7:G11"/>
    <mergeCell ref="A7:A11"/>
    <mergeCell ref="F12:F16"/>
    <mergeCell ref="G12:G16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0515-86C6-4CB1-AAA0-9AB4C91F98BC}">
  <dimension ref="A1:J49"/>
  <sheetViews>
    <sheetView tabSelected="1" topLeftCell="A19" workbookViewId="0">
      <selection activeCell="J49" sqref="J49"/>
    </sheetView>
  </sheetViews>
  <sheetFormatPr defaultRowHeight="14.25" x14ac:dyDescent="0.2"/>
  <cols>
    <col min="1" max="1" width="16.875" bestFit="1" customWidth="1"/>
    <col min="3" max="3" width="15.375" bestFit="1" customWidth="1"/>
    <col min="4" max="4" width="19.5" bestFit="1" customWidth="1"/>
  </cols>
  <sheetData>
    <row r="1" spans="1:5" x14ac:dyDescent="0.2">
      <c r="A1" s="4" t="s">
        <v>41</v>
      </c>
      <c r="B1" s="4" t="s">
        <v>48</v>
      </c>
      <c r="C1" s="4" t="s">
        <v>46</v>
      </c>
      <c r="D1" s="4" t="s">
        <v>54</v>
      </c>
      <c r="E1" s="4" t="s">
        <v>56</v>
      </c>
    </row>
    <row r="2" spans="1:5" x14ac:dyDescent="0.2">
      <c r="A2" s="9" t="s">
        <v>55</v>
      </c>
      <c r="B2" s="4">
        <v>1</v>
      </c>
      <c r="C2" s="4">
        <v>3.5062500000000001</v>
      </c>
      <c r="D2" s="8">
        <v>3.4980000000000002</v>
      </c>
      <c r="E2" s="4">
        <f>ABS(C2-D2)</f>
        <v>8.2499999999998685E-3</v>
      </c>
    </row>
    <row r="3" spans="1:5" x14ac:dyDescent="0.2">
      <c r="A3" s="9"/>
      <c r="B3" s="4">
        <v>2</v>
      </c>
      <c r="C3" s="4">
        <v>3.5077600000000002</v>
      </c>
      <c r="D3" s="8"/>
      <c r="E3" s="4">
        <f>ABS(C3-D2)</f>
        <v>9.7599999999999909E-3</v>
      </c>
    </row>
    <row r="4" spans="1:5" x14ac:dyDescent="0.2">
      <c r="A4" s="9"/>
      <c r="B4" s="4">
        <v>3</v>
      </c>
      <c r="C4" s="4">
        <v>3.5032000000000001</v>
      </c>
      <c r="D4" s="8"/>
      <c r="E4" s="4">
        <f>ABS(C4-D2)</f>
        <v>5.1999999999998714E-3</v>
      </c>
    </row>
    <row r="5" spans="1:5" x14ac:dyDescent="0.2">
      <c r="A5" s="9"/>
      <c r="B5" s="4">
        <v>4</v>
      </c>
      <c r="C5" s="4">
        <v>3.5051299999999999</v>
      </c>
      <c r="D5" s="8"/>
      <c r="E5" s="4">
        <f>ABS(C5-D2)</f>
        <v>7.1299999999996366E-3</v>
      </c>
    </row>
    <row r="6" spans="1:5" x14ac:dyDescent="0.2">
      <c r="A6" s="9"/>
      <c r="B6" s="4">
        <v>5</v>
      </c>
      <c r="C6" s="4">
        <v>3.5046200000000001</v>
      </c>
      <c r="D6" s="8"/>
      <c r="E6" s="4">
        <f>ABS(C6-D2)</f>
        <v>6.6199999999998482E-3</v>
      </c>
    </row>
    <row r="7" spans="1:5" x14ac:dyDescent="0.2">
      <c r="A7" s="8" t="s">
        <v>57</v>
      </c>
      <c r="B7" s="4">
        <v>1</v>
      </c>
      <c r="C7" s="4">
        <v>3.50623</v>
      </c>
      <c r="D7" s="8">
        <v>3.5059999999999998</v>
      </c>
      <c r="E7" s="4">
        <f>ABS(C7-D7)</f>
        <v>2.3000000000017451E-4</v>
      </c>
    </row>
    <row r="8" spans="1:5" x14ac:dyDescent="0.2">
      <c r="A8" s="8"/>
      <c r="B8" s="4">
        <v>2</v>
      </c>
      <c r="C8" s="4">
        <v>3.5104099999999998</v>
      </c>
      <c r="D8" s="8"/>
      <c r="E8" s="4">
        <f>ABS(C8-D7)</f>
        <v>4.410000000000025E-3</v>
      </c>
    </row>
    <row r="9" spans="1:5" x14ac:dyDescent="0.2">
      <c r="A9" s="8"/>
      <c r="B9" s="4">
        <v>3</v>
      </c>
      <c r="C9" s="4">
        <v>3.5125099999999998</v>
      </c>
      <c r="D9" s="8"/>
      <c r="E9" s="4">
        <f>ABS(C9-D7)</f>
        <v>6.5100000000000158E-3</v>
      </c>
    </row>
    <row r="10" spans="1:5" x14ac:dyDescent="0.2">
      <c r="A10" s="8"/>
      <c r="B10" s="4">
        <v>4</v>
      </c>
      <c r="C10" s="4">
        <v>3.5115400000000001</v>
      </c>
      <c r="D10" s="8"/>
      <c r="E10" s="4">
        <f>ABS(C10-D7)</f>
        <v>5.5400000000003224E-3</v>
      </c>
    </row>
    <row r="11" spans="1:5" x14ac:dyDescent="0.2">
      <c r="A11" s="8"/>
      <c r="B11" s="4">
        <v>5</v>
      </c>
      <c r="C11" s="4">
        <v>3.5092099999999999</v>
      </c>
      <c r="D11" s="8"/>
      <c r="E11" s="4">
        <f>ABS(C11-D7)</f>
        <v>3.2100000000001572E-3</v>
      </c>
    </row>
    <row r="12" spans="1:5" x14ac:dyDescent="0.2">
      <c r="A12" s="8" t="s">
        <v>58</v>
      </c>
      <c r="B12" s="4">
        <v>1</v>
      </c>
      <c r="C12" s="4">
        <v>4.3120099999999999</v>
      </c>
      <c r="D12" s="8">
        <v>4.3</v>
      </c>
      <c r="E12" s="4">
        <f>ABS(C12-D12)</f>
        <v>1.2010000000000076E-2</v>
      </c>
    </row>
    <row r="13" spans="1:5" x14ac:dyDescent="0.2">
      <c r="A13" s="8"/>
      <c r="B13" s="4">
        <v>2</v>
      </c>
      <c r="C13" s="4">
        <v>4.3159299999999998</v>
      </c>
      <c r="D13" s="8"/>
      <c r="E13" s="4">
        <f>ABS(C13-D12)</f>
        <v>1.593E-2</v>
      </c>
    </row>
    <row r="14" spans="1:5" x14ac:dyDescent="0.2">
      <c r="A14" s="8"/>
      <c r="B14" s="4">
        <v>3</v>
      </c>
      <c r="C14" s="4">
        <v>4.3179400000000001</v>
      </c>
      <c r="D14" s="8"/>
      <c r="E14" s="4">
        <f>ABS(C14-D12)</f>
        <v>1.7940000000000289E-2</v>
      </c>
    </row>
    <row r="15" spans="1:5" x14ac:dyDescent="0.2">
      <c r="A15" s="8"/>
      <c r="B15" s="4">
        <v>4</v>
      </c>
      <c r="C15" s="4">
        <v>4.3250900000000003</v>
      </c>
      <c r="D15" s="8"/>
      <c r="E15" s="4">
        <f>ABS(C15-D12)</f>
        <v>2.5090000000000501E-2</v>
      </c>
    </row>
    <row r="16" spans="1:5" x14ac:dyDescent="0.2">
      <c r="A16" s="8"/>
      <c r="B16" s="4">
        <v>5</v>
      </c>
      <c r="C16" s="4">
        <v>4.3128299999999999</v>
      </c>
      <c r="D16" s="8"/>
      <c r="E16" s="4">
        <f>ABS(C16-D12)</f>
        <v>1.2830000000000119E-2</v>
      </c>
    </row>
    <row r="17" spans="1:9" x14ac:dyDescent="0.2">
      <c r="A17" s="8" t="s">
        <v>59</v>
      </c>
      <c r="B17" s="4">
        <v>1</v>
      </c>
      <c r="C17" s="4">
        <v>4.6650299999999998</v>
      </c>
      <c r="D17" s="8">
        <v>4.6520000000000001</v>
      </c>
      <c r="E17" s="4">
        <f>ABS(C17-D17)</f>
        <v>1.3029999999999653E-2</v>
      </c>
    </row>
    <row r="18" spans="1:9" x14ac:dyDescent="0.2">
      <c r="A18" s="8"/>
      <c r="B18" s="4">
        <v>2</v>
      </c>
      <c r="C18" s="4">
        <v>4.6663100000000002</v>
      </c>
      <c r="D18" s="8"/>
      <c r="E18" s="4">
        <f>ABS(C18-D17)</f>
        <v>1.4310000000000045E-2</v>
      </c>
    </row>
    <row r="19" spans="1:9" x14ac:dyDescent="0.2">
      <c r="A19" s="8"/>
      <c r="B19" s="4">
        <v>3</v>
      </c>
      <c r="C19" s="4">
        <v>4.6663800000000002</v>
      </c>
      <c r="D19" s="8"/>
      <c r="E19" s="4">
        <f>ABS(C19-D17)</f>
        <v>1.4380000000000059E-2</v>
      </c>
    </row>
    <row r="20" spans="1:9" x14ac:dyDescent="0.2">
      <c r="A20" s="8"/>
      <c r="B20" s="4">
        <v>4</v>
      </c>
      <c r="C20" s="4">
        <v>4.6575300000000004</v>
      </c>
      <c r="D20" s="8"/>
      <c r="E20" s="4">
        <f>ABS(C20-D17)</f>
        <v>5.5300000000002569E-3</v>
      </c>
    </row>
    <row r="21" spans="1:9" x14ac:dyDescent="0.2">
      <c r="A21" s="8"/>
      <c r="B21" s="4">
        <v>5</v>
      </c>
      <c r="C21" s="4">
        <v>4.6561899999999996</v>
      </c>
      <c r="D21" s="8"/>
      <c r="E21" s="4">
        <f>ABS(C21-D17)</f>
        <v>4.1899999999994719E-3</v>
      </c>
    </row>
    <row r="22" spans="1:9" x14ac:dyDescent="0.2">
      <c r="A22" s="6" t="s">
        <v>41</v>
      </c>
      <c r="B22" s="6" t="s">
        <v>48</v>
      </c>
      <c r="C22" s="6" t="s">
        <v>46</v>
      </c>
      <c r="D22" s="6" t="s">
        <v>54</v>
      </c>
      <c r="E22" s="4" t="s">
        <v>61</v>
      </c>
      <c r="F22" s="6" t="s">
        <v>64</v>
      </c>
      <c r="G22" s="6" t="s">
        <v>62</v>
      </c>
      <c r="H22" s="6" t="s">
        <v>63</v>
      </c>
      <c r="I22" s="6" t="s">
        <v>65</v>
      </c>
    </row>
    <row r="23" spans="1:9" x14ac:dyDescent="0.2">
      <c r="A23" s="4" t="s">
        <v>60</v>
      </c>
      <c r="B23" s="6">
        <v>1</v>
      </c>
      <c r="C23" s="4">
        <v>3.5196800000000001</v>
      </c>
      <c r="D23" s="4">
        <v>3.52</v>
      </c>
      <c r="E23" s="4">
        <v>105</v>
      </c>
      <c r="F23" s="6">
        <v>0</v>
      </c>
      <c r="G23">
        <f>ABS(C23-D23)</f>
        <v>3.1999999999987594E-4</v>
      </c>
      <c r="H23" s="6">
        <v>0</v>
      </c>
      <c r="I23" s="6">
        <v>0</v>
      </c>
    </row>
    <row r="24" spans="1:9" x14ac:dyDescent="0.2">
      <c r="A24" s="4"/>
      <c r="B24" s="6">
        <v>2</v>
      </c>
      <c r="C24" s="4">
        <v>3.52006</v>
      </c>
      <c r="D24" s="6">
        <v>3.52</v>
      </c>
      <c r="E24" s="6">
        <v>105</v>
      </c>
      <c r="F24" s="6">
        <v>0</v>
      </c>
      <c r="G24">
        <f t="shared" ref="G24:G27" si="0">ABS(C24-D24)</f>
        <v>5.9999999999948983E-5</v>
      </c>
      <c r="H24" s="6">
        <v>0</v>
      </c>
      <c r="I24" s="6">
        <v>0</v>
      </c>
    </row>
    <row r="25" spans="1:9" x14ac:dyDescent="0.2">
      <c r="A25" s="4"/>
      <c r="B25" s="6">
        <v>3</v>
      </c>
      <c r="C25" s="4">
        <v>3.5175399999999999</v>
      </c>
      <c r="D25" s="6">
        <v>3.52</v>
      </c>
      <c r="E25" s="6">
        <v>105</v>
      </c>
      <c r="F25" s="6">
        <v>0</v>
      </c>
      <c r="G25">
        <f t="shared" si="0"/>
        <v>2.4600000000001288E-3</v>
      </c>
      <c r="H25" s="6">
        <v>0</v>
      </c>
      <c r="I25" s="6">
        <v>0</v>
      </c>
    </row>
    <row r="26" spans="1:9" x14ac:dyDescent="0.2">
      <c r="A26" s="4"/>
      <c r="B26" s="6">
        <v>4</v>
      </c>
      <c r="C26" s="4">
        <v>3.5206200000000001</v>
      </c>
      <c r="D26" s="6">
        <v>3.52</v>
      </c>
      <c r="E26" s="6">
        <v>105</v>
      </c>
      <c r="F26" s="6">
        <v>0</v>
      </c>
      <c r="G26">
        <f t="shared" si="0"/>
        <v>6.2000000000006494E-4</v>
      </c>
      <c r="H26" s="6">
        <v>0</v>
      </c>
      <c r="I26" s="6">
        <v>0</v>
      </c>
    </row>
    <row r="27" spans="1:9" x14ac:dyDescent="0.2">
      <c r="A27" s="4"/>
      <c r="B27" s="6">
        <v>5</v>
      </c>
      <c r="C27" s="4">
        <v>3.52095</v>
      </c>
      <c r="D27" s="6">
        <v>3.52</v>
      </c>
      <c r="E27" s="6">
        <v>105</v>
      </c>
      <c r="F27" s="6">
        <v>0</v>
      </c>
      <c r="G27">
        <f t="shared" si="0"/>
        <v>9.5000000000000639E-4</v>
      </c>
      <c r="H27" s="6">
        <v>0</v>
      </c>
      <c r="I27" s="6">
        <v>0</v>
      </c>
    </row>
    <row r="28" spans="1:9" x14ac:dyDescent="0.2">
      <c r="A28" s="4"/>
      <c r="B28" s="6">
        <v>1</v>
      </c>
      <c r="C28" s="4">
        <v>3.5024999999999999</v>
      </c>
      <c r="D28" s="6">
        <v>3.52</v>
      </c>
      <c r="E28" s="4">
        <v>106</v>
      </c>
      <c r="F28" s="6">
        <v>0</v>
      </c>
      <c r="H28" s="6">
        <v>0</v>
      </c>
      <c r="I28">
        <f>ABS(C28-D28)</f>
        <v>1.7500000000000071E-2</v>
      </c>
    </row>
    <row r="29" spans="1:9" x14ac:dyDescent="0.2">
      <c r="B29" s="6">
        <v>2</v>
      </c>
      <c r="C29" s="6">
        <v>3.5028199999999998</v>
      </c>
      <c r="D29" s="6">
        <v>3.52</v>
      </c>
      <c r="E29" s="6">
        <v>106</v>
      </c>
      <c r="F29" s="6">
        <v>0</v>
      </c>
      <c r="H29" s="6">
        <v>0</v>
      </c>
      <c r="I29">
        <f t="shared" ref="I29:I37" si="1">ABS(C29-D29)</f>
        <v>1.7180000000000195E-2</v>
      </c>
    </row>
    <row r="30" spans="1:9" x14ac:dyDescent="0.2">
      <c r="B30" s="6">
        <v>3</v>
      </c>
      <c r="C30" s="6">
        <v>3.5024600000000001</v>
      </c>
      <c r="D30" s="6">
        <v>3.52</v>
      </c>
      <c r="E30" s="6">
        <v>106</v>
      </c>
      <c r="F30" s="6">
        <v>0</v>
      </c>
      <c r="H30" s="6">
        <v>0</v>
      </c>
      <c r="I30">
        <f t="shared" si="1"/>
        <v>1.7539999999999889E-2</v>
      </c>
    </row>
    <row r="31" spans="1:9" x14ac:dyDescent="0.2">
      <c r="B31" s="6">
        <v>4</v>
      </c>
      <c r="C31" s="6">
        <v>3.5058199999999999</v>
      </c>
      <c r="D31" s="6">
        <v>3.52</v>
      </c>
      <c r="E31" s="6">
        <v>106</v>
      </c>
      <c r="F31" s="6">
        <v>0</v>
      </c>
      <c r="H31" s="6">
        <v>0</v>
      </c>
      <c r="I31">
        <f t="shared" si="1"/>
        <v>1.4180000000000081E-2</v>
      </c>
    </row>
    <row r="32" spans="1:9" x14ac:dyDescent="0.2">
      <c r="B32" s="6">
        <v>5</v>
      </c>
      <c r="C32" s="6">
        <v>3.5019900000000002</v>
      </c>
      <c r="D32" s="6">
        <v>3.52</v>
      </c>
      <c r="E32" s="6">
        <v>106</v>
      </c>
      <c r="F32" s="6">
        <v>0</v>
      </c>
      <c r="H32" s="6">
        <v>0</v>
      </c>
      <c r="I32">
        <f t="shared" si="1"/>
        <v>1.8009999999999859E-2</v>
      </c>
    </row>
    <row r="33" spans="1:9" x14ac:dyDescent="0.2">
      <c r="B33" s="6">
        <v>1</v>
      </c>
      <c r="C33" s="6">
        <v>3.53023</v>
      </c>
      <c r="D33" s="6">
        <v>3.52</v>
      </c>
      <c r="E33" s="6">
        <v>104</v>
      </c>
      <c r="F33" s="6">
        <v>0</v>
      </c>
      <c r="H33" s="6">
        <v>0</v>
      </c>
      <c r="I33">
        <f t="shared" si="1"/>
        <v>1.0229999999999961E-2</v>
      </c>
    </row>
    <row r="34" spans="1:9" x14ac:dyDescent="0.2">
      <c r="B34" s="6">
        <v>2</v>
      </c>
      <c r="C34" s="6">
        <v>3.5342099999999999</v>
      </c>
      <c r="D34" s="6">
        <v>3.52</v>
      </c>
      <c r="E34" s="6">
        <v>104</v>
      </c>
      <c r="F34" s="6">
        <v>0</v>
      </c>
      <c r="H34" s="6">
        <v>0</v>
      </c>
      <c r="I34">
        <f t="shared" si="1"/>
        <v>1.4209999999999834E-2</v>
      </c>
    </row>
    <row r="35" spans="1:9" x14ac:dyDescent="0.2">
      <c r="B35" s="6">
        <v>3</v>
      </c>
      <c r="C35" s="6">
        <v>3.53573</v>
      </c>
      <c r="D35" s="6">
        <v>3.52</v>
      </c>
      <c r="E35" s="6">
        <v>104</v>
      </c>
      <c r="F35" s="6">
        <v>0</v>
      </c>
      <c r="H35" s="6">
        <v>0</v>
      </c>
      <c r="I35">
        <f t="shared" si="1"/>
        <v>1.5730000000000022E-2</v>
      </c>
    </row>
    <row r="36" spans="1:9" x14ac:dyDescent="0.2">
      <c r="B36" s="6">
        <v>4</v>
      </c>
      <c r="C36" s="6">
        <v>3.5333299999999999</v>
      </c>
      <c r="D36" s="6">
        <v>3.52</v>
      </c>
      <c r="E36" s="6">
        <v>104</v>
      </c>
      <c r="F36" s="6">
        <v>0</v>
      </c>
      <c r="H36" s="6">
        <v>0</v>
      </c>
      <c r="I36">
        <f t="shared" si="1"/>
        <v>1.3329999999999842E-2</v>
      </c>
    </row>
    <row r="37" spans="1:9" x14ac:dyDescent="0.2">
      <c r="B37" s="6">
        <v>5</v>
      </c>
      <c r="C37" s="6">
        <v>3.5293899999999998</v>
      </c>
      <c r="D37" s="6">
        <v>3.52</v>
      </c>
      <c r="E37" s="6">
        <v>104</v>
      </c>
      <c r="F37" s="6">
        <v>0</v>
      </c>
      <c r="H37" s="6">
        <v>0</v>
      </c>
      <c r="I37">
        <f t="shared" si="1"/>
        <v>9.3899999999997874E-3</v>
      </c>
    </row>
    <row r="38" spans="1:9" x14ac:dyDescent="0.2">
      <c r="B38" s="6">
        <v>1</v>
      </c>
      <c r="C38" s="6">
        <v>3.51898</v>
      </c>
      <c r="D38" s="6">
        <v>3.52</v>
      </c>
      <c r="E38" s="6">
        <v>105</v>
      </c>
      <c r="F38" s="6">
        <v>-1</v>
      </c>
      <c r="H38" s="6">
        <f>ABS(C38-D38)</f>
        <v>1.0200000000000209E-3</v>
      </c>
      <c r="I38" s="6">
        <v>0</v>
      </c>
    </row>
    <row r="39" spans="1:9" x14ac:dyDescent="0.2">
      <c r="B39" s="6">
        <v>2</v>
      </c>
      <c r="C39" s="6">
        <v>3.5130400000000002</v>
      </c>
      <c r="D39" s="6">
        <v>3.52</v>
      </c>
      <c r="E39" s="6">
        <v>105</v>
      </c>
      <c r="F39" s="6">
        <v>-1</v>
      </c>
      <c r="H39" s="6">
        <f t="shared" ref="H39:H47" si="2">ABS(C39-D39)</f>
        <v>6.9599999999998552E-3</v>
      </c>
      <c r="I39" s="6">
        <v>0</v>
      </c>
    </row>
    <row r="40" spans="1:9" x14ac:dyDescent="0.2">
      <c r="B40" s="6">
        <v>3</v>
      </c>
      <c r="C40" s="6">
        <v>3.5175399999999999</v>
      </c>
      <c r="D40" s="6">
        <v>3.52</v>
      </c>
      <c r="E40" s="6">
        <v>105</v>
      </c>
      <c r="F40" s="6">
        <v>-1</v>
      </c>
      <c r="H40" s="6">
        <f t="shared" si="2"/>
        <v>2.4600000000001288E-3</v>
      </c>
      <c r="I40" s="6">
        <v>0</v>
      </c>
    </row>
    <row r="41" spans="1:9" x14ac:dyDescent="0.2">
      <c r="B41" s="6">
        <v>4</v>
      </c>
      <c r="C41" s="6">
        <v>3.5116200000000002</v>
      </c>
      <c r="D41" s="6">
        <v>3.52</v>
      </c>
      <c r="E41" s="6">
        <v>105</v>
      </c>
      <c r="F41" s="6">
        <v>-1</v>
      </c>
      <c r="H41" s="6">
        <f t="shared" si="2"/>
        <v>8.379999999999832E-3</v>
      </c>
      <c r="I41" s="6">
        <v>0</v>
      </c>
    </row>
    <row r="42" spans="1:9" x14ac:dyDescent="0.2">
      <c r="B42" s="6">
        <v>5</v>
      </c>
      <c r="C42" s="6">
        <v>3.5135999999999998</v>
      </c>
      <c r="D42" s="6">
        <v>3.52</v>
      </c>
      <c r="E42" s="6">
        <v>105</v>
      </c>
      <c r="F42" s="6">
        <v>-1</v>
      </c>
      <c r="H42" s="6">
        <f t="shared" si="2"/>
        <v>6.4000000000001833E-3</v>
      </c>
      <c r="I42" s="6">
        <v>0</v>
      </c>
    </row>
    <row r="43" spans="1:9" x14ac:dyDescent="0.2">
      <c r="B43" s="6">
        <v>1</v>
      </c>
      <c r="C43" s="6">
        <v>3.5153400000000001</v>
      </c>
      <c r="D43" s="6">
        <v>3.52</v>
      </c>
      <c r="E43" s="6">
        <v>105</v>
      </c>
      <c r="F43" s="6">
        <v>1</v>
      </c>
      <c r="H43" s="6">
        <f t="shared" si="2"/>
        <v>4.6599999999998865E-3</v>
      </c>
      <c r="I43" s="6">
        <v>0</v>
      </c>
    </row>
    <row r="44" spans="1:9" x14ac:dyDescent="0.2">
      <c r="B44" s="6">
        <v>2</v>
      </c>
      <c r="C44" s="6">
        <v>3.5143499999999999</v>
      </c>
      <c r="D44" s="6">
        <v>3.52</v>
      </c>
      <c r="E44" s="6">
        <v>105</v>
      </c>
      <c r="F44" s="6">
        <v>1</v>
      </c>
      <c r="H44" s="6">
        <f t="shared" si="2"/>
        <v>5.6500000000001549E-3</v>
      </c>
      <c r="I44" s="6">
        <v>0</v>
      </c>
    </row>
    <row r="45" spans="1:9" x14ac:dyDescent="0.2">
      <c r="B45" s="6">
        <v>3</v>
      </c>
      <c r="C45" s="6">
        <v>3.5149599999999999</v>
      </c>
      <c r="D45" s="6">
        <v>3.52</v>
      </c>
      <c r="E45" s="6">
        <v>105</v>
      </c>
      <c r="F45" s="6">
        <v>1</v>
      </c>
      <c r="H45" s="6">
        <f t="shared" si="2"/>
        <v>5.0400000000001555E-3</v>
      </c>
      <c r="I45" s="6">
        <v>0</v>
      </c>
    </row>
    <row r="46" spans="1:9" x14ac:dyDescent="0.2">
      <c r="B46" s="6">
        <v>4</v>
      </c>
      <c r="C46" s="6">
        <v>3.5145599999999999</v>
      </c>
      <c r="D46" s="6">
        <v>3.52</v>
      </c>
      <c r="E46" s="6">
        <v>105</v>
      </c>
      <c r="F46" s="6">
        <v>1</v>
      </c>
      <c r="H46" s="6">
        <f t="shared" si="2"/>
        <v>5.4400000000001114E-3</v>
      </c>
      <c r="I46" s="6">
        <v>0</v>
      </c>
    </row>
    <row r="47" spans="1:9" x14ac:dyDescent="0.2">
      <c r="B47" s="6">
        <v>5</v>
      </c>
      <c r="C47" s="6">
        <v>3.51057</v>
      </c>
      <c r="D47" s="6">
        <v>3.52</v>
      </c>
      <c r="E47" s="6">
        <v>105</v>
      </c>
      <c r="F47" s="6">
        <v>1</v>
      </c>
      <c r="H47" s="6">
        <f t="shared" si="2"/>
        <v>9.4300000000000495E-3</v>
      </c>
      <c r="I47" s="6">
        <v>0</v>
      </c>
    </row>
    <row r="48" spans="1:9" x14ac:dyDescent="0.2">
      <c r="A48" t="s">
        <v>66</v>
      </c>
      <c r="H48" s="6">
        <f>SUM(H38:H47)</f>
        <v>5.5440000000000378E-2</v>
      </c>
      <c r="I48">
        <f>SUM(I28:I37)</f>
        <v>0.14729999999999954</v>
      </c>
    </row>
    <row r="49" spans="10:10" x14ac:dyDescent="0.2">
      <c r="J49" t="s">
        <v>67</v>
      </c>
    </row>
  </sheetData>
  <mergeCells count="8">
    <mergeCell ref="A17:A21"/>
    <mergeCell ref="D17:D21"/>
    <mergeCell ref="D2:D6"/>
    <mergeCell ref="A2:A6"/>
    <mergeCell ref="A7:A11"/>
    <mergeCell ref="D7:D11"/>
    <mergeCell ref="D12:D16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2020-08-27T03:32:31Z</dcterms:modified>
</cp:coreProperties>
</file>