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fsu-my.sharepoint.com/personal/skahlon_mail_sfsu_edu/Documents/"/>
    </mc:Choice>
  </mc:AlternateContent>
  <xr:revisionPtr revIDLastSave="1900" documentId="8_{21019ED6-75D0-6C49-8C05-B635A7E358C8}" xr6:coauthVersionLast="45" xr6:coauthVersionMax="47" xr10:uidLastSave="{F89A83DD-0467-4940-9584-E10112DF21CE}"/>
  <bookViews>
    <workbookView xWindow="0" yWindow="460" windowWidth="28800" windowHeight="16540" activeTab="3" xr2:uid="{871216FC-901C-004E-B6FD-0C86B5BDB71D}"/>
  </bookViews>
  <sheets>
    <sheet name="SS REG" sheetId="7" r:id="rId1"/>
    <sheet name="Backwards Method (1)" sheetId="1" r:id="rId2"/>
    <sheet name="Backwards method (2)" sheetId="2" r:id="rId3"/>
    <sheet name="BEST EQUATION" sheetId="3" r:id="rId4"/>
    <sheet name="Errors Assumptions" sheetId="6" r:id="rId5"/>
    <sheet name="BEST 1-VAR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2" i="1" l="1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2" i="6"/>
  <c r="J61" i="6" l="1"/>
  <c r="J31" i="6"/>
  <c r="J63" i="6" s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2" i="3"/>
  <c r="G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2" i="3"/>
  <c r="F64" i="3"/>
  <c r="E64" i="3"/>
  <c r="D64" i="3"/>
  <c r="C64" i="3"/>
  <c r="B64" i="3"/>
  <c r="M69" i="3"/>
  <c r="M68" i="3"/>
  <c r="M99" i="2"/>
  <c r="M98" i="2"/>
  <c r="M67" i="2"/>
  <c r="M66" i="2"/>
  <c r="K102" i="1" l="1"/>
  <c r="K101" i="1"/>
  <c r="K73" i="1" l="1"/>
</calcChain>
</file>

<file path=xl/sharedStrings.xml><?xml version="1.0" encoding="utf-8"?>
<sst xmlns="http://schemas.openxmlformats.org/spreadsheetml/2006/main" count="796" uniqueCount="192">
  <si>
    <t>Variables</t>
  </si>
  <si>
    <t>SS Reg</t>
  </si>
  <si>
    <t>df</t>
  </si>
  <si>
    <t>P-Value</t>
  </si>
  <si>
    <t>Signifigance</t>
  </si>
  <si>
    <t>Hypothesis Test</t>
  </si>
  <si>
    <t>***</t>
  </si>
  <si>
    <t>Backwards Method</t>
  </si>
  <si>
    <t>All (Height,Age,FG%,3pt%,FT%,FGA,MPG,Conf.)</t>
  </si>
  <si>
    <t>&lt;------------</t>
  </si>
  <si>
    <t>(Conf.) Eliminated, *Highest P-value*</t>
  </si>
  <si>
    <t>&gt;</t>
  </si>
  <si>
    <r>
      <t xml:space="preserve">Ho Beta(Height)=Beta(Age)=Beta(FG%)=Beta(3pt%)=Beta(FT%)=Beta(FGA)=Beta(MPG)=Beta(Conf)=0	 </t>
    </r>
    <r>
      <rPr>
        <b/>
        <sz val="12"/>
        <color theme="1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 xml:space="preserve"> Ha At least one Beta(Height)=Beta(Age)=Beta(FG%)=Beta(3pt%)=Beta(FT%)=Beta(FGA)=Beta(MPG)=Beta(Conf)&lt;&gt;0			</t>
    </r>
  </si>
  <si>
    <t>(Height,Age,FG%,3pt%,FT%.FGA,MPG)</t>
  </si>
  <si>
    <t>(3pt%) Eliminated, *Highest P-Value*</t>
  </si>
  <si>
    <r>
      <t xml:space="preserve">Ho Beta(Height)=Beta(Age)=Beta(FG%)=Beta(3pt%)=Beta(FT%)=Beta(FGA)=Beta(MPG)=0 </t>
    </r>
    <r>
      <rPr>
        <b/>
        <sz val="12"/>
        <color theme="1"/>
        <rFont val="Calibri"/>
        <family val="2"/>
        <scheme val="minor"/>
      </rPr>
      <t xml:space="preserve">VS </t>
    </r>
    <r>
      <rPr>
        <sz val="12"/>
        <color theme="1"/>
        <rFont val="Calibri"/>
        <family val="2"/>
        <scheme val="minor"/>
      </rPr>
      <t>Ha At least one Beta(Height)=Beta(Age)=Beta(FG%)=Beta(3pt%)=Beta(FT%)=Beta(FGA)=Beta(MPG)&lt;&gt;0</t>
    </r>
  </si>
  <si>
    <t>(Height,Age,FG%,FT%.FGA,MPG)</t>
  </si>
  <si>
    <t>(MPG) Eliminated, *Highest P-Value*</t>
  </si>
  <si>
    <r>
      <t xml:space="preserve">Ho Beta(Height)=Beta(Age)=Beta(FG%)=Beta(FT%)=Beta(FGA)=Beta(MPG)=0 </t>
    </r>
    <r>
      <rPr>
        <b/>
        <sz val="12"/>
        <color theme="1"/>
        <rFont val="Calibri"/>
        <family val="2"/>
        <scheme val="minor"/>
      </rPr>
      <t xml:space="preserve">VS </t>
    </r>
    <r>
      <rPr>
        <sz val="12"/>
        <color theme="1"/>
        <rFont val="Calibri"/>
        <family val="2"/>
        <scheme val="minor"/>
      </rPr>
      <t>Ha At least one Beta(Height)=Beta(Age)=Beta(FG%)=Beta(FT%)=Beta(FGA)=Beta(MPG)&lt;&gt;0</t>
    </r>
  </si>
  <si>
    <t>(Height,Age,FG%,FT%.FGA)</t>
  </si>
  <si>
    <t>(Age) Eliminated, *Highest P-Value*</t>
  </si>
  <si>
    <r>
      <t xml:space="preserve">Ho Beta(Height)=Beta(Age)=Beta(FG%)=Beta(FT%)=Beta(FGA)=0 </t>
    </r>
    <r>
      <rPr>
        <b/>
        <sz val="12"/>
        <color theme="1"/>
        <rFont val="Calibri"/>
        <family val="2"/>
        <scheme val="minor"/>
      </rPr>
      <t xml:space="preserve">VS </t>
    </r>
    <r>
      <rPr>
        <sz val="12"/>
        <color theme="1"/>
        <rFont val="Calibri"/>
        <family val="2"/>
        <scheme val="minor"/>
      </rPr>
      <t>Ha At least one Beta (Height)=Beta(Age)=Beta(FG%)=Beta(FT%)=Beta(FGA)&lt;&gt;0</t>
    </r>
  </si>
  <si>
    <t>(Height,FG%,FT%,FGA)</t>
  </si>
  <si>
    <t>No Variables contain P-Value higher than level of signifigance (0.05)</t>
  </si>
  <si>
    <r>
      <t xml:space="preserve">Ho Beta(Height)=Beta(FG%)=Beta(FT%)=Beta(FGA)=0 </t>
    </r>
    <r>
      <rPr>
        <b/>
        <sz val="12"/>
        <color theme="1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 xml:space="preserve"> Ha At least one Beta(Height)=Beta(FG%)=Beta(FT%)=Beta(FGA)&lt;&gt;0</t>
    </r>
  </si>
  <si>
    <t>SSCT=1122.934</t>
  </si>
  <si>
    <t>***Best Equation ----&gt;</t>
  </si>
  <si>
    <t>Y hat (PPG) =</t>
  </si>
  <si>
    <t xml:space="preserve"> -31.149 + .0521(Height) + 24.958(FG%) + 9.269(FT%) + 1.408(FGA)</t>
  </si>
  <si>
    <t xml:space="preserve">Player (N) </t>
  </si>
  <si>
    <t>(Y) PPG</t>
  </si>
  <si>
    <t>(X1) Height in Cm</t>
  </si>
  <si>
    <t>(X2) AGE</t>
  </si>
  <si>
    <t>(X3) FG %</t>
  </si>
  <si>
    <t>(X4) 3pt %</t>
  </si>
  <si>
    <t>(X5) FT %</t>
  </si>
  <si>
    <t xml:space="preserve">(X6) FGA </t>
  </si>
  <si>
    <t>(X7) MPG</t>
  </si>
  <si>
    <t>(Indicator) Conf.</t>
  </si>
  <si>
    <t xml:space="preserve"> &lt;----------------</t>
  </si>
  <si>
    <t>1=Western Conference, 0=Eastern Conference</t>
  </si>
  <si>
    <t>Lebron James (LAL)</t>
  </si>
  <si>
    <t>2018-2019 NBA Season</t>
  </si>
  <si>
    <t>Kyle Kuzma (LAL)</t>
  </si>
  <si>
    <t>Stephen Curry (GSW)</t>
  </si>
  <si>
    <t>Kevin Durant (GSW)</t>
  </si>
  <si>
    <t>Nikola Jokic (DEN)</t>
  </si>
  <si>
    <t>Jamal Murray (DEN)</t>
  </si>
  <si>
    <t>Damian Lillard (POR)</t>
  </si>
  <si>
    <t>CJ McCollum (POR)</t>
  </si>
  <si>
    <t>James Harden (HOU)</t>
  </si>
  <si>
    <t>Chris Paul (HOU)</t>
  </si>
  <si>
    <t>Donovan Mitchell (UTA)</t>
  </si>
  <si>
    <t>Rudy Gobert (UTA)</t>
  </si>
  <si>
    <t>Russel Westbrook (OKC)</t>
  </si>
  <si>
    <t>Paul George (OKC)</t>
  </si>
  <si>
    <t>DeMar DeRozan (SAS)</t>
  </si>
  <si>
    <t>LaMArcus Aldrige (SAS)</t>
  </si>
  <si>
    <t>Danilo Gallinari (LAC)</t>
  </si>
  <si>
    <t>Lou Williams (LAC)</t>
  </si>
  <si>
    <t>De'Aaron Fox (SAC)</t>
  </si>
  <si>
    <t>Buddy Hield (SAC)</t>
  </si>
  <si>
    <t>Jimmy Butler (MIN)</t>
  </si>
  <si>
    <t>Karl-Anthony Towns (MIN)</t>
  </si>
  <si>
    <t>Mike Conley (MEM)</t>
  </si>
  <si>
    <t>Marc Gasol (MEM)</t>
  </si>
  <si>
    <t>Anthony Davis (NOP)</t>
  </si>
  <si>
    <t>Jrue Holiday (NOP)</t>
  </si>
  <si>
    <t>Luka Doncic (DAL)</t>
  </si>
  <si>
    <t>Harrison Barnes (DAL)</t>
  </si>
  <si>
    <t>Devin Booker (PHX)</t>
  </si>
  <si>
    <t>Kellly Oubre (PHX)</t>
  </si>
  <si>
    <t>Giannis Antetokounpo (MIL)</t>
  </si>
  <si>
    <t>Khris Middleton (MIL)</t>
  </si>
  <si>
    <t>Kawhi Leonard (TOR)</t>
  </si>
  <si>
    <t>Pascal Siakam (TOR)</t>
  </si>
  <si>
    <t>Ben Simmons (PHI)</t>
  </si>
  <si>
    <t>Joel Embiid (PHI)</t>
  </si>
  <si>
    <t>Kyrie Irving (BOS)</t>
  </si>
  <si>
    <t>Jayson Tatum (BOS)</t>
  </si>
  <si>
    <t>Bojan Bogdanovic (IND)</t>
  </si>
  <si>
    <t>Victor Oladipo (IND)</t>
  </si>
  <si>
    <t>D'Angelo Russel (BKN)</t>
  </si>
  <si>
    <t>Spencer Dinwiddie (BKN)</t>
  </si>
  <si>
    <t>Nikola Vucevic (ORL)</t>
  </si>
  <si>
    <t>Aaron Gordon (ORL)</t>
  </si>
  <si>
    <t>Blake Griffin (DET)</t>
  </si>
  <si>
    <t>Andre Drummond (DET)</t>
  </si>
  <si>
    <t>Kemba Walker (CHO)</t>
  </si>
  <si>
    <t>Jeremy Lamb (CHO)</t>
  </si>
  <si>
    <t>Josh Richardson (MIA)</t>
  </si>
  <si>
    <t>Dwyane Wade (MIA)</t>
  </si>
  <si>
    <t>Bradley Beal (WAS)</t>
  </si>
  <si>
    <t>John Wall (WAS)</t>
  </si>
  <si>
    <t>Trae Young (ATL)</t>
  </si>
  <si>
    <t>John Collins (ATL)</t>
  </si>
  <si>
    <t>Kevin Love (CLE)</t>
  </si>
  <si>
    <t>Jordan Clarkson (CLE)</t>
  </si>
  <si>
    <t>Zach Lavine (CHI)</t>
  </si>
  <si>
    <t>Jakarr Sampson (CHI)</t>
  </si>
  <si>
    <t>Tim Hardaway (NYK)</t>
  </si>
  <si>
    <t>Emmanuel Mudiay (NYK)</t>
  </si>
  <si>
    <t>BACKWARDS METHOD</t>
  </si>
  <si>
    <t>5% level of Signfigance</t>
  </si>
  <si>
    <t>F* Calculation</t>
  </si>
  <si>
    <t>F*=(Ssreg(Height,Age,FG%,3pt%,FT%,FGA,MPG,Conf)/8)/((SSCT-Ssreg(Height,Age,FG%,3pt%,FT%,FGA,MPG,Conf)/(59-8))</t>
  </si>
  <si>
    <t>8-VAR</t>
  </si>
  <si>
    <t>SUMMARY OUTPUT</t>
  </si>
  <si>
    <t>Ho Beta(Height)=Beta(Age)=Beta(FG%)=Beta(3pt%)=Beta(FT%)=Beta(FGA)=Beta(MPG)=Beta(Conf)=0</t>
  </si>
  <si>
    <t>F*=</t>
  </si>
  <si>
    <t>Regression Statistics</t>
  </si>
  <si>
    <t>VS</t>
  </si>
  <si>
    <t>F Table=</t>
  </si>
  <si>
    <t>Multiple R</t>
  </si>
  <si>
    <t>Ha At least one Beta(Height)=Beta(Age)=Beta(FG%)=Beta(3pt%)=Beta(FT%)=Beta(FGA)=Beta(MPG)=Beta(Conf)&lt;&gt;0</t>
  </si>
  <si>
    <t>R Square</t>
  </si>
  <si>
    <t>P-Value Evaluation</t>
  </si>
  <si>
    <t>Ho Beta(Conf)=0 given Beta(Height), Beta(Age), Beta(FG%), Beta(3pt%), Beta(FT%), Beta(FGA), Beta(MPG)</t>
  </si>
  <si>
    <t>Adjusted R Square</t>
  </si>
  <si>
    <t>Since F*&gt;F Table, then conclude Ha at least one Beta&lt;&gt;0</t>
  </si>
  <si>
    <t>Standard Error</t>
  </si>
  <si>
    <t>Ha Beta(Conf)&lt;&gt;0 given Beta(Height), Beta(Age), Beta(FG%), Beta(3pt%), Beta(FT%), Beta(FGA), Beta(MPG)</t>
  </si>
  <si>
    <t>Observations</t>
  </si>
  <si>
    <t>* P-Value is over .05 (level of signifigance) by the greatest margin, * Conclude Ho *</t>
  </si>
  <si>
    <t>ANOVA</t>
  </si>
  <si>
    <r>
      <t>(</t>
    </r>
    <r>
      <rPr>
        <sz val="12"/>
        <color rgb="FFFF0000"/>
        <rFont val="Calibri (Body)"/>
      </rPr>
      <t>ELIMINATE Conf(Indicator)</t>
    </r>
    <r>
      <rPr>
        <sz val="12"/>
        <color theme="1"/>
        <rFont val="Calibri (Body)"/>
      </rPr>
      <t>)</t>
    </r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</si>
  <si>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</si>
  <si>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</si>
  <si>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</si>
  <si>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</si>
  <si>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</si>
  <si>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</si>
  <si>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</si>
  <si>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</si>
  <si>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</si>
  <si>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</si>
  <si>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</si>
  <si>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</si>
  <si>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</si>
  <si>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</si>
  <si>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</si>
  <si>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F*=(Ssreg(Height,Age,FG%,3pt%,FT%,FGA,MPG)/7)/((SSCT-Ssreg(Height,Age,FG%,3pt%,FT%,FGA,MPG)/(59-7()</t>
  </si>
  <si>
    <t>7-VAR</t>
  </si>
  <si>
    <t>Ho Beta(Height)=Beta(Age)=Beta(FG%)=Beta(3pt%)=Beta(FT%)=Beta(FGA)=Beta(MPG)=0</t>
  </si>
  <si>
    <t>Ha At least one Beta(Height)=Beta(Age)=Beta(FG%)=Beta(3pt%)=Beta(FT%)=Beta(FGA)=Beta(MPG)&lt;&gt;0</t>
  </si>
  <si>
    <t>Ho Beta(3pt%)=0 given Beta(Height), Beta(Age), Beta(FG%), Beta(FT%), Beta(FGA), Beta(MPG)</t>
  </si>
  <si>
    <t>Ha Beta(3pt%)&lt;&gt;0 given Beta(Height), Beta(Age), Beta(FG%), Beta(FT%), Beta(FGA), Beta(MPG)</t>
  </si>
  <si>
    <r>
      <t>(</t>
    </r>
    <r>
      <rPr>
        <sz val="12"/>
        <color rgb="FFFF0000"/>
        <rFont val="Calibri (Body)"/>
      </rPr>
      <t>ELIMINATE 3pt%(X4)</t>
    </r>
    <r>
      <rPr>
        <sz val="12"/>
        <color theme="1"/>
        <rFont val="Calibri (Body)"/>
      </rPr>
      <t>)</t>
    </r>
  </si>
  <si>
    <t>F*=(Ssreg(Height,Age,FG%,FT%,FGA,MPG)/6)/((SSCT-Ssreg(Height,Age,FG%,FT%,FGA,MPG)/(59-6))</t>
  </si>
  <si>
    <t>6-VAR</t>
  </si>
  <si>
    <t>Ho Beta(Height)=Beta(Age)=Beta(FG%)=Beta(FT%)=Beta(FGA)=Beta(MPG)=0</t>
  </si>
  <si>
    <t>Ho Beta(MPG)=0 given Beta(Height), Beta(Age), Beta(FG%), Beta(FT%), Beta(FGA)</t>
  </si>
  <si>
    <t>Ha At least one Beta(Height)=Beta(Age)=Beta(FG%)=Beta(FT%)=Beta(FGA)=Beta(MPG)&lt;&gt;0</t>
  </si>
  <si>
    <t>Ha Beta(MPG)&lt;&gt;0 given Beta(Height), Beta(Age), Beta(FG%), Beta(FT%), Beta(FGA)</t>
  </si>
  <si>
    <r>
      <t>(</t>
    </r>
    <r>
      <rPr>
        <sz val="12"/>
        <color rgb="FFFF0000"/>
        <rFont val="Calibri (Body)"/>
      </rPr>
      <t>ELIMINATE MPG(X7)</t>
    </r>
    <r>
      <rPr>
        <sz val="12"/>
        <color theme="1"/>
        <rFont val="Calibri (Body)"/>
      </rPr>
      <t>)</t>
    </r>
  </si>
  <si>
    <t>F*=(Ssreg(Height,Age,FG%,FT%,FGA)/5)/((SSCT-Ssreg(Height,Age,FG%,FT%,FGA)/(59-5))</t>
  </si>
  <si>
    <t>5-VAR</t>
  </si>
  <si>
    <t>Ho Beta(Height)=Beta(Age)=Beta(FG%)=Beta(FT%)=Beta(FGA)=0</t>
  </si>
  <si>
    <t>Ha At least one Beta (Height)=Beta(Age)=Beta(FG%)=Beta(FT%)=Beta(FGA)&lt;&gt;0</t>
  </si>
  <si>
    <t>Ho Beta(Age)=0 given Beta(Height), Beta(FG%), Beta(FT%), Beta(FGA)</t>
  </si>
  <si>
    <t>Ha Beta(Age)&lt;&gt;0 given Beta(Height), Beta(FG%), Beta(FT%), Beta(FGA)</t>
  </si>
  <si>
    <r>
      <t>(</t>
    </r>
    <r>
      <rPr>
        <sz val="12"/>
        <color rgb="FFFF0000"/>
        <rFont val="Calibri (Body)"/>
      </rPr>
      <t>ELIMINATE Age(X2)</t>
    </r>
    <r>
      <rPr>
        <sz val="12"/>
        <color theme="1"/>
        <rFont val="Calibri (Body)"/>
      </rPr>
      <t>)</t>
    </r>
  </si>
  <si>
    <t>Y Hat (PPG Est.)</t>
  </si>
  <si>
    <t>ERRORS</t>
  </si>
  <si>
    <t>bo</t>
  </si>
  <si>
    <t>b(height)</t>
  </si>
  <si>
    <t>b(FG%)</t>
  </si>
  <si>
    <t>b(FT%)</t>
  </si>
  <si>
    <t>b(FGA)</t>
  </si>
  <si>
    <t>F*=(Ssreg(Height,FG%,FT%,FGA)/4)/((SSCT-Ssreg(Height,FG%,FT%,FGA)/(59-4))</t>
  </si>
  <si>
    <t>4-VAR</t>
  </si>
  <si>
    <t>Ho Beta(Height)=Beta(FG%)=Beta(FT%)=Beta(FGA)=0</t>
  </si>
  <si>
    <t>Ha At least one Beta(Height)=Beta(FG%)=Beta(FT%)=Beta(FGA)&lt;&gt;0</t>
  </si>
  <si>
    <t>****</t>
  </si>
  <si>
    <r>
      <t xml:space="preserve">No P-Values over level of signfigance (.05) *Conclude (X1) Height, (X3) FG%, (X5) FT%, (X6) FGA, as </t>
    </r>
    <r>
      <rPr>
        <sz val="12"/>
        <color rgb="FF00B050"/>
        <rFont val="Calibri (Body)"/>
      </rPr>
      <t>BEST VARIABLES</t>
    </r>
    <r>
      <rPr>
        <sz val="12"/>
        <color theme="1"/>
        <rFont val="Calibri"/>
        <family val="2"/>
        <scheme val="minor"/>
      </rPr>
      <t xml:space="preserve"> to predicting Y (Points Per Game)</t>
    </r>
  </si>
  <si>
    <t>*******</t>
  </si>
  <si>
    <t>BEST EQUATION TO PREDICT Y (PPG)</t>
  </si>
  <si>
    <t>Normality Assumption</t>
  </si>
  <si>
    <t>K</t>
  </si>
  <si>
    <t>Stuff in ( )</t>
  </si>
  <si>
    <t>NORMSINV</t>
  </si>
  <si>
    <t>n=</t>
  </si>
  <si>
    <t>Stdev--------&gt;</t>
  </si>
  <si>
    <t>Tail ends are disporportionate; assume errors do not follow a normal distribution</t>
  </si>
  <si>
    <t>Homoskedasticity Assumption</t>
  </si>
  <si>
    <r>
      <t xml:space="preserve">Ratio is between 0.5 &amp; 2, </t>
    </r>
    <r>
      <rPr>
        <sz val="12"/>
        <color rgb="FF00B0F0"/>
        <rFont val="Calibri (Body)"/>
      </rPr>
      <t>Assume Homeskadisticity</t>
    </r>
  </si>
  <si>
    <t>Linerarity Assumption</t>
  </si>
  <si>
    <r>
      <t xml:space="preserve">Ho beta Height, beta FG%, beta FT%, beta FGA=0 </t>
    </r>
    <r>
      <rPr>
        <b/>
        <sz val="12"/>
        <color theme="1"/>
        <rFont val="Calibri"/>
        <family val="2"/>
        <scheme val="minor"/>
      </rPr>
      <t xml:space="preserve">VS </t>
    </r>
    <r>
      <rPr>
        <sz val="12"/>
        <color theme="1"/>
        <rFont val="Calibri"/>
        <family val="2"/>
        <scheme val="minor"/>
      </rPr>
      <t>Ha beta Height, beta FG%, beta FT%, beta FGA&lt;&gt;0</t>
    </r>
  </si>
  <si>
    <t>*Reject Ho*</t>
  </si>
  <si>
    <t>Assume Linear Relationship</t>
  </si>
  <si>
    <t>R square</t>
  </si>
  <si>
    <t>*Highest SSREG 1-VAR*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</si>
</sst>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1"/>
      <name val="Algerian"/>
    </font>
    <font>
      <sz val="12"/>
      <color theme="1"/>
      <name val="Copperplate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sz val="12"/>
      <color rgb="FF00B050"/>
      <name val="Calibri (Body)"/>
    </font>
    <font>
      <sz val="18"/>
      <color theme="1"/>
      <name val="Elephant Pro Regular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3" borderId="1" xfId="0" applyFill="1" applyBorder="1"/>
    <xf numFmtId="0" fontId="0" fillId="3" borderId="0" xfId="0" applyFill="1"/>
    <xf numFmtId="0" fontId="8" fillId="0" borderId="0" xfId="0" applyFont="1"/>
    <xf numFmtId="0" fontId="0" fillId="4" borderId="0" xfId="0" applyFill="1" applyAlignment="1">
      <alignment horizontal="right"/>
    </xf>
    <xf numFmtId="0" fontId="9" fillId="0" borderId="0" xfId="0" applyFont="1" applyAlignment="1">
      <alignment horizontal="center"/>
    </xf>
    <xf numFmtId="0" fontId="0" fillId="4" borderId="0" xfId="0" applyFill="1"/>
    <xf numFmtId="0" fontId="10" fillId="0" borderId="0" xfId="0" applyFont="1"/>
    <xf numFmtId="0" fontId="0" fillId="4" borderId="1" xfId="0" applyFill="1" applyBorder="1"/>
    <xf numFmtId="0" fontId="0" fillId="0" borderId="3" xfId="0" applyBorder="1" applyAlignment="1">
      <alignment wrapText="1"/>
    </xf>
    <xf numFmtId="0" fontId="1" fillId="2" borderId="0" xfId="0" applyFont="1" applyFill="1"/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quotePrefix="1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quotePrefix="1" applyBorder="1"/>
    <xf numFmtId="0" fontId="12" fillId="0" borderId="11" xfId="0" applyFont="1" applyBorder="1"/>
    <xf numFmtId="0" fontId="0" fillId="0" borderId="4" xfId="0" applyBorder="1" applyAlignment="1">
      <alignment horizontal="left" wrapText="1"/>
    </xf>
    <xf numFmtId="0" fontId="6" fillId="0" borderId="11" xfId="0" applyFont="1" applyBorder="1"/>
    <xf numFmtId="0" fontId="12" fillId="0" borderId="8" xfId="0" applyFont="1" applyBorder="1"/>
    <xf numFmtId="0" fontId="12" fillId="0" borderId="4" xfId="0" applyFont="1" applyBorder="1"/>
    <xf numFmtId="0" fontId="0" fillId="5" borderId="1" xfId="0" applyFill="1" applyBorder="1"/>
    <xf numFmtId="0" fontId="0" fillId="5" borderId="0" xfId="0" applyFill="1"/>
    <xf numFmtId="0" fontId="0" fillId="0" borderId="13" xfId="0" applyBorder="1"/>
    <xf numFmtId="0" fontId="0" fillId="0" borderId="15" xfId="0" applyBorder="1"/>
    <xf numFmtId="164" fontId="0" fillId="3" borderId="0" xfId="0" applyNumberFormat="1" applyFill="1"/>
    <xf numFmtId="0" fontId="0" fillId="0" borderId="17" xfId="0" applyBorder="1"/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0" xfId="0" applyFill="1" applyBorder="1" applyAlignment="1">
      <alignment wrapText="1"/>
    </xf>
    <xf numFmtId="0" fontId="0" fillId="0" borderId="20" xfId="0" applyBorder="1" applyAlignment="1">
      <alignment horizontal="center"/>
    </xf>
    <xf numFmtId="0" fontId="0" fillId="0" borderId="20" xfId="0" quotePrefix="1" applyBorder="1"/>
    <xf numFmtId="0" fontId="9" fillId="0" borderId="21" xfId="0" applyFont="1" applyBorder="1"/>
    <xf numFmtId="0" fontId="0" fillId="0" borderId="19" xfId="0" applyBorder="1"/>
    <xf numFmtId="0" fontId="4" fillId="0" borderId="19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right"/>
    </xf>
    <xf numFmtId="0" fontId="3" fillId="0" borderId="11" xfId="0" applyFont="1" applyBorder="1"/>
    <xf numFmtId="0" fontId="0" fillId="0" borderId="10" xfId="0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0" borderId="20" xfId="0" applyBorder="1"/>
    <xf numFmtId="0" fontId="0" fillId="0" borderId="10" xfId="0" applyBorder="1"/>
    <xf numFmtId="0" fontId="0" fillId="0" borderId="19" xfId="0" applyBorder="1" applyAlignment="1">
      <alignment horizontal="center"/>
    </xf>
    <xf numFmtId="0" fontId="0" fillId="4" borderId="16" xfId="0" applyFill="1" applyBorder="1" applyAlignment="1">
      <alignment horizontal="right"/>
    </xf>
    <xf numFmtId="0" fontId="6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" xfId="0" applyFill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NORMS</a:t>
            </a:r>
            <a:r>
              <a:rPr lang="en-US" baseline="0"/>
              <a:t> INV &amp; SORTED ERRORS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'Errors Assumptions'!$O$1</c:f>
              <c:strCache>
                <c:ptCount val="1"/>
                <c:pt idx="0">
                  <c:v>NORMSINV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'Errors Assumptions'!$O$2:$O$61</c:f>
              <c:numCache>
                <c:formatCode>General</c:formatCode>
                <c:ptCount val="60"/>
                <c:pt idx="0">
                  <c:v>-2.3125591810669324</c:v>
                </c:pt>
                <c:pt idx="1">
                  <c:v>-1.9273027690846123</c:v>
                </c:pt>
                <c:pt idx="2">
                  <c:v>-1.7106977165451227</c:v>
                </c:pt>
                <c:pt idx="3">
                  <c:v>-1.553381792085142</c:v>
                </c:pt>
                <c:pt idx="4">
                  <c:v>-1.4271836327138332</c:v>
                </c:pt>
                <c:pt idx="5">
                  <c:v>-1.3203386053437323</c:v>
                </c:pt>
                <c:pt idx="6">
                  <c:v>-1.2267488197332148</c:v>
                </c:pt>
                <c:pt idx="7">
                  <c:v>-1.1428231304228742</c:v>
                </c:pt>
                <c:pt idx="8">
                  <c:v>-1.0662579466793611</c:v>
                </c:pt>
                <c:pt idx="9">
                  <c:v>-0.99548162933398199</c:v>
                </c:pt>
                <c:pt idx="10">
                  <c:v>-0.92937052908103723</c:v>
                </c:pt>
                <c:pt idx="11">
                  <c:v>-0.867091064342285</c:v>
                </c:pt>
                <c:pt idx="12">
                  <c:v>-0.80800598473110141</c:v>
                </c:pt>
                <c:pt idx="13">
                  <c:v>-0.75161576874042257</c:v>
                </c:pt>
                <c:pt idx="14">
                  <c:v>-0.69752039812215816</c:v>
                </c:pt>
                <c:pt idx="15">
                  <c:v>-0.64539352379825077</c:v>
                </c:pt>
                <c:pt idx="16">
                  <c:v>-0.59496447165389554</c:v>
                </c:pt>
                <c:pt idx="17">
                  <c:v>-0.54600537763897594</c:v>
                </c:pt>
                <c:pt idx="18">
                  <c:v>-0.49832177652705717</c:v>
                </c:pt>
                <c:pt idx="19">
                  <c:v>-0.45174557439529778</c:v>
                </c:pt>
                <c:pt idx="20">
                  <c:v>-0.40612970197974385</c:v>
                </c:pt>
                <c:pt idx="21">
                  <c:v>-0.3613439754040394</c:v>
                </c:pt>
                <c:pt idx="22">
                  <c:v>-0.31727183793535896</c:v>
                </c:pt>
                <c:pt idx="23">
                  <c:v>-0.27380775307778515</c:v>
                </c:pt>
                <c:pt idx="24">
                  <c:v>-0.23085508410971364</c:v>
                </c:pt>
                <c:pt idx="25">
                  <c:v>-0.18832433937546392</c:v>
                </c:pt>
                <c:pt idx="26">
                  <c:v>-0.14613169322905017</c:v>
                </c:pt>
                <c:pt idx="27">
                  <c:v>-0.10419771391158017</c:v>
                </c:pt>
                <c:pt idx="28">
                  <c:v>-6.2446244660891791E-2</c:v>
                </c:pt>
                <c:pt idx="29">
                  <c:v>-2.0803394851032119E-2</c:v>
                </c:pt>
                <c:pt idx="30">
                  <c:v>2.080339485103198E-2</c:v>
                </c:pt>
                <c:pt idx="31">
                  <c:v>6.2446244660891791E-2</c:v>
                </c:pt>
                <c:pt idx="32">
                  <c:v>0.10419771391158003</c:v>
                </c:pt>
                <c:pt idx="33">
                  <c:v>0.14613169322905017</c:v>
                </c:pt>
                <c:pt idx="34">
                  <c:v>0.18832433937546375</c:v>
                </c:pt>
                <c:pt idx="35">
                  <c:v>0.23085508410971364</c:v>
                </c:pt>
                <c:pt idx="36">
                  <c:v>0.27380775307778499</c:v>
                </c:pt>
                <c:pt idx="37">
                  <c:v>0.31727183793535896</c:v>
                </c:pt>
                <c:pt idx="38">
                  <c:v>0.36134397540403945</c:v>
                </c:pt>
                <c:pt idx="39">
                  <c:v>0.40612970197974385</c:v>
                </c:pt>
                <c:pt idx="40">
                  <c:v>0.45174557439529794</c:v>
                </c:pt>
                <c:pt idx="41">
                  <c:v>0.49832177652705717</c:v>
                </c:pt>
                <c:pt idx="42">
                  <c:v>0.54600537763897616</c:v>
                </c:pt>
                <c:pt idx="43">
                  <c:v>0.59496447165389554</c:v>
                </c:pt>
                <c:pt idx="44">
                  <c:v>0.64539352379825066</c:v>
                </c:pt>
                <c:pt idx="45">
                  <c:v>0.69752039812215816</c:v>
                </c:pt>
                <c:pt idx="46">
                  <c:v>0.75161576874042257</c:v>
                </c:pt>
                <c:pt idx="47">
                  <c:v>0.80800598473110141</c:v>
                </c:pt>
                <c:pt idx="48">
                  <c:v>0.867091064342285</c:v>
                </c:pt>
                <c:pt idx="49">
                  <c:v>0.92937052908103723</c:v>
                </c:pt>
                <c:pt idx="50">
                  <c:v>0.99548162933398199</c:v>
                </c:pt>
                <c:pt idx="51">
                  <c:v>1.0662579466793605</c:v>
                </c:pt>
                <c:pt idx="52">
                  <c:v>1.1428231304228742</c:v>
                </c:pt>
                <c:pt idx="53">
                  <c:v>1.2267488197332146</c:v>
                </c:pt>
                <c:pt idx="54">
                  <c:v>1.3203386053437323</c:v>
                </c:pt>
                <c:pt idx="55">
                  <c:v>1.4271836327138321</c:v>
                </c:pt>
                <c:pt idx="56">
                  <c:v>1.553381792085142</c:v>
                </c:pt>
                <c:pt idx="57">
                  <c:v>1.7106977165451236</c:v>
                </c:pt>
                <c:pt idx="58">
                  <c:v>1.9273027690846116</c:v>
                </c:pt>
                <c:pt idx="59">
                  <c:v>2.3125591810669337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D-6149-9C87-607833E8D252}"/>
            </c:ext>
          </c:extLst>
        </c:ser>
        <c:ser>
          <c:idx val="1"/>
          <c:order val="1"/>
          <c:tx>
            <c:strRef>
              <c:f>'Errors Assumptions'!$P$1</c:f>
              <c:strCache>
                <c:ptCount val="1"/>
                <c:pt idx="0">
                  <c:v>ERRORS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'Errors Assumptions'!$P$2:$P$61</c:f>
              <c:numCache>
                <c:formatCode>General</c:formatCode>
                <c:ptCount val="60"/>
                <c:pt idx="0">
                  <c:v>-3.2205210013075671</c:v>
                </c:pt>
                <c:pt idx="1">
                  <c:v>-2.3668176986599967</c:v>
                </c:pt>
                <c:pt idx="2">
                  <c:v>-2.3131048177196334</c:v>
                </c:pt>
                <c:pt idx="3">
                  <c:v>-1.9555046804814999</c:v>
                </c:pt>
                <c:pt idx="4">
                  <c:v>-1.755064758940641</c:v>
                </c:pt>
                <c:pt idx="5">
                  <c:v>-1.6806279379242</c:v>
                </c:pt>
                <c:pt idx="6">
                  <c:v>-1.372577212888995</c:v>
                </c:pt>
                <c:pt idx="7">
                  <c:v>-1.3425064123345933</c:v>
                </c:pt>
                <c:pt idx="8">
                  <c:v>-1.294485460392174</c:v>
                </c:pt>
                <c:pt idx="9">
                  <c:v>-1.2352277085223804</c:v>
                </c:pt>
                <c:pt idx="10">
                  <c:v>-1.1773743841868409</c:v>
                </c:pt>
                <c:pt idx="11">
                  <c:v>-1.1525715651309199</c:v>
                </c:pt>
                <c:pt idx="12">
                  <c:v>-1.0664754408239325</c:v>
                </c:pt>
                <c:pt idx="13">
                  <c:v>-0.97333703949146866</c:v>
                </c:pt>
                <c:pt idx="14">
                  <c:v>-0.84600303951278022</c:v>
                </c:pt>
                <c:pt idx="15">
                  <c:v>-0.78084565823630214</c:v>
                </c:pt>
                <c:pt idx="16">
                  <c:v>-0.59230266721570146</c:v>
                </c:pt>
                <c:pt idx="17">
                  <c:v>-0.44801469540891503</c:v>
                </c:pt>
                <c:pt idx="18">
                  <c:v>-0.41103624799062288</c:v>
                </c:pt>
                <c:pt idx="19">
                  <c:v>-0.39342140978568807</c:v>
                </c:pt>
                <c:pt idx="20">
                  <c:v>-0.31581988400446548</c:v>
                </c:pt>
                <c:pt idx="21">
                  <c:v>-0.29568788417018155</c:v>
                </c:pt>
                <c:pt idx="22">
                  <c:v>-0.29059992547209035</c:v>
                </c:pt>
                <c:pt idx="23">
                  <c:v>-0.27524036262589036</c:v>
                </c:pt>
                <c:pt idx="24">
                  <c:v>-0.21248548535556822</c:v>
                </c:pt>
                <c:pt idx="25">
                  <c:v>-0.19126564495910969</c:v>
                </c:pt>
                <c:pt idx="26">
                  <c:v>-0.1819293422464483</c:v>
                </c:pt>
                <c:pt idx="27">
                  <c:v>-0.10362692971675003</c:v>
                </c:pt>
                <c:pt idx="28">
                  <c:v>-0.10231377795338403</c:v>
                </c:pt>
                <c:pt idx="29">
                  <c:v>-1.5493648049822895E-2</c:v>
                </c:pt>
                <c:pt idx="30">
                  <c:v>3.6992748896992111E-2</c:v>
                </c:pt>
                <c:pt idx="31">
                  <c:v>9.9656532956046817E-2</c:v>
                </c:pt>
                <c:pt idx="32">
                  <c:v>0.16885638937404579</c:v>
                </c:pt>
                <c:pt idx="33">
                  <c:v>0.17029933986433932</c:v>
                </c:pt>
                <c:pt idx="34">
                  <c:v>0.17820366698295587</c:v>
                </c:pt>
                <c:pt idx="35">
                  <c:v>0.24537543575442911</c:v>
                </c:pt>
                <c:pt idx="36">
                  <c:v>0.2503315790041718</c:v>
                </c:pt>
                <c:pt idx="37">
                  <c:v>0.28314048000834546</c:v>
                </c:pt>
                <c:pt idx="38">
                  <c:v>0.33586979778941028</c:v>
                </c:pt>
                <c:pt idx="39">
                  <c:v>0.37013156337317454</c:v>
                </c:pt>
                <c:pt idx="40">
                  <c:v>0.49819662700297229</c:v>
                </c:pt>
                <c:pt idx="41">
                  <c:v>0.63664515269647026</c:v>
                </c:pt>
                <c:pt idx="42">
                  <c:v>0.67348766009455119</c:v>
                </c:pt>
                <c:pt idx="43">
                  <c:v>0.74441981305969662</c:v>
                </c:pt>
                <c:pt idx="44">
                  <c:v>0.79692134589099872</c:v>
                </c:pt>
                <c:pt idx="45">
                  <c:v>0.80754093258760662</c:v>
                </c:pt>
                <c:pt idx="46">
                  <c:v>0.89099020532780671</c:v>
                </c:pt>
                <c:pt idx="47">
                  <c:v>0.89963030727975024</c:v>
                </c:pt>
                <c:pt idx="48">
                  <c:v>1.0847255707789323</c:v>
                </c:pt>
                <c:pt idx="49">
                  <c:v>1.2186261845251494</c:v>
                </c:pt>
                <c:pt idx="50">
                  <c:v>1.2954447946760528</c:v>
                </c:pt>
                <c:pt idx="51">
                  <c:v>1.3061190755765146</c:v>
                </c:pt>
                <c:pt idx="52">
                  <c:v>1.3652919351277362</c:v>
                </c:pt>
                <c:pt idx="53">
                  <c:v>1.3695442865099459</c:v>
                </c:pt>
                <c:pt idx="54">
                  <c:v>1.407197402670743</c:v>
                </c:pt>
                <c:pt idx="55">
                  <c:v>1.67574485063572</c:v>
                </c:pt>
                <c:pt idx="56">
                  <c:v>1.8587557234138217</c:v>
                </c:pt>
                <c:pt idx="57">
                  <c:v>2.043668519948568</c:v>
                </c:pt>
                <c:pt idx="58">
                  <c:v>2.3001821252162102</c:v>
                </c:pt>
                <c:pt idx="59">
                  <c:v>3.3502926744858073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D-6149-9C87-607833E8D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326143"/>
        <c:axId val="2071327823"/>
      </c:lineChart>
      <c:catAx>
        <c:axId val="207132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27823"/>
        <c:crosses val="autoZero"/>
        <c:auto val="1"/>
        <c:lblAlgn val="ctr"/>
        <c:lblOffset val="100"/>
        <c:noMultiLvlLbl val="0"/>
      </c:catAx>
      <c:valAx>
        <c:axId val="207132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2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897467</xdr:colOff>
      <xdr:row>74</xdr:row>
      <xdr:rowOff>84666</xdr:rowOff>
    </xdr:from>
    <xdr:to>
      <xdr:col>2</xdr:col>
      <xdr:colOff>1388534</xdr:colOff>
      <xdr:row>76</xdr:row>
      <xdr:rowOff>33866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FAEE2459-DDFC-8A4E-97E9-001967416275}"/>
            </a:ext>
          </a:extLst>
        </xdr:cNvPr>
        <xdr:cNvSpPr/>
      </xdr:nvSpPr>
      <xdr:spPr>
        <a:xfrm>
          <a:off x="3911600" y="15358533"/>
          <a:ext cx="491067" cy="3556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897466</xdr:colOff>
      <xdr:row>103</xdr:row>
      <xdr:rowOff>101600</xdr:rowOff>
    </xdr:from>
    <xdr:to>
      <xdr:col>2</xdr:col>
      <xdr:colOff>1388533</xdr:colOff>
      <xdr:row>105</xdr:row>
      <xdr:rowOff>67734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AAA12830-CCB5-9C45-ACEE-369318109BEE}"/>
            </a:ext>
          </a:extLst>
        </xdr:cNvPr>
        <xdr:cNvSpPr/>
      </xdr:nvSpPr>
      <xdr:spPr>
        <a:xfrm>
          <a:off x="3911599" y="21403733"/>
          <a:ext cx="491067" cy="372534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153940</xdr:colOff>
      <xdr:row>70</xdr:row>
      <xdr:rowOff>115454</xdr:rowOff>
    </xdr:from>
    <xdr:to>
      <xdr:col>5</xdr:col>
      <xdr:colOff>558032</xdr:colOff>
      <xdr:row>72</xdr:row>
      <xdr:rowOff>74052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4740995E-3260-ED4C-9FBE-7B55E9B93C53}"/>
            </a:ext>
          </a:extLst>
        </xdr:cNvPr>
        <xdr:cNvSpPr/>
      </xdr:nvSpPr>
      <xdr:spPr>
        <a:xfrm>
          <a:off x="6927273" y="14932121"/>
          <a:ext cx="404092" cy="381931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365606</xdr:colOff>
      <xdr:row>101</xdr:row>
      <xdr:rowOff>153940</xdr:rowOff>
    </xdr:from>
    <xdr:to>
      <xdr:col>6</xdr:col>
      <xdr:colOff>769698</xdr:colOff>
      <xdr:row>103</xdr:row>
      <xdr:rowOff>112537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6341A5E2-65A5-044B-8F76-110871CBA8EE}"/>
            </a:ext>
          </a:extLst>
        </xdr:cNvPr>
        <xdr:cNvSpPr/>
      </xdr:nvSpPr>
      <xdr:spPr>
        <a:xfrm>
          <a:off x="8178030" y="21532273"/>
          <a:ext cx="404092" cy="381931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70</xdr:row>
      <xdr:rowOff>127000</xdr:rowOff>
    </xdr:from>
    <xdr:to>
      <xdr:col>6</xdr:col>
      <xdr:colOff>734292</xdr:colOff>
      <xdr:row>72</xdr:row>
      <xdr:rowOff>110997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28A96710-DCBE-2941-BE8B-5AC2338BFBBB}"/>
            </a:ext>
          </a:extLst>
        </xdr:cNvPr>
        <xdr:cNvSpPr/>
      </xdr:nvSpPr>
      <xdr:spPr>
        <a:xfrm>
          <a:off x="7378700" y="14389100"/>
          <a:ext cx="404092" cy="390397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1041733</xdr:colOff>
      <xdr:row>15</xdr:row>
      <xdr:rowOff>132687</xdr:rowOff>
    </xdr:from>
    <xdr:to>
      <xdr:col>22</xdr:col>
      <xdr:colOff>644478</xdr:colOff>
      <xdr:row>40</xdr:row>
      <xdr:rowOff>61495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E0378-B550-204E-B2CE-07C619A6C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320707</xdr:colOff>
      <xdr:row>42</xdr:row>
      <xdr:rowOff>205252</xdr:rowOff>
    </xdr:from>
    <xdr:to>
      <xdr:col>14</xdr:col>
      <xdr:colOff>414096</xdr:colOff>
      <xdr:row>47</xdr:row>
      <xdr:rowOff>80561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8C75EC27-1B4D-BF49-B5FD-9481C6EB6281}"/>
            </a:ext>
          </a:extLst>
        </xdr:cNvPr>
        <xdr:cNvSpPr/>
      </xdr:nvSpPr>
      <xdr:spPr>
        <a:xfrm>
          <a:off x="13995656" y="18767777"/>
          <a:ext cx="914400" cy="914400"/>
        </a:xfrm>
        <a:prstGeom prst="star5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75C6-FDD2-B343-9347-F49C6CBEF904}">
  <dimension ref="A1:AA22"/>
  <sheetViews>
    <sheetView workbookViewId="0">
      <selection activeCell="A12" sqref="A12"/>
    </sheetView>
  </sheetViews>
  <sheetFormatPr baseColWidth="10" defaultColWidth="11" defaultRowHeight="16" x14ac:dyDescent="0.2"/>
  <cols>
    <col min="1" max="1" width="19.83203125" customWidth="1"/>
    <col min="2" max="11" width="15.83203125" customWidth="1"/>
  </cols>
  <sheetData>
    <row r="1" spans="1:27" x14ac:dyDescent="0.2">
      <c r="A1" s="65" t="s">
        <v>0</v>
      </c>
      <c r="B1" s="65" t="s">
        <v>1</v>
      </c>
      <c r="C1" s="65" t="s">
        <v>2</v>
      </c>
      <c r="D1" s="65"/>
      <c r="E1" s="66"/>
      <c r="F1" s="66"/>
      <c r="G1" s="67"/>
      <c r="H1" s="65" t="s">
        <v>3</v>
      </c>
      <c r="I1" s="65"/>
      <c r="J1" s="67" t="s">
        <v>4</v>
      </c>
      <c r="K1" s="59" t="s">
        <v>5</v>
      </c>
      <c r="L1" s="64"/>
      <c r="M1" s="62" t="s">
        <v>6</v>
      </c>
      <c r="N1" s="63" t="s">
        <v>7</v>
      </c>
      <c r="O1" s="34"/>
      <c r="P1" s="34" t="s">
        <v>6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/>
    </row>
    <row r="2" spans="1:27" ht="68" x14ac:dyDescent="0.2">
      <c r="A2" s="30" t="s">
        <v>8</v>
      </c>
      <c r="B2" s="31">
        <v>1036.2574002533386</v>
      </c>
      <c r="C2" s="31">
        <v>8</v>
      </c>
      <c r="D2" s="33" t="s">
        <v>9</v>
      </c>
      <c r="E2" s="26" t="s">
        <v>10</v>
      </c>
      <c r="G2" s="27"/>
      <c r="H2" s="42">
        <v>0.80669397449007185</v>
      </c>
      <c r="I2" s="32" t="s">
        <v>11</v>
      </c>
      <c r="J2" s="61">
        <v>0.05</v>
      </c>
      <c r="K2" s="29" t="s">
        <v>12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9"/>
    </row>
    <row r="3" spans="1:27" ht="34" x14ac:dyDescent="0.2">
      <c r="A3" s="36" t="s">
        <v>13</v>
      </c>
      <c r="B3" s="37">
        <v>1036.1545772840652</v>
      </c>
      <c r="C3" s="37">
        <v>7</v>
      </c>
      <c r="D3" s="38" t="s">
        <v>9</v>
      </c>
      <c r="E3" s="39" t="s">
        <v>14</v>
      </c>
      <c r="F3" s="34"/>
      <c r="G3" s="35"/>
      <c r="H3" s="43">
        <v>0.64851371183762252</v>
      </c>
      <c r="I3" s="32" t="s">
        <v>11</v>
      </c>
      <c r="J3" s="61">
        <v>0.05</v>
      </c>
      <c r="K3" s="29" t="s">
        <v>15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9"/>
    </row>
    <row r="4" spans="1:27" ht="34" x14ac:dyDescent="0.2">
      <c r="A4" s="40" t="s">
        <v>16</v>
      </c>
      <c r="B4" s="37">
        <v>1035.8037722079987</v>
      </c>
      <c r="C4" s="37">
        <v>6</v>
      </c>
      <c r="D4" s="38" t="s">
        <v>9</v>
      </c>
      <c r="E4" s="41" t="s">
        <v>17</v>
      </c>
      <c r="F4" s="34"/>
      <c r="G4" s="35"/>
      <c r="H4" s="43">
        <v>0.57505917644847493</v>
      </c>
      <c r="I4" s="32" t="s">
        <v>11</v>
      </c>
      <c r="J4" s="61">
        <v>0.05</v>
      </c>
      <c r="K4" s="60" t="s">
        <v>18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1:27" ht="34" x14ac:dyDescent="0.2">
      <c r="A5" s="36" t="s">
        <v>19</v>
      </c>
      <c r="B5" s="37">
        <v>1035.2806301016724</v>
      </c>
      <c r="C5" s="37">
        <v>5</v>
      </c>
      <c r="D5" s="38" t="s">
        <v>9</v>
      </c>
      <c r="E5" s="39" t="s">
        <v>20</v>
      </c>
      <c r="F5" s="34"/>
      <c r="G5" s="35"/>
      <c r="H5" s="43">
        <v>0.3257189787142537</v>
      </c>
      <c r="I5" s="32" t="s">
        <v>11</v>
      </c>
      <c r="J5" s="61">
        <v>0.05</v>
      </c>
      <c r="K5" s="29" t="s">
        <v>21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</row>
    <row r="6" spans="1:27" ht="35" thickBot="1" x14ac:dyDescent="0.25">
      <c r="A6" s="54" t="s">
        <v>22</v>
      </c>
      <c r="B6" s="55">
        <v>1033.6839334548156</v>
      </c>
      <c r="C6" s="55">
        <v>4</v>
      </c>
      <c r="D6" s="56" t="s">
        <v>9</v>
      </c>
      <c r="E6" s="57" t="s">
        <v>23</v>
      </c>
      <c r="F6" s="47"/>
      <c r="G6" s="58"/>
      <c r="H6" s="47"/>
      <c r="I6" s="6"/>
      <c r="J6" s="46"/>
      <c r="K6" s="6" t="s">
        <v>24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46"/>
    </row>
    <row r="7" spans="1:27" x14ac:dyDescent="0.2">
      <c r="A7" s="9"/>
      <c r="B7" s="9" t="s">
        <v>25</v>
      </c>
    </row>
    <row r="8" spans="1:27" x14ac:dyDescent="0.2">
      <c r="D8" s="11"/>
    </row>
    <row r="10" spans="1:27" ht="17" thickBot="1" x14ac:dyDescent="0.25">
      <c r="C10" s="11"/>
      <c r="E10" s="11"/>
      <c r="G10" s="18"/>
    </row>
    <row r="11" spans="1:27" ht="17" thickBot="1" x14ac:dyDescent="0.25">
      <c r="A11" s="24" t="s">
        <v>26</v>
      </c>
      <c r="B11" s="74" t="s">
        <v>27</v>
      </c>
      <c r="C11" s="49" t="s">
        <v>28</v>
      </c>
      <c r="D11" s="49"/>
      <c r="E11" s="50"/>
      <c r="F11" s="50"/>
      <c r="N11" s="9"/>
    </row>
    <row r="16" spans="1:27" x14ac:dyDescent="0.2">
      <c r="K16" s="24"/>
      <c r="N16" s="9"/>
    </row>
    <row r="22" spans="12:14" x14ac:dyDescent="0.2">
      <c r="L22" s="11"/>
      <c r="N2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A2AF-405B-D749-BE3C-AEBB0707FE4D}">
  <dimension ref="A1:AV124"/>
  <sheetViews>
    <sheetView zoomScale="83" zoomScaleNormal="97" workbookViewId="0">
      <selection activeCell="I5" sqref="I5"/>
    </sheetView>
  </sheetViews>
  <sheetFormatPr baseColWidth="10" defaultColWidth="11" defaultRowHeight="16" x14ac:dyDescent="0.2"/>
  <cols>
    <col min="1" max="1" width="24.5" customWidth="1"/>
    <col min="2" max="2" width="21.83203125" customWidth="1"/>
    <col min="3" max="9" width="19.83203125" customWidth="1"/>
    <col min="10" max="10" width="15.33203125" customWidth="1"/>
    <col min="11" max="11" width="15.1640625" customWidth="1"/>
  </cols>
  <sheetData>
    <row r="1" spans="1:48" x14ac:dyDescent="0.2">
      <c r="A1" s="2" t="s">
        <v>29</v>
      </c>
      <c r="B1" s="2" t="s">
        <v>30</v>
      </c>
      <c r="C1" s="3" t="s">
        <v>31</v>
      </c>
      <c r="D1" s="3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48" ht="20" customHeight="1" thickBot="1" x14ac:dyDescent="0.3">
      <c r="A2" t="s">
        <v>41</v>
      </c>
      <c r="B2" s="1">
        <v>27.4</v>
      </c>
      <c r="C2" s="1">
        <v>206</v>
      </c>
      <c r="D2" s="1">
        <v>34</v>
      </c>
      <c r="E2" s="1">
        <v>0.51</v>
      </c>
      <c r="F2" s="1">
        <v>0.33900000000000002</v>
      </c>
      <c r="G2" s="1">
        <v>0.66500000000000004</v>
      </c>
      <c r="H2" s="1">
        <v>19.899999999999999</v>
      </c>
      <c r="I2" s="1">
        <v>35.200000000000003</v>
      </c>
      <c r="J2" s="1">
        <v>1</v>
      </c>
      <c r="K2" s="5"/>
      <c r="M2" s="4"/>
      <c r="P2" s="5" t="s">
        <v>42</v>
      </c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48" ht="19" customHeight="1" x14ac:dyDescent="0.2">
      <c r="A3" t="s">
        <v>43</v>
      </c>
      <c r="B3" s="1">
        <v>18.7</v>
      </c>
      <c r="C3" s="1">
        <v>208</v>
      </c>
      <c r="D3" s="1">
        <v>23</v>
      </c>
      <c r="E3" s="1">
        <v>0.45600000000000002</v>
      </c>
      <c r="F3" s="1">
        <v>0.30299999999999999</v>
      </c>
      <c r="G3" s="1">
        <v>0.752</v>
      </c>
      <c r="H3" s="1">
        <v>15.5</v>
      </c>
      <c r="I3" s="1">
        <v>33.1</v>
      </c>
      <c r="J3" s="1">
        <v>1</v>
      </c>
      <c r="AC3" s="82"/>
      <c r="AD3" s="82"/>
      <c r="AE3" s="84"/>
      <c r="AF3" s="84"/>
      <c r="AG3" s="84"/>
      <c r="AH3" s="84"/>
      <c r="AI3" s="84"/>
      <c r="AJ3" s="84"/>
      <c r="AK3" s="84"/>
      <c r="AL3" s="84"/>
      <c r="AN3" s="79"/>
      <c r="AO3" s="79"/>
    </row>
    <row r="4" spans="1:48" ht="19" customHeight="1" x14ac:dyDescent="0.25">
      <c r="A4" t="s">
        <v>44</v>
      </c>
      <c r="B4" s="1">
        <v>27.3</v>
      </c>
      <c r="C4" s="1">
        <v>191</v>
      </c>
      <c r="D4" s="1">
        <v>33</v>
      </c>
      <c r="E4" s="1">
        <v>0.47199999999999998</v>
      </c>
      <c r="F4" s="1">
        <v>0.437</v>
      </c>
      <c r="G4" s="1">
        <v>0.91600000000000004</v>
      </c>
      <c r="H4" s="1">
        <v>19.399999999999999</v>
      </c>
      <c r="I4" s="1">
        <v>33.799999999999997</v>
      </c>
      <c r="J4" s="1">
        <v>1</v>
      </c>
      <c r="K4" s="4"/>
      <c r="AC4" s="76"/>
      <c r="AD4" s="76"/>
      <c r="AE4" s="84"/>
      <c r="AF4" s="84"/>
      <c r="AG4" s="84"/>
      <c r="AH4" s="84"/>
      <c r="AI4" s="84"/>
      <c r="AJ4" s="84"/>
      <c r="AK4" s="84"/>
      <c r="AL4" s="84"/>
      <c r="AN4" s="76"/>
      <c r="AO4" s="76"/>
    </row>
    <row r="5" spans="1:48" x14ac:dyDescent="0.2">
      <c r="A5" t="s">
        <v>45</v>
      </c>
      <c r="B5" s="1">
        <v>26</v>
      </c>
      <c r="C5" s="1">
        <v>208</v>
      </c>
      <c r="D5" s="1">
        <v>30</v>
      </c>
      <c r="E5" s="1">
        <v>0.52100000000000002</v>
      </c>
      <c r="F5" s="1">
        <v>0.35299999999999998</v>
      </c>
      <c r="G5" s="1">
        <v>0.88500000000000001</v>
      </c>
      <c r="H5" s="1">
        <v>17.7</v>
      </c>
      <c r="I5" s="1">
        <v>34.6</v>
      </c>
      <c r="J5" s="1">
        <v>1</v>
      </c>
      <c r="AC5" s="76"/>
      <c r="AD5" s="76"/>
      <c r="AE5" s="84"/>
      <c r="AF5" s="84"/>
      <c r="AG5" s="84"/>
      <c r="AH5" s="84"/>
      <c r="AI5" s="84"/>
      <c r="AJ5" s="84"/>
      <c r="AK5" s="84"/>
      <c r="AL5" s="84"/>
      <c r="AN5" s="76"/>
      <c r="AO5" s="76"/>
    </row>
    <row r="6" spans="1:48" x14ac:dyDescent="0.2">
      <c r="A6" t="s">
        <v>46</v>
      </c>
      <c r="B6" s="1">
        <v>20.100000000000001</v>
      </c>
      <c r="C6" s="1">
        <v>210.8</v>
      </c>
      <c r="D6" s="1">
        <v>24</v>
      </c>
      <c r="E6" s="1">
        <v>0.51100000000000001</v>
      </c>
      <c r="F6" s="1">
        <v>0.307</v>
      </c>
      <c r="G6" s="1">
        <v>0.82099999999999995</v>
      </c>
      <c r="H6" s="1">
        <v>15.1</v>
      </c>
      <c r="I6" s="1">
        <v>31.3</v>
      </c>
      <c r="J6" s="1">
        <v>1</v>
      </c>
      <c r="AC6" s="76"/>
      <c r="AD6" s="76"/>
      <c r="AE6" s="84"/>
      <c r="AF6" s="84"/>
      <c r="AG6" s="84"/>
      <c r="AH6" s="84"/>
      <c r="AI6" s="84"/>
      <c r="AJ6" s="84"/>
      <c r="AK6" s="84"/>
      <c r="AL6" s="84"/>
      <c r="AN6" s="76"/>
      <c r="AO6" s="76"/>
    </row>
    <row r="7" spans="1:48" ht="19" customHeight="1" x14ac:dyDescent="0.25">
      <c r="A7" t="s">
        <v>47</v>
      </c>
      <c r="B7" s="1">
        <v>18.2</v>
      </c>
      <c r="C7" s="1">
        <v>190</v>
      </c>
      <c r="D7" s="1">
        <v>22</v>
      </c>
      <c r="E7" s="1">
        <v>0.437</v>
      </c>
      <c r="F7" s="1">
        <v>0.36699999999999999</v>
      </c>
      <c r="G7" s="1">
        <v>0.84799999999999998</v>
      </c>
      <c r="H7" s="1">
        <v>15.6</v>
      </c>
      <c r="I7" s="1">
        <v>32.6</v>
      </c>
      <c r="J7" s="1">
        <v>1</v>
      </c>
      <c r="K7" s="4"/>
      <c r="AC7" s="76"/>
      <c r="AD7" s="76"/>
      <c r="AE7" s="84"/>
      <c r="AF7" s="84"/>
      <c r="AG7" s="84"/>
      <c r="AH7" s="84"/>
      <c r="AI7" s="84"/>
      <c r="AJ7" s="84"/>
      <c r="AK7" s="84"/>
      <c r="AL7" s="84"/>
      <c r="AN7" s="76"/>
      <c r="AO7" s="76"/>
    </row>
    <row r="8" spans="1:48" ht="17" thickBot="1" x14ac:dyDescent="0.25">
      <c r="A8" t="s">
        <v>48</v>
      </c>
      <c r="B8" s="1">
        <v>25.8</v>
      </c>
      <c r="C8" s="1">
        <v>188</v>
      </c>
      <c r="D8" s="1">
        <v>28</v>
      </c>
      <c r="E8" s="1">
        <v>0.44</v>
      </c>
      <c r="F8" s="1">
        <v>0.36899999999999999</v>
      </c>
      <c r="G8" s="1">
        <v>0.91200000000000003</v>
      </c>
      <c r="H8" s="1">
        <v>19.2</v>
      </c>
      <c r="I8" s="1">
        <v>35.5</v>
      </c>
      <c r="J8" s="1">
        <v>1</v>
      </c>
      <c r="AC8" s="76"/>
      <c r="AD8" s="76"/>
      <c r="AE8" s="84"/>
      <c r="AF8" s="84"/>
      <c r="AG8" s="84"/>
      <c r="AH8" s="84"/>
      <c r="AI8" s="84"/>
      <c r="AJ8" s="84"/>
      <c r="AK8" s="84"/>
      <c r="AL8" s="84"/>
      <c r="AN8" s="77"/>
      <c r="AO8" s="77"/>
    </row>
    <row r="9" spans="1:48" x14ac:dyDescent="0.2">
      <c r="A9" t="s">
        <v>49</v>
      </c>
      <c r="B9" s="1">
        <v>21</v>
      </c>
      <c r="C9" s="1">
        <v>190</v>
      </c>
      <c r="D9" s="1">
        <v>27</v>
      </c>
      <c r="E9" s="1">
        <v>0.45900000000000002</v>
      </c>
      <c r="F9" s="1">
        <v>0.375</v>
      </c>
      <c r="G9" s="1">
        <v>0.82799999999999996</v>
      </c>
      <c r="H9" s="1">
        <v>17.8</v>
      </c>
      <c r="I9" s="1">
        <v>33.9</v>
      </c>
      <c r="J9" s="1">
        <v>1</v>
      </c>
      <c r="AC9" s="84"/>
      <c r="AD9" s="84"/>
      <c r="AE9" s="84"/>
      <c r="AF9" s="84"/>
      <c r="AG9" s="84"/>
      <c r="AH9" s="84"/>
      <c r="AI9" s="84"/>
      <c r="AJ9" s="84"/>
      <c r="AK9" s="84"/>
      <c r="AL9" s="84"/>
    </row>
    <row r="10" spans="1:48" ht="17" thickBot="1" x14ac:dyDescent="0.25">
      <c r="A10" t="s">
        <v>50</v>
      </c>
      <c r="B10" s="1">
        <v>36.1</v>
      </c>
      <c r="C10" s="1">
        <v>196</v>
      </c>
      <c r="D10" s="1">
        <v>29</v>
      </c>
      <c r="E10" s="1">
        <v>0.442</v>
      </c>
      <c r="F10" s="1">
        <v>0.36799999999999999</v>
      </c>
      <c r="G10" s="1">
        <v>0.879</v>
      </c>
      <c r="H10" s="1">
        <v>24.5</v>
      </c>
      <c r="I10" s="1">
        <v>38.799999999999997</v>
      </c>
      <c r="J10" s="1">
        <v>1</v>
      </c>
      <c r="AC10" s="84"/>
      <c r="AD10" s="84"/>
      <c r="AE10" s="84"/>
      <c r="AF10" s="84"/>
      <c r="AG10" s="84"/>
      <c r="AH10" s="84"/>
      <c r="AI10" s="84"/>
      <c r="AJ10" s="84"/>
      <c r="AK10" s="84"/>
      <c r="AL10" s="84"/>
    </row>
    <row r="11" spans="1:48" x14ac:dyDescent="0.2">
      <c r="A11" t="s">
        <v>51</v>
      </c>
      <c r="B11" s="1">
        <v>15.6</v>
      </c>
      <c r="C11" s="1">
        <v>183</v>
      </c>
      <c r="D11" s="1">
        <v>33</v>
      </c>
      <c r="E11" s="1">
        <v>0.41899999999999998</v>
      </c>
      <c r="F11" s="1">
        <v>0.35799999999999998</v>
      </c>
      <c r="G11" s="1">
        <v>0.86199999999999999</v>
      </c>
      <c r="H11" s="1">
        <v>12.4</v>
      </c>
      <c r="I11" s="1">
        <v>32</v>
      </c>
      <c r="J11" s="1">
        <v>1</v>
      </c>
      <c r="AC11" s="83"/>
      <c r="AD11" s="83"/>
      <c r="AE11" s="83"/>
      <c r="AF11" s="83"/>
      <c r="AG11" s="83"/>
      <c r="AH11" s="83"/>
      <c r="AI11" s="84"/>
      <c r="AJ11" s="84"/>
      <c r="AK11" s="84"/>
      <c r="AL11" s="84"/>
      <c r="AN11" s="78"/>
      <c r="AO11" s="78"/>
      <c r="AP11" s="78"/>
      <c r="AQ11" s="78"/>
      <c r="AR11" s="78"/>
      <c r="AS11" s="78"/>
    </row>
    <row r="12" spans="1:48" x14ac:dyDescent="0.2">
      <c r="A12" t="s">
        <v>52</v>
      </c>
      <c r="B12" s="1">
        <v>23.8</v>
      </c>
      <c r="C12" s="1">
        <v>185</v>
      </c>
      <c r="D12" s="1">
        <v>22</v>
      </c>
      <c r="E12" s="1">
        <v>0.432</v>
      </c>
      <c r="F12" s="1">
        <v>0.36199999999999999</v>
      </c>
      <c r="G12" s="1">
        <v>0.80600000000000005</v>
      </c>
      <c r="H12" s="1">
        <v>19.899999999999999</v>
      </c>
      <c r="I12" s="1">
        <v>33.700000000000003</v>
      </c>
      <c r="J12" s="1">
        <v>1</v>
      </c>
      <c r="AC12" s="76"/>
      <c r="AD12" s="76"/>
      <c r="AE12" s="76"/>
      <c r="AF12" s="76"/>
      <c r="AG12" s="76"/>
      <c r="AH12" s="76"/>
      <c r="AI12" s="84"/>
      <c r="AJ12" s="84"/>
      <c r="AK12" s="84"/>
      <c r="AL12" s="84"/>
      <c r="AN12" s="76"/>
      <c r="AO12" s="76"/>
      <c r="AP12" s="80"/>
      <c r="AQ12" s="76"/>
      <c r="AR12" s="76"/>
      <c r="AS12" s="76"/>
    </row>
    <row r="13" spans="1:48" x14ac:dyDescent="0.2">
      <c r="A13" t="s">
        <v>53</v>
      </c>
      <c r="B13" s="1">
        <v>15.9</v>
      </c>
      <c r="C13" s="1">
        <v>216</v>
      </c>
      <c r="D13" s="1">
        <v>26</v>
      </c>
      <c r="E13" s="1">
        <v>0.66900000000000004</v>
      </c>
      <c r="F13" s="1">
        <v>0</v>
      </c>
      <c r="G13" s="1">
        <v>0.63600000000000001</v>
      </c>
      <c r="H13" s="1">
        <v>8.8000000000000007</v>
      </c>
      <c r="I13" s="1">
        <v>31.8</v>
      </c>
      <c r="J13" s="1">
        <v>1</v>
      </c>
      <c r="K13" s="5"/>
      <c r="AC13" s="76"/>
      <c r="AD13" s="76"/>
      <c r="AE13" s="76"/>
      <c r="AF13" s="76"/>
      <c r="AG13" s="76"/>
      <c r="AH13" s="76"/>
      <c r="AI13" s="84"/>
      <c r="AJ13" s="84"/>
      <c r="AK13" s="84"/>
      <c r="AL13" s="84"/>
      <c r="AN13" s="76"/>
      <c r="AO13" s="76"/>
      <c r="AP13" s="76"/>
      <c r="AQ13" s="76"/>
      <c r="AR13" s="76"/>
      <c r="AS13" s="76"/>
    </row>
    <row r="14" spans="1:48" ht="17" thickBot="1" x14ac:dyDescent="0.25">
      <c r="A14" t="s">
        <v>54</v>
      </c>
      <c r="B14" s="1">
        <v>22.9</v>
      </c>
      <c r="C14" s="1">
        <v>190</v>
      </c>
      <c r="D14" s="1">
        <v>30</v>
      </c>
      <c r="E14" s="1">
        <v>0.42799999999999999</v>
      </c>
      <c r="F14" s="1">
        <v>0.28999999999999998</v>
      </c>
      <c r="G14" s="1">
        <v>0.65600000000000003</v>
      </c>
      <c r="H14" s="1">
        <v>20.2</v>
      </c>
      <c r="I14" s="1">
        <v>36</v>
      </c>
      <c r="J14" s="1">
        <v>1</v>
      </c>
      <c r="AC14" s="76"/>
      <c r="AD14" s="76"/>
      <c r="AE14" s="76"/>
      <c r="AF14" s="76"/>
      <c r="AG14" s="76"/>
      <c r="AH14" s="76"/>
      <c r="AI14" s="84"/>
      <c r="AJ14" s="84"/>
      <c r="AK14" s="84"/>
      <c r="AL14" s="84"/>
      <c r="AN14" s="77"/>
      <c r="AO14" s="77"/>
      <c r="AP14" s="81"/>
      <c r="AQ14" s="77"/>
      <c r="AR14" s="77"/>
      <c r="AS14" s="77"/>
    </row>
    <row r="15" spans="1:48" ht="17" thickBot="1" x14ac:dyDescent="0.25">
      <c r="A15" t="s">
        <v>55</v>
      </c>
      <c r="B15" s="1">
        <v>28</v>
      </c>
      <c r="C15" s="1">
        <v>203</v>
      </c>
      <c r="D15" s="1">
        <v>28</v>
      </c>
      <c r="E15" s="1">
        <v>0.438</v>
      </c>
      <c r="F15" s="1">
        <v>0.38600000000000001</v>
      </c>
      <c r="G15" s="1">
        <v>0.83899999999999997</v>
      </c>
      <c r="H15" s="1">
        <v>21</v>
      </c>
      <c r="I15" s="1">
        <v>36.9</v>
      </c>
      <c r="J15" s="1">
        <v>1</v>
      </c>
      <c r="AC15" s="84"/>
      <c r="AD15" s="84"/>
      <c r="AE15" s="84"/>
      <c r="AF15" s="84"/>
      <c r="AG15" s="84"/>
      <c r="AH15" s="84"/>
      <c r="AI15" s="84"/>
      <c r="AJ15" s="84"/>
      <c r="AK15" s="84"/>
      <c r="AL15" s="84"/>
    </row>
    <row r="16" spans="1:48" x14ac:dyDescent="0.2">
      <c r="A16" t="s">
        <v>56</v>
      </c>
      <c r="B16" s="1">
        <v>21.2</v>
      </c>
      <c r="C16" s="1">
        <v>198</v>
      </c>
      <c r="D16" s="1">
        <v>29</v>
      </c>
      <c r="E16" s="1">
        <v>0.48099999999999998</v>
      </c>
      <c r="F16" s="1">
        <v>0.156</v>
      </c>
      <c r="G16" s="1">
        <v>0.83</v>
      </c>
      <c r="H16" s="1">
        <v>17.100000000000001</v>
      </c>
      <c r="I16" s="1">
        <v>34.9</v>
      </c>
      <c r="J16" s="1">
        <v>1</v>
      </c>
      <c r="AC16" s="83"/>
      <c r="AD16" s="83"/>
      <c r="AE16" s="83"/>
      <c r="AF16" s="83"/>
      <c r="AG16" s="83"/>
      <c r="AH16" s="83"/>
      <c r="AI16" s="83"/>
      <c r="AJ16" s="83"/>
      <c r="AK16" s="83"/>
      <c r="AL16" s="84"/>
      <c r="AN16" s="78"/>
      <c r="AO16" s="78"/>
      <c r="AP16" s="78"/>
      <c r="AQ16" s="78"/>
      <c r="AR16" s="78"/>
      <c r="AS16" s="78"/>
      <c r="AT16" s="78"/>
      <c r="AU16" s="78"/>
      <c r="AV16" s="78"/>
    </row>
    <row r="17" spans="1:48" x14ac:dyDescent="0.2">
      <c r="A17" t="s">
        <v>57</v>
      </c>
      <c r="B17" s="1">
        <v>21.3</v>
      </c>
      <c r="C17" s="1">
        <v>211</v>
      </c>
      <c r="D17" s="1">
        <v>33</v>
      </c>
      <c r="E17" s="1">
        <v>0.51900000000000002</v>
      </c>
      <c r="F17" s="1">
        <v>0.23799999999999999</v>
      </c>
      <c r="G17" s="1">
        <v>0.84699999999999998</v>
      </c>
      <c r="H17" s="1">
        <v>16.3</v>
      </c>
      <c r="I17" s="1">
        <v>33.200000000000003</v>
      </c>
      <c r="J17" s="1">
        <v>1</v>
      </c>
      <c r="AC17" s="76"/>
      <c r="AD17" s="76"/>
      <c r="AE17" s="76"/>
      <c r="AF17" s="76"/>
      <c r="AG17" s="76"/>
      <c r="AH17" s="76"/>
      <c r="AI17" s="76"/>
      <c r="AJ17" s="76"/>
      <c r="AK17" s="76"/>
      <c r="AL17" s="84"/>
      <c r="AN17" s="80"/>
      <c r="AO17" s="76"/>
      <c r="AP17" s="76"/>
      <c r="AQ17" s="76"/>
      <c r="AR17" s="76"/>
      <c r="AS17" s="76"/>
      <c r="AT17" s="76"/>
      <c r="AU17" s="76"/>
      <c r="AV17" s="76"/>
    </row>
    <row r="18" spans="1:48" ht="17" thickBot="1" x14ac:dyDescent="0.25">
      <c r="A18" t="s">
        <v>58</v>
      </c>
      <c r="B18" s="1">
        <v>19.8</v>
      </c>
      <c r="C18" s="1">
        <v>208</v>
      </c>
      <c r="D18" s="1">
        <v>30</v>
      </c>
      <c r="E18" s="1">
        <v>0.46300000000000002</v>
      </c>
      <c r="F18" s="1">
        <v>0.433</v>
      </c>
      <c r="G18" s="1">
        <v>0.90400000000000003</v>
      </c>
      <c r="H18" s="1">
        <v>13</v>
      </c>
      <c r="I18" s="1">
        <v>30.3</v>
      </c>
      <c r="J18" s="1">
        <v>1</v>
      </c>
      <c r="AC18" s="76"/>
      <c r="AD18" s="76"/>
      <c r="AE18" s="76"/>
      <c r="AF18" s="76"/>
      <c r="AG18" s="76"/>
      <c r="AH18" s="76"/>
      <c r="AI18" s="76"/>
      <c r="AJ18" s="76"/>
      <c r="AK18" s="76"/>
      <c r="AL18" s="84"/>
      <c r="AN18" s="81"/>
      <c r="AO18" s="77"/>
      <c r="AP18" s="77"/>
      <c r="AQ18" s="77"/>
      <c r="AR18" s="77"/>
      <c r="AS18" s="77"/>
      <c r="AT18" s="77"/>
      <c r="AU18" s="77"/>
      <c r="AV18" s="77"/>
    </row>
    <row r="19" spans="1:48" x14ac:dyDescent="0.2">
      <c r="A19" t="s">
        <v>59</v>
      </c>
      <c r="B19" s="1">
        <v>20</v>
      </c>
      <c r="C19" s="1">
        <v>185</v>
      </c>
      <c r="D19" s="1">
        <v>32</v>
      </c>
      <c r="E19" s="1">
        <v>0.42499999999999999</v>
      </c>
      <c r="F19" s="1">
        <v>0.36099999999999999</v>
      </c>
      <c r="G19" s="1">
        <v>0.876</v>
      </c>
      <c r="H19" s="1">
        <v>15.2</v>
      </c>
      <c r="I19" s="1">
        <v>26.6</v>
      </c>
      <c r="J19" s="1">
        <v>1</v>
      </c>
      <c r="AC19" s="84"/>
      <c r="AD19" s="84"/>
      <c r="AE19" s="84"/>
      <c r="AF19" s="84"/>
      <c r="AG19" s="84"/>
      <c r="AH19" s="84"/>
      <c r="AI19" s="84"/>
      <c r="AJ19" s="84"/>
      <c r="AK19" s="84"/>
      <c r="AL19" s="84"/>
    </row>
    <row r="20" spans="1:48" x14ac:dyDescent="0.2">
      <c r="A20" t="s">
        <v>60</v>
      </c>
      <c r="B20" s="1">
        <v>17.3</v>
      </c>
      <c r="C20" s="1">
        <v>190</v>
      </c>
      <c r="D20" s="1">
        <v>21</v>
      </c>
      <c r="E20" s="1">
        <v>0.45800000000000002</v>
      </c>
      <c r="F20" s="1">
        <v>0.371</v>
      </c>
      <c r="G20" s="1">
        <v>0.72699999999999998</v>
      </c>
      <c r="H20" s="1">
        <v>13.6</v>
      </c>
      <c r="I20" s="1">
        <v>31.4</v>
      </c>
      <c r="J20" s="1">
        <v>1</v>
      </c>
    </row>
    <row r="21" spans="1:48" x14ac:dyDescent="0.2">
      <c r="A21" t="s">
        <v>61</v>
      </c>
      <c r="B21" s="1">
        <v>20.7</v>
      </c>
      <c r="C21" s="1">
        <v>193</v>
      </c>
      <c r="D21" s="1">
        <v>26</v>
      </c>
      <c r="E21" s="1">
        <v>0.45800000000000002</v>
      </c>
      <c r="F21" s="1">
        <v>0.42699999999999999</v>
      </c>
      <c r="G21" s="1">
        <v>0.88600000000000001</v>
      </c>
      <c r="H21" s="1">
        <v>16.600000000000001</v>
      </c>
      <c r="I21" s="1">
        <v>31.9</v>
      </c>
      <c r="J21" s="1">
        <v>1</v>
      </c>
    </row>
    <row r="22" spans="1:48" x14ac:dyDescent="0.2">
      <c r="A22" t="s">
        <v>62</v>
      </c>
      <c r="B22" s="1">
        <v>21.3</v>
      </c>
      <c r="C22" s="1">
        <v>201</v>
      </c>
      <c r="D22" s="1">
        <v>29</v>
      </c>
      <c r="E22" s="1">
        <v>0.47099999999999997</v>
      </c>
      <c r="F22" s="1">
        <v>0.378</v>
      </c>
      <c r="G22" s="1">
        <v>0.78700000000000003</v>
      </c>
      <c r="H22" s="1">
        <v>15.7</v>
      </c>
      <c r="I22" s="1">
        <v>36.1</v>
      </c>
      <c r="J22" s="1">
        <v>1</v>
      </c>
    </row>
    <row r="23" spans="1:48" x14ac:dyDescent="0.2">
      <c r="A23" t="s">
        <v>63</v>
      </c>
      <c r="B23" s="1">
        <v>24.4</v>
      </c>
      <c r="C23" s="1">
        <v>211</v>
      </c>
      <c r="D23" s="1">
        <v>23</v>
      </c>
      <c r="E23" s="1">
        <v>0.51800000000000002</v>
      </c>
      <c r="F23" s="1">
        <v>0.4</v>
      </c>
      <c r="G23" s="1">
        <v>0.83599999999999997</v>
      </c>
      <c r="H23" s="1">
        <v>17.100000000000001</v>
      </c>
      <c r="I23" s="1">
        <v>33.1</v>
      </c>
      <c r="J23" s="1">
        <v>1</v>
      </c>
    </row>
    <row r="24" spans="1:48" x14ac:dyDescent="0.2">
      <c r="A24" t="s">
        <v>64</v>
      </c>
      <c r="B24" s="1">
        <v>21.1</v>
      </c>
      <c r="C24" s="1">
        <v>185</v>
      </c>
      <c r="D24" s="1">
        <v>31</v>
      </c>
      <c r="E24" s="1">
        <v>0.438</v>
      </c>
      <c r="F24" s="1">
        <v>0.36399999999999999</v>
      </c>
      <c r="G24" s="1">
        <v>0.84499999999999997</v>
      </c>
      <c r="H24" s="1">
        <v>16</v>
      </c>
      <c r="I24" s="1">
        <v>33.5</v>
      </c>
      <c r="J24" s="1">
        <v>1</v>
      </c>
    </row>
    <row r="25" spans="1:48" x14ac:dyDescent="0.2">
      <c r="A25" t="s">
        <v>65</v>
      </c>
      <c r="B25" s="1">
        <v>15.7</v>
      </c>
      <c r="C25" s="1">
        <v>211</v>
      </c>
      <c r="D25" s="1">
        <v>34</v>
      </c>
      <c r="E25" s="1">
        <v>0.44400000000000001</v>
      </c>
      <c r="F25" s="1">
        <v>0.34399999999999997</v>
      </c>
      <c r="G25" s="1">
        <v>0.75600000000000001</v>
      </c>
      <c r="H25" s="1">
        <v>12.9</v>
      </c>
      <c r="I25" s="1">
        <v>33.700000000000003</v>
      </c>
      <c r="J25" s="1">
        <v>1</v>
      </c>
    </row>
    <row r="26" spans="1:48" x14ac:dyDescent="0.2">
      <c r="A26" t="s">
        <v>66</v>
      </c>
      <c r="B26" s="1">
        <v>25.9</v>
      </c>
      <c r="C26" s="1">
        <v>208</v>
      </c>
      <c r="D26" s="1">
        <v>26</v>
      </c>
      <c r="E26" s="1">
        <v>0.51700000000000002</v>
      </c>
      <c r="F26" s="1">
        <v>0.33100000000000002</v>
      </c>
      <c r="G26" s="1">
        <v>0.79400000000000004</v>
      </c>
      <c r="H26" s="1">
        <v>18.3</v>
      </c>
      <c r="I26" s="1">
        <v>33</v>
      </c>
      <c r="J26" s="1">
        <v>1</v>
      </c>
    </row>
    <row r="27" spans="1:48" x14ac:dyDescent="0.2">
      <c r="A27" t="s">
        <v>67</v>
      </c>
      <c r="B27" s="1">
        <v>21.2</v>
      </c>
      <c r="C27" s="1">
        <v>190.5</v>
      </c>
      <c r="D27" s="1">
        <v>28</v>
      </c>
      <c r="E27" s="1">
        <v>0.47199999999999998</v>
      </c>
      <c r="F27" s="1">
        <v>0.32500000000000001</v>
      </c>
      <c r="G27" s="1">
        <v>0.76800000000000002</v>
      </c>
      <c r="H27" s="1">
        <v>17.3</v>
      </c>
      <c r="I27" s="1">
        <v>35.9</v>
      </c>
      <c r="J27" s="1">
        <v>1</v>
      </c>
    </row>
    <row r="28" spans="1:48" x14ac:dyDescent="0.2">
      <c r="A28" t="s">
        <v>68</v>
      </c>
      <c r="B28" s="1">
        <v>21.2</v>
      </c>
      <c r="C28" s="1">
        <v>201</v>
      </c>
      <c r="D28" s="1">
        <v>20</v>
      </c>
      <c r="E28" s="1">
        <v>0.42699999999999999</v>
      </c>
      <c r="F28" s="1">
        <v>0.32700000000000001</v>
      </c>
      <c r="G28" s="1">
        <v>0.71299999999999997</v>
      </c>
      <c r="H28" s="1">
        <v>16.5</v>
      </c>
      <c r="I28" s="1">
        <v>32.200000000000003</v>
      </c>
      <c r="J28" s="1">
        <v>1</v>
      </c>
    </row>
    <row r="29" spans="1:48" x14ac:dyDescent="0.2">
      <c r="A29" t="s">
        <v>69</v>
      </c>
      <c r="B29" s="1">
        <v>17.7</v>
      </c>
      <c r="C29" s="1">
        <v>203</v>
      </c>
      <c r="D29" s="1">
        <v>26</v>
      </c>
      <c r="E29" s="1">
        <v>0.40400000000000003</v>
      </c>
      <c r="F29" s="1">
        <v>0.38900000000000001</v>
      </c>
      <c r="G29" s="1">
        <v>0.83299999999999996</v>
      </c>
      <c r="H29" s="1">
        <v>14.6</v>
      </c>
      <c r="I29" s="1">
        <v>32.299999999999997</v>
      </c>
      <c r="J29" s="1">
        <v>1</v>
      </c>
    </row>
    <row r="30" spans="1:48" x14ac:dyDescent="0.2">
      <c r="A30" t="s">
        <v>70</v>
      </c>
      <c r="B30" s="1">
        <v>26.6</v>
      </c>
      <c r="C30" s="1">
        <v>196</v>
      </c>
      <c r="D30" s="1">
        <v>22</v>
      </c>
      <c r="E30" s="1">
        <v>0.46700000000000003</v>
      </c>
      <c r="F30" s="1">
        <v>0.32600000000000001</v>
      </c>
      <c r="G30" s="1">
        <v>0.86599999999999999</v>
      </c>
      <c r="H30" s="1">
        <v>19.600000000000001</v>
      </c>
      <c r="I30" s="1">
        <v>35</v>
      </c>
      <c r="J30" s="1">
        <v>1</v>
      </c>
    </row>
    <row r="31" spans="1:48" x14ac:dyDescent="0.2">
      <c r="A31" t="s">
        <v>71</v>
      </c>
      <c r="B31" s="1">
        <v>16.899999999999999</v>
      </c>
      <c r="C31" s="1">
        <v>201</v>
      </c>
      <c r="D31" s="1">
        <v>23</v>
      </c>
      <c r="E31" s="1">
        <v>0.45300000000000001</v>
      </c>
      <c r="F31" s="1">
        <v>0.32500000000000001</v>
      </c>
      <c r="G31" s="1">
        <v>0.76100000000000001</v>
      </c>
      <c r="H31" s="1">
        <v>13.4</v>
      </c>
      <c r="I31" s="1">
        <v>29.5</v>
      </c>
      <c r="J31" s="1">
        <v>1</v>
      </c>
    </row>
    <row r="32" spans="1:48" x14ac:dyDescent="0.2">
      <c r="A32" t="s">
        <v>72</v>
      </c>
      <c r="B32" s="1">
        <v>27.7</v>
      </c>
      <c r="C32" s="1">
        <v>211</v>
      </c>
      <c r="D32" s="1">
        <v>24</v>
      </c>
      <c r="E32" s="1">
        <v>0.57799999999999996</v>
      </c>
      <c r="F32" s="1">
        <v>0.25600000000000001</v>
      </c>
      <c r="G32" s="1">
        <v>0.72899999999999998</v>
      </c>
      <c r="H32" s="1">
        <v>17.3</v>
      </c>
      <c r="I32" s="1">
        <v>32.799999999999997</v>
      </c>
      <c r="J32" s="1">
        <v>0</v>
      </c>
    </row>
    <row r="33" spans="1:10" x14ac:dyDescent="0.2">
      <c r="A33" t="s">
        <v>73</v>
      </c>
      <c r="B33" s="1">
        <v>18.3</v>
      </c>
      <c r="C33" s="1">
        <v>201</v>
      </c>
      <c r="D33" s="1">
        <v>27</v>
      </c>
      <c r="E33" s="1">
        <v>0.441</v>
      </c>
      <c r="F33" s="1">
        <v>0.378</v>
      </c>
      <c r="G33" s="1">
        <v>0.83699999999999997</v>
      </c>
      <c r="H33" s="1">
        <v>14.9</v>
      </c>
      <c r="I33" s="1">
        <v>31.1</v>
      </c>
      <c r="J33" s="1">
        <v>0</v>
      </c>
    </row>
    <row r="34" spans="1:10" x14ac:dyDescent="0.2">
      <c r="A34" t="s">
        <v>74</v>
      </c>
      <c r="B34" s="1">
        <v>26.6</v>
      </c>
      <c r="C34" s="1">
        <v>201</v>
      </c>
      <c r="D34" s="1">
        <v>27</v>
      </c>
      <c r="E34" s="1">
        <v>0.496</v>
      </c>
      <c r="F34" s="1">
        <v>0.371</v>
      </c>
      <c r="G34" s="1">
        <v>0.85399999999999998</v>
      </c>
      <c r="H34" s="1">
        <v>18.8</v>
      </c>
      <c r="I34" s="1">
        <v>34</v>
      </c>
      <c r="J34" s="1">
        <v>0</v>
      </c>
    </row>
    <row r="35" spans="1:10" x14ac:dyDescent="0.2">
      <c r="A35" t="s">
        <v>75</v>
      </c>
      <c r="B35" s="1">
        <v>16.899999999999999</v>
      </c>
      <c r="C35" s="1">
        <v>205.7</v>
      </c>
      <c r="D35" s="1">
        <v>25</v>
      </c>
      <c r="E35" s="1">
        <v>0.54900000000000004</v>
      </c>
      <c r="F35" s="1">
        <v>0.36899999999999999</v>
      </c>
      <c r="G35" s="1">
        <v>0.78500000000000003</v>
      </c>
      <c r="H35" s="1">
        <v>11.8</v>
      </c>
      <c r="I35" s="1">
        <v>31.9</v>
      </c>
      <c r="J35" s="1">
        <v>0</v>
      </c>
    </row>
    <row r="36" spans="1:10" x14ac:dyDescent="0.2">
      <c r="A36" t="s">
        <v>76</v>
      </c>
      <c r="B36" s="1">
        <v>16.899999999999999</v>
      </c>
      <c r="C36" s="1">
        <v>211</v>
      </c>
      <c r="D36" s="1">
        <v>22</v>
      </c>
      <c r="E36" s="1">
        <v>0.56299999999999994</v>
      </c>
      <c r="F36" s="1">
        <v>0.28599999999999998</v>
      </c>
      <c r="G36" s="1">
        <v>0.6</v>
      </c>
      <c r="H36" s="1">
        <v>12.2</v>
      </c>
      <c r="I36" s="1">
        <v>34.200000000000003</v>
      </c>
      <c r="J36" s="1">
        <v>0</v>
      </c>
    </row>
    <row r="37" spans="1:10" x14ac:dyDescent="0.2">
      <c r="A37" t="s">
        <v>77</v>
      </c>
      <c r="B37" s="1">
        <v>27.5</v>
      </c>
      <c r="C37" s="1">
        <v>213</v>
      </c>
      <c r="D37" s="1">
        <v>25</v>
      </c>
      <c r="E37" s="1">
        <v>0.48399999999999999</v>
      </c>
      <c r="F37" s="1">
        <v>0.3</v>
      </c>
      <c r="G37" s="1">
        <v>0.80400000000000005</v>
      </c>
      <c r="H37" s="1">
        <v>18.7</v>
      </c>
      <c r="I37" s="1">
        <v>33.700000000000003</v>
      </c>
      <c r="J37" s="1">
        <v>0</v>
      </c>
    </row>
    <row r="38" spans="1:10" x14ac:dyDescent="0.2">
      <c r="A38" t="s">
        <v>78</v>
      </c>
      <c r="B38" s="1">
        <v>23.8</v>
      </c>
      <c r="C38" s="1">
        <v>188</v>
      </c>
      <c r="D38" s="1">
        <v>27</v>
      </c>
      <c r="E38" s="1">
        <v>0.48699999999999999</v>
      </c>
      <c r="F38" s="1">
        <v>0.40100000000000002</v>
      </c>
      <c r="G38" s="1">
        <v>0.873</v>
      </c>
      <c r="H38" s="1">
        <v>18.5</v>
      </c>
      <c r="I38" s="1">
        <v>33</v>
      </c>
      <c r="J38" s="1">
        <v>0</v>
      </c>
    </row>
    <row r="39" spans="1:10" x14ac:dyDescent="0.2">
      <c r="A39" t="s">
        <v>79</v>
      </c>
      <c r="B39" s="1">
        <v>15.7</v>
      </c>
      <c r="C39" s="1">
        <v>203</v>
      </c>
      <c r="D39" s="1">
        <v>21</v>
      </c>
      <c r="E39" s="1">
        <v>0.45</v>
      </c>
      <c r="F39" s="1">
        <v>0.373</v>
      </c>
      <c r="G39" s="1">
        <v>0.85499999999999998</v>
      </c>
      <c r="H39" s="1">
        <v>13.1</v>
      </c>
      <c r="I39" s="1">
        <v>31.1</v>
      </c>
      <c r="J39" s="1">
        <v>0</v>
      </c>
    </row>
    <row r="40" spans="1:10" x14ac:dyDescent="0.2">
      <c r="A40" t="s">
        <v>80</v>
      </c>
      <c r="B40" s="1">
        <v>18</v>
      </c>
      <c r="C40" s="1">
        <v>203</v>
      </c>
      <c r="D40" s="1">
        <v>30</v>
      </c>
      <c r="E40" s="1">
        <v>0.497</v>
      </c>
      <c r="F40" s="1">
        <v>0.42499999999999999</v>
      </c>
      <c r="G40" s="1">
        <v>0.80700000000000005</v>
      </c>
      <c r="H40" s="1">
        <v>13</v>
      </c>
      <c r="I40" s="1">
        <v>31.8</v>
      </c>
      <c r="J40" s="1">
        <v>0</v>
      </c>
    </row>
    <row r="41" spans="1:10" x14ac:dyDescent="0.2">
      <c r="A41" t="s">
        <v>81</v>
      </c>
      <c r="B41" s="1">
        <v>18.8</v>
      </c>
      <c r="C41" s="1">
        <v>193</v>
      </c>
      <c r="D41" s="1">
        <v>26</v>
      </c>
      <c r="E41" s="1">
        <v>0.42299999999999999</v>
      </c>
      <c r="F41" s="1">
        <v>0.34300000000000003</v>
      </c>
      <c r="G41" s="1">
        <v>0.73</v>
      </c>
      <c r="H41" s="1">
        <v>16.3</v>
      </c>
      <c r="I41" s="1">
        <v>31.9</v>
      </c>
      <c r="J41" s="1">
        <v>0</v>
      </c>
    </row>
    <row r="42" spans="1:10" x14ac:dyDescent="0.2">
      <c r="A42" t="s">
        <v>82</v>
      </c>
      <c r="B42" s="1">
        <v>21.1</v>
      </c>
      <c r="C42" s="1">
        <v>196</v>
      </c>
      <c r="D42" s="1">
        <v>23</v>
      </c>
      <c r="E42" s="1">
        <v>0.434</v>
      </c>
      <c r="F42" s="1">
        <v>0.36899999999999999</v>
      </c>
      <c r="G42" s="1">
        <v>0.78</v>
      </c>
      <c r="H42" s="1">
        <v>18.7</v>
      </c>
      <c r="I42" s="1">
        <v>30.2</v>
      </c>
      <c r="J42" s="1">
        <v>0</v>
      </c>
    </row>
    <row r="43" spans="1:10" x14ac:dyDescent="0.2">
      <c r="A43" t="s">
        <v>83</v>
      </c>
      <c r="B43" s="1">
        <v>16.8</v>
      </c>
      <c r="C43" s="1">
        <v>196</v>
      </c>
      <c r="D43" s="1">
        <v>26</v>
      </c>
      <c r="E43" s="1">
        <v>0.442</v>
      </c>
      <c r="F43" s="1">
        <v>0.33500000000000002</v>
      </c>
      <c r="G43" s="1">
        <v>0.80600000000000005</v>
      </c>
      <c r="H43" s="1">
        <v>12.2</v>
      </c>
      <c r="I43" s="1">
        <v>28.1</v>
      </c>
      <c r="J43" s="1">
        <v>0</v>
      </c>
    </row>
    <row r="44" spans="1:10" x14ac:dyDescent="0.2">
      <c r="A44" t="s">
        <v>84</v>
      </c>
      <c r="B44" s="1">
        <v>20.8</v>
      </c>
      <c r="C44" s="1">
        <v>213.4</v>
      </c>
      <c r="D44" s="1">
        <v>28</v>
      </c>
      <c r="E44" s="1">
        <v>0.51800000000000002</v>
      </c>
      <c r="F44" s="1">
        <v>0.36399999999999999</v>
      </c>
      <c r="G44" s="1">
        <v>0.78900000000000003</v>
      </c>
      <c r="H44" s="1">
        <v>16.899999999999999</v>
      </c>
      <c r="I44" s="1">
        <v>31.4</v>
      </c>
      <c r="J44" s="1">
        <v>0</v>
      </c>
    </row>
    <row r="45" spans="1:10" x14ac:dyDescent="0.2">
      <c r="A45" t="s">
        <v>85</v>
      </c>
      <c r="B45" s="1">
        <v>16</v>
      </c>
      <c r="C45" s="1">
        <v>203</v>
      </c>
      <c r="D45" s="1">
        <v>23</v>
      </c>
      <c r="E45" s="1">
        <v>0.44900000000000001</v>
      </c>
      <c r="F45" s="1">
        <v>0.34899999999999998</v>
      </c>
      <c r="G45" s="1">
        <v>0.73099999999999998</v>
      </c>
      <c r="H45" s="1">
        <v>13.4</v>
      </c>
      <c r="I45" s="1">
        <v>33.799999999999997</v>
      </c>
      <c r="J45" s="1">
        <v>0</v>
      </c>
    </row>
    <row r="46" spans="1:10" x14ac:dyDescent="0.2">
      <c r="A46" t="s">
        <v>86</v>
      </c>
      <c r="B46" s="1">
        <v>24.5</v>
      </c>
      <c r="C46" s="1">
        <v>208</v>
      </c>
      <c r="D46" s="1">
        <v>30</v>
      </c>
      <c r="E46" s="1">
        <v>0.46200000000000002</v>
      </c>
      <c r="F46" s="1">
        <v>0.36199999999999999</v>
      </c>
      <c r="G46" s="1">
        <v>0.753</v>
      </c>
      <c r="H46" s="1">
        <v>17.899999999999999</v>
      </c>
      <c r="I46" s="1">
        <v>35</v>
      </c>
      <c r="J46" s="1">
        <v>0</v>
      </c>
    </row>
    <row r="47" spans="1:10" x14ac:dyDescent="0.2">
      <c r="A47" t="s">
        <v>87</v>
      </c>
      <c r="B47" s="1">
        <v>17.3</v>
      </c>
      <c r="C47" s="1">
        <v>208</v>
      </c>
      <c r="D47" s="1">
        <v>25</v>
      </c>
      <c r="E47" s="1">
        <v>0.53300000000000003</v>
      </c>
      <c r="F47" s="1">
        <v>0.13200000000000001</v>
      </c>
      <c r="G47" s="1">
        <v>0.59</v>
      </c>
      <c r="H47" s="1">
        <v>13.3</v>
      </c>
      <c r="I47" s="1">
        <v>33.5</v>
      </c>
      <c r="J47" s="1">
        <v>0</v>
      </c>
    </row>
    <row r="48" spans="1:10" x14ac:dyDescent="0.2">
      <c r="A48" t="s">
        <v>88</v>
      </c>
      <c r="B48" s="1">
        <v>25.6</v>
      </c>
      <c r="C48" s="1">
        <v>183</v>
      </c>
      <c r="D48" s="1">
        <v>28</v>
      </c>
      <c r="E48" s="1">
        <v>0.434</v>
      </c>
      <c r="F48" s="1">
        <v>0.35599999999999998</v>
      </c>
      <c r="G48" s="1">
        <v>0.84399999999999997</v>
      </c>
      <c r="H48" s="1">
        <v>20.5</v>
      </c>
      <c r="I48" s="1">
        <v>34.9</v>
      </c>
      <c r="J48" s="1">
        <v>0</v>
      </c>
    </row>
    <row r="49" spans="1:10" x14ac:dyDescent="0.2">
      <c r="A49" t="s">
        <v>89</v>
      </c>
      <c r="B49" s="1">
        <v>15.3</v>
      </c>
      <c r="C49" s="1">
        <v>196</v>
      </c>
      <c r="D49" s="1">
        <v>26</v>
      </c>
      <c r="E49" s="1">
        <v>0.44</v>
      </c>
      <c r="F49" s="1">
        <v>0.34799999999999998</v>
      </c>
      <c r="G49" s="1">
        <v>0.88800000000000001</v>
      </c>
      <c r="H49" s="1">
        <v>12.4</v>
      </c>
      <c r="I49" s="1">
        <v>28.5</v>
      </c>
      <c r="J49" s="1">
        <v>0</v>
      </c>
    </row>
    <row r="50" spans="1:10" x14ac:dyDescent="0.2">
      <c r="A50" t="s">
        <v>90</v>
      </c>
      <c r="B50" s="1">
        <v>16.600000000000001</v>
      </c>
      <c r="C50" s="1">
        <v>196</v>
      </c>
      <c r="D50" s="1">
        <v>25</v>
      </c>
      <c r="E50" s="1">
        <v>0.41199999999999998</v>
      </c>
      <c r="F50" s="1">
        <v>0.35699999999999998</v>
      </c>
      <c r="G50" s="1">
        <v>0.86099999999999999</v>
      </c>
      <c r="H50" s="1">
        <v>14.1</v>
      </c>
      <c r="I50" s="1">
        <v>34.799999999999997</v>
      </c>
      <c r="J50" s="1">
        <v>0</v>
      </c>
    </row>
    <row r="51" spans="1:10" x14ac:dyDescent="0.2">
      <c r="A51" t="s">
        <v>91</v>
      </c>
      <c r="B51" s="1">
        <v>15</v>
      </c>
      <c r="C51" s="1">
        <v>193</v>
      </c>
      <c r="D51" s="1">
        <v>37</v>
      </c>
      <c r="E51" s="1">
        <v>0.433</v>
      </c>
      <c r="F51" s="1">
        <v>0.33</v>
      </c>
      <c r="G51" s="1">
        <v>0.70799999999999996</v>
      </c>
      <c r="H51" s="1">
        <v>13.3</v>
      </c>
      <c r="I51" s="1">
        <v>26.2</v>
      </c>
      <c r="J51" s="1">
        <v>0</v>
      </c>
    </row>
    <row r="52" spans="1:10" x14ac:dyDescent="0.2">
      <c r="A52" t="s">
        <v>92</v>
      </c>
      <c r="B52" s="1">
        <v>25.6</v>
      </c>
      <c r="C52" s="1">
        <v>190</v>
      </c>
      <c r="D52" s="1">
        <v>25</v>
      </c>
      <c r="E52" s="1">
        <v>0.47499999999999998</v>
      </c>
      <c r="F52" s="1">
        <v>0.35099999999999998</v>
      </c>
      <c r="G52" s="1">
        <v>0.80800000000000005</v>
      </c>
      <c r="H52" s="1">
        <v>19.600000000000001</v>
      </c>
      <c r="I52" s="1">
        <v>36.9</v>
      </c>
      <c r="J52" s="1">
        <v>0</v>
      </c>
    </row>
    <row r="53" spans="1:10" x14ac:dyDescent="0.2">
      <c r="A53" t="s">
        <v>93</v>
      </c>
      <c r="B53" s="1">
        <v>20.7</v>
      </c>
      <c r="C53" s="1">
        <v>190</v>
      </c>
      <c r="D53" s="1">
        <v>28</v>
      </c>
      <c r="E53" s="1">
        <v>0.44400000000000001</v>
      </c>
      <c r="F53" s="1">
        <v>0.30199999999999999</v>
      </c>
      <c r="G53" s="1">
        <v>0.69699999999999995</v>
      </c>
      <c r="H53" s="1">
        <v>17.3</v>
      </c>
      <c r="I53" s="1">
        <v>34.5</v>
      </c>
      <c r="J53" s="1">
        <v>0</v>
      </c>
    </row>
    <row r="54" spans="1:10" x14ac:dyDescent="0.2">
      <c r="A54" t="s">
        <v>94</v>
      </c>
      <c r="B54" s="1">
        <v>19.100000000000001</v>
      </c>
      <c r="C54" s="1">
        <v>185.4</v>
      </c>
      <c r="D54" s="1">
        <v>20</v>
      </c>
      <c r="E54" s="1">
        <v>0.41799999999999998</v>
      </c>
      <c r="F54" s="1">
        <v>0.32400000000000001</v>
      </c>
      <c r="G54" s="1">
        <v>0.82899999999999996</v>
      </c>
      <c r="H54" s="1">
        <v>15.5</v>
      </c>
      <c r="I54" s="1">
        <v>30.9</v>
      </c>
      <c r="J54" s="1">
        <v>0</v>
      </c>
    </row>
    <row r="55" spans="1:10" x14ac:dyDescent="0.2">
      <c r="A55" t="s">
        <v>95</v>
      </c>
      <c r="B55" s="1">
        <v>19.5</v>
      </c>
      <c r="C55" s="1">
        <v>206</v>
      </c>
      <c r="D55" s="1">
        <v>21</v>
      </c>
      <c r="E55" s="1">
        <v>0.56000000000000005</v>
      </c>
      <c r="F55" s="1">
        <v>0.34799999999999998</v>
      </c>
      <c r="G55" s="1">
        <v>0.76300000000000001</v>
      </c>
      <c r="H55" s="1">
        <v>13.6</v>
      </c>
      <c r="I55" s="1">
        <v>30</v>
      </c>
      <c r="J55" s="1">
        <v>0</v>
      </c>
    </row>
    <row r="56" spans="1:10" x14ac:dyDescent="0.2">
      <c r="A56" t="s">
        <v>96</v>
      </c>
      <c r="B56" s="1">
        <v>17</v>
      </c>
      <c r="C56" s="1">
        <v>203</v>
      </c>
      <c r="D56" s="1">
        <v>30</v>
      </c>
      <c r="E56" s="1">
        <v>0.38500000000000001</v>
      </c>
      <c r="F56" s="1">
        <v>0.36099999999999999</v>
      </c>
      <c r="G56" s="1">
        <v>0.90400000000000003</v>
      </c>
      <c r="H56" s="1">
        <v>12.9</v>
      </c>
      <c r="I56" s="1">
        <v>27.2</v>
      </c>
      <c r="J56" s="1">
        <v>0</v>
      </c>
    </row>
    <row r="57" spans="1:10" x14ac:dyDescent="0.2">
      <c r="A57" t="s">
        <v>97</v>
      </c>
      <c r="B57" s="1">
        <v>16.8</v>
      </c>
      <c r="C57" s="1">
        <v>193</v>
      </c>
      <c r="D57" s="1">
        <v>26</v>
      </c>
      <c r="E57" s="1">
        <v>0.44800000000000001</v>
      </c>
      <c r="F57" s="1">
        <v>0.32400000000000001</v>
      </c>
      <c r="G57" s="1">
        <v>0.84399999999999997</v>
      </c>
      <c r="H57" s="1">
        <v>14.6</v>
      </c>
      <c r="I57" s="1">
        <v>27.3</v>
      </c>
      <c r="J57" s="1">
        <v>0</v>
      </c>
    </row>
    <row r="58" spans="1:10" x14ac:dyDescent="0.2">
      <c r="A58" t="s">
        <v>98</v>
      </c>
      <c r="B58" s="1">
        <v>23.7</v>
      </c>
      <c r="C58" s="1">
        <v>198</v>
      </c>
      <c r="D58" s="1">
        <v>24</v>
      </c>
      <c r="E58" s="1">
        <v>0.46700000000000003</v>
      </c>
      <c r="F58" s="1">
        <v>0.374</v>
      </c>
      <c r="G58" s="1">
        <v>0.83199999999999996</v>
      </c>
      <c r="H58" s="1">
        <v>18</v>
      </c>
      <c r="I58" s="1">
        <v>34.5</v>
      </c>
      <c r="J58" s="1">
        <v>0</v>
      </c>
    </row>
    <row r="59" spans="1:10" x14ac:dyDescent="0.2">
      <c r="A59" t="s">
        <v>99</v>
      </c>
      <c r="B59" s="1">
        <v>20</v>
      </c>
      <c r="C59" s="1">
        <v>201</v>
      </c>
      <c r="D59" s="1">
        <v>26</v>
      </c>
      <c r="E59" s="1">
        <v>0.53700000000000003</v>
      </c>
      <c r="F59" s="1">
        <v>0.35699999999999998</v>
      </c>
      <c r="G59" s="1">
        <v>0.81</v>
      </c>
      <c r="H59" s="1">
        <v>13.5</v>
      </c>
      <c r="I59" s="1">
        <v>31.8</v>
      </c>
      <c r="J59" s="1">
        <v>0</v>
      </c>
    </row>
    <row r="60" spans="1:10" x14ac:dyDescent="0.2">
      <c r="A60" t="s">
        <v>100</v>
      </c>
      <c r="B60" s="1">
        <v>19.100000000000001</v>
      </c>
      <c r="C60" s="1">
        <v>196</v>
      </c>
      <c r="D60" s="1">
        <v>27</v>
      </c>
      <c r="E60" s="1">
        <v>0.38800000000000001</v>
      </c>
      <c r="F60" s="1">
        <v>0.34699999999999998</v>
      </c>
      <c r="G60" s="1">
        <v>0.85399999999999998</v>
      </c>
      <c r="H60" s="1">
        <v>15.8</v>
      </c>
      <c r="I60" s="1">
        <v>32.6</v>
      </c>
      <c r="J60" s="1">
        <v>0</v>
      </c>
    </row>
    <row r="61" spans="1:10" x14ac:dyDescent="0.2">
      <c r="A61" t="s">
        <v>101</v>
      </c>
      <c r="B61" s="1">
        <v>14.8</v>
      </c>
      <c r="C61" s="1">
        <v>196</v>
      </c>
      <c r="D61" s="1">
        <v>23</v>
      </c>
      <c r="E61" s="1">
        <v>0.44600000000000001</v>
      </c>
      <c r="F61" s="1">
        <v>0.32900000000000001</v>
      </c>
      <c r="G61" s="1">
        <v>0.77400000000000002</v>
      </c>
      <c r="H61" s="1">
        <v>12.5</v>
      </c>
      <c r="I61" s="1">
        <v>27.2</v>
      </c>
      <c r="J61" s="1">
        <v>0</v>
      </c>
    </row>
    <row r="65" spans="1:19" ht="23" x14ac:dyDescent="0.3">
      <c r="K65" s="20" t="s">
        <v>102</v>
      </c>
    </row>
    <row r="69" spans="1:19" ht="17" thickBot="1" x14ac:dyDescent="0.25"/>
    <row r="70" spans="1:19" ht="17" thickBot="1" x14ac:dyDescent="0.25">
      <c r="E70" s="10" t="s">
        <v>103</v>
      </c>
      <c r="I70" s="13" t="s">
        <v>104</v>
      </c>
      <c r="J70" s="12" t="s">
        <v>105</v>
      </c>
      <c r="S70" s="16" t="s">
        <v>106</v>
      </c>
    </row>
    <row r="71" spans="1:19" x14ac:dyDescent="0.2">
      <c r="A71" t="s">
        <v>107</v>
      </c>
    </row>
    <row r="72" spans="1:19" ht="17" thickBot="1" x14ac:dyDescent="0.25">
      <c r="D72" t="s">
        <v>108</v>
      </c>
      <c r="J72" s="11" t="s">
        <v>109</v>
      </c>
      <c r="K72">
        <f>((C82)/(B82))/((C84-C82)/(B84-8))</f>
        <v>76.215967699741853</v>
      </c>
    </row>
    <row r="73" spans="1:19" x14ac:dyDescent="0.2">
      <c r="A73" s="8" t="s">
        <v>110</v>
      </c>
      <c r="B73" s="8"/>
      <c r="E73" s="9" t="s">
        <v>111</v>
      </c>
      <c r="J73" s="11" t="s">
        <v>112</v>
      </c>
      <c r="K73">
        <f>_xlfn.F.INV(0.95,8,51)</f>
        <v>2.1260234111732794</v>
      </c>
      <c r="L73" s="9"/>
    </row>
    <row r="74" spans="1:19" ht="17" thickBot="1" x14ac:dyDescent="0.25">
      <c r="A74" t="s">
        <v>113</v>
      </c>
      <c r="B74">
        <v>0.96063124183409387</v>
      </c>
      <c r="D74" t="s">
        <v>114</v>
      </c>
    </row>
    <row r="75" spans="1:19" ht="17" thickBot="1" x14ac:dyDescent="0.25">
      <c r="A75" t="s">
        <v>115</v>
      </c>
      <c r="B75">
        <v>0.92281238278771338</v>
      </c>
      <c r="I75" s="13" t="s">
        <v>116</v>
      </c>
      <c r="J75" t="s">
        <v>117</v>
      </c>
    </row>
    <row r="76" spans="1:19" x14ac:dyDescent="0.2">
      <c r="A76" t="s">
        <v>118</v>
      </c>
      <c r="B76">
        <v>0.91070452126421753</v>
      </c>
      <c r="D76" t="s">
        <v>119</v>
      </c>
      <c r="L76" s="9" t="s">
        <v>111</v>
      </c>
    </row>
    <row r="77" spans="1:19" x14ac:dyDescent="0.2">
      <c r="A77" t="s">
        <v>120</v>
      </c>
      <c r="B77">
        <v>1.3036645164700815</v>
      </c>
      <c r="J77" t="s">
        <v>121</v>
      </c>
    </row>
    <row r="78" spans="1:19" ht="17" thickBot="1" x14ac:dyDescent="0.25">
      <c r="A78" s="6" t="s">
        <v>122</v>
      </c>
      <c r="B78" s="6">
        <v>60</v>
      </c>
    </row>
    <row r="79" spans="1:19" x14ac:dyDescent="0.2">
      <c r="J79" t="s">
        <v>123</v>
      </c>
    </row>
    <row r="80" spans="1:19" ht="17" thickBot="1" x14ac:dyDescent="0.25">
      <c r="A80" t="s">
        <v>124</v>
      </c>
      <c r="K80" s="1"/>
      <c r="L80" s="1" t="s">
        <v>125</v>
      </c>
    </row>
    <row r="81" spans="1:9" x14ac:dyDescent="0.2">
      <c r="A81" s="7"/>
      <c r="B81" s="7" t="s">
        <v>2</v>
      </c>
      <c r="C81" s="7" t="s">
        <v>126</v>
      </c>
      <c r="D81" s="7" t="s">
        <v>127</v>
      </c>
      <c r="E81" s="7" t="s">
        <v>128</v>
      </c>
      <c r="F81" s="7" t="s">
        <v>129</v>
      </c>
    </row>
    <row r="82" spans="1:9" x14ac:dyDescent="0.2">
      <c r="A82" t="s">
        <v>130</v>
      </c>
      <c r="B82">
        <v>8</v>
      </c>
      <c r="C82">
        <v>1036.2574002533386</v>
      </c>
      <c r="D82">
        <v>129.53217503166732</v>
      </c>
      <c r="E82">
        <v>76.215967699741952</v>
      </c>
      <c r="F82">
        <v>1.1781348089486104E-25</v>
      </c>
    </row>
    <row r="83" spans="1:9" x14ac:dyDescent="0.2">
      <c r="A83" t="s">
        <v>131</v>
      </c>
      <c r="B83">
        <v>51</v>
      </c>
      <c r="C83">
        <v>86.676599746661751</v>
      </c>
      <c r="D83">
        <v>1.6995411715031716</v>
      </c>
    </row>
    <row r="84" spans="1:9" ht="17" thickBot="1" x14ac:dyDescent="0.25">
      <c r="A84" s="6" t="s">
        <v>132</v>
      </c>
      <c r="B84" s="6">
        <v>59</v>
      </c>
      <c r="C84" s="6">
        <v>1122.9340000000004</v>
      </c>
      <c r="D84" s="6"/>
      <c r="E84" s="6"/>
      <c r="F84" s="6"/>
    </row>
    <row r="85" spans="1:9" ht="17" thickBot="1" x14ac:dyDescent="0.25"/>
    <row r="86" spans="1:9" x14ac:dyDescent="0.2">
      <c r="A86" s="7"/>
      <c r="B86" s="7" t="s">
        <v>133</v>
      </c>
      <c r="C86" s="7" t="s">
        <v>120</v>
      </c>
      <c r="D86" s="7" t="s">
        <v>134</v>
      </c>
      <c r="E86" s="7" t="s">
        <v>135</v>
      </c>
      <c r="F86" s="7" t="s">
        <v>136</v>
      </c>
      <c r="G86" s="7" t="s">
        <v>137</v>
      </c>
      <c r="H86" s="7" t="s">
        <v>138</v>
      </c>
      <c r="I86" s="7" t="s">
        <v>139</v>
      </c>
    </row>
    <row r="87" spans="1:9" x14ac:dyDescent="0.2">
      <c r="A87" t="s">
        <v>140</v>
      </c>
      <c r="B87">
        <v>-32.999805594963163</v>
      </c>
      <c r="C87">
        <v>5.5997760550338906</v>
      </c>
      <c r="D87">
        <v>-5.8930580920817635</v>
      </c>
      <c r="E87">
        <v>3.0152160200146415E-7</v>
      </c>
      <c r="F87">
        <v>-44.241825120452432</v>
      </c>
      <c r="G87">
        <v>-21.757786069473894</v>
      </c>
      <c r="H87">
        <v>-44.241825120452432</v>
      </c>
      <c r="I87">
        <v>-21.757786069473894</v>
      </c>
    </row>
    <row r="88" spans="1:9" x14ac:dyDescent="0.2">
      <c r="A88" t="s">
        <v>31</v>
      </c>
      <c r="B88">
        <v>5.0135577870901199E-2</v>
      </c>
      <c r="C88">
        <v>2.4745854095562833E-2</v>
      </c>
      <c r="D88">
        <v>2.0260192950822815</v>
      </c>
      <c r="E88">
        <v>4.80091811499401E-2</v>
      </c>
      <c r="F88">
        <v>4.5620280604562191E-4</v>
      </c>
      <c r="G88">
        <v>9.9814952935756776E-2</v>
      </c>
      <c r="H88">
        <v>4.5620280604562191E-4</v>
      </c>
      <c r="I88">
        <v>9.9814952935756776E-2</v>
      </c>
    </row>
    <row r="89" spans="1:9" x14ac:dyDescent="0.2">
      <c r="A89" t="s">
        <v>32</v>
      </c>
      <c r="B89">
        <v>4.1818947432876862E-2</v>
      </c>
      <c r="C89">
        <v>4.5686058522446248E-2</v>
      </c>
      <c r="D89">
        <v>0.91535467898441236</v>
      </c>
      <c r="E89">
        <v>0.36431333551117906</v>
      </c>
      <c r="F89">
        <v>-4.9899642186485661E-2</v>
      </c>
      <c r="G89">
        <v>0.13353753705223939</v>
      </c>
      <c r="H89">
        <v>-4.9899642186485661E-2</v>
      </c>
      <c r="I89">
        <v>0.13353753705223939</v>
      </c>
    </row>
    <row r="90" spans="1:9" x14ac:dyDescent="0.2">
      <c r="A90" t="s">
        <v>33</v>
      </c>
      <c r="B90">
        <v>25.475065850885631</v>
      </c>
      <c r="C90">
        <v>4.7393210302673943</v>
      </c>
      <c r="D90">
        <v>5.3752564319214979</v>
      </c>
      <c r="E90">
        <v>1.9161934883227459E-6</v>
      </c>
      <c r="F90">
        <v>15.960481868204289</v>
      </c>
      <c r="G90">
        <v>34.989649833566972</v>
      </c>
      <c r="H90">
        <v>15.960481868204289</v>
      </c>
      <c r="I90">
        <v>34.989649833566972</v>
      </c>
    </row>
    <row r="91" spans="1:9" x14ac:dyDescent="0.2">
      <c r="A91" t="s">
        <v>34</v>
      </c>
      <c r="B91">
        <v>1.5801322207607862</v>
      </c>
      <c r="C91">
        <v>3.2690143948833015</v>
      </c>
      <c r="D91">
        <v>0.48336655330549388</v>
      </c>
      <c r="E91">
        <v>0.63090429938130599</v>
      </c>
      <c r="F91">
        <v>-4.9826880233357702</v>
      </c>
      <c r="G91">
        <v>8.142952464857343</v>
      </c>
      <c r="H91">
        <v>-4.9826880233357702</v>
      </c>
      <c r="I91">
        <v>8.142952464857343</v>
      </c>
    </row>
    <row r="92" spans="1:9" x14ac:dyDescent="0.2">
      <c r="A92" t="s">
        <v>35</v>
      </c>
      <c r="B92">
        <v>8.6143973515074705</v>
      </c>
      <c r="C92">
        <v>2.8859257713346516</v>
      </c>
      <c r="D92">
        <v>2.9849684413482258</v>
      </c>
      <c r="E92">
        <v>4.3468971044686132E-3</v>
      </c>
      <c r="F92">
        <v>2.8206596106398161</v>
      </c>
      <c r="G92">
        <v>14.408135092375126</v>
      </c>
      <c r="H92">
        <v>2.8206596106398161</v>
      </c>
      <c r="I92">
        <v>14.408135092375126</v>
      </c>
    </row>
    <row r="93" spans="1:9" x14ac:dyDescent="0.2">
      <c r="A93" t="s">
        <v>36</v>
      </c>
      <c r="B93">
        <v>1.3652870092658871</v>
      </c>
      <c r="C93">
        <v>8.5765446423590908E-2</v>
      </c>
      <c r="D93">
        <v>15.918846880628456</v>
      </c>
      <c r="E93">
        <v>1.9909392560134059E-21</v>
      </c>
      <c r="F93">
        <v>1.1931056909719937</v>
      </c>
      <c r="G93">
        <v>1.5374683275597805</v>
      </c>
      <c r="H93">
        <v>1.1931056909719937</v>
      </c>
      <c r="I93">
        <v>1.5374683275597805</v>
      </c>
    </row>
    <row r="94" spans="1:9" x14ac:dyDescent="0.2">
      <c r="A94" t="s">
        <v>37</v>
      </c>
      <c r="B94">
        <v>4.6847141256032558E-2</v>
      </c>
      <c r="C94">
        <v>9.2010369023594177E-2</v>
      </c>
      <c r="D94">
        <v>0.50915067239888545</v>
      </c>
      <c r="E94">
        <v>0.61284255070317539</v>
      </c>
      <c r="F94">
        <v>-0.13787138229650595</v>
      </c>
      <c r="G94">
        <v>0.23156566480857108</v>
      </c>
      <c r="H94">
        <v>-0.13787138229650595</v>
      </c>
      <c r="I94">
        <v>0.23156566480857108</v>
      </c>
    </row>
    <row r="95" spans="1:9" ht="17" thickBot="1" x14ac:dyDescent="0.25">
      <c r="A95" s="14" t="s">
        <v>38</v>
      </c>
      <c r="B95" s="6">
        <v>9.0092831777141627E-2</v>
      </c>
      <c r="C95" s="6">
        <v>0.36627815016222326</v>
      </c>
      <c r="D95" s="6">
        <v>0.24596834874600038</v>
      </c>
      <c r="E95" s="14">
        <v>0.80669397449007185</v>
      </c>
      <c r="F95" s="6">
        <v>-0.64524123790984411</v>
      </c>
      <c r="G95" s="6">
        <v>0.82542690146412745</v>
      </c>
      <c r="H95" s="6">
        <v>-0.64524123790984411</v>
      </c>
      <c r="I95" s="6">
        <v>0.82542690146412745</v>
      </c>
    </row>
    <row r="98" spans="1:19" ht="17" thickBot="1" x14ac:dyDescent="0.25"/>
    <row r="99" spans="1:19" ht="17" thickBot="1" x14ac:dyDescent="0.25">
      <c r="E99" s="10" t="s">
        <v>103</v>
      </c>
      <c r="I99" s="13" t="s">
        <v>104</v>
      </c>
      <c r="J99" s="12" t="s">
        <v>141</v>
      </c>
      <c r="S99" s="16" t="s">
        <v>142</v>
      </c>
    </row>
    <row r="100" spans="1:19" x14ac:dyDescent="0.2">
      <c r="E100" s="10"/>
    </row>
    <row r="101" spans="1:19" x14ac:dyDescent="0.2">
      <c r="A101" t="s">
        <v>107</v>
      </c>
      <c r="D101" t="s">
        <v>143</v>
      </c>
      <c r="J101" s="11" t="s">
        <v>109</v>
      </c>
      <c r="K101">
        <f>((C112)/(B112))/((C114-C112)/(B114-7))</f>
        <v>88.697850798015224</v>
      </c>
    </row>
    <row r="102" spans="1:19" ht="17" thickBot="1" x14ac:dyDescent="0.25">
      <c r="E102" s="9" t="s">
        <v>111</v>
      </c>
      <c r="J102" s="11" t="s">
        <v>112</v>
      </c>
      <c r="K102">
        <f>_xlfn.F.INV(0.95,7,52)</f>
        <v>2.1916260252767525</v>
      </c>
    </row>
    <row r="103" spans="1:19" ht="17" thickBot="1" x14ac:dyDescent="0.25">
      <c r="A103" s="8" t="s">
        <v>110</v>
      </c>
      <c r="B103" s="8"/>
      <c r="D103" t="s">
        <v>144</v>
      </c>
    </row>
    <row r="104" spans="1:19" ht="17" thickBot="1" x14ac:dyDescent="0.25">
      <c r="A104" t="s">
        <v>113</v>
      </c>
      <c r="B104">
        <v>0.96058358118192222</v>
      </c>
      <c r="I104" s="13" t="s">
        <v>116</v>
      </c>
      <c r="J104" t="s">
        <v>145</v>
      </c>
    </row>
    <row r="105" spans="1:19" x14ac:dyDescent="0.2">
      <c r="A105" t="s">
        <v>115</v>
      </c>
      <c r="B105">
        <v>0.92272081643628645</v>
      </c>
      <c r="D105" t="s">
        <v>119</v>
      </c>
      <c r="L105" s="9" t="s">
        <v>111</v>
      </c>
    </row>
    <row r="106" spans="1:19" x14ac:dyDescent="0.2">
      <c r="A106" t="s">
        <v>118</v>
      </c>
      <c r="B106">
        <v>0.91231784941809424</v>
      </c>
      <c r="J106" t="s">
        <v>146</v>
      </c>
    </row>
    <row r="107" spans="1:19" x14ac:dyDescent="0.2">
      <c r="A107" t="s">
        <v>120</v>
      </c>
      <c r="B107">
        <v>1.2918339878751925</v>
      </c>
    </row>
    <row r="108" spans="1:19" ht="17" thickBot="1" x14ac:dyDescent="0.25">
      <c r="A108" s="6" t="s">
        <v>122</v>
      </c>
      <c r="B108" s="6">
        <v>60</v>
      </c>
      <c r="J108" t="s">
        <v>123</v>
      </c>
    </row>
    <row r="109" spans="1:19" x14ac:dyDescent="0.2">
      <c r="K109" s="1"/>
      <c r="L109" s="1" t="s">
        <v>147</v>
      </c>
    </row>
    <row r="110" spans="1:19" ht="17" thickBot="1" x14ac:dyDescent="0.25">
      <c r="A110" t="s">
        <v>124</v>
      </c>
    </row>
    <row r="111" spans="1:19" x14ac:dyDescent="0.2">
      <c r="A111" s="7"/>
      <c r="B111" s="7" t="s">
        <v>2</v>
      </c>
      <c r="C111" s="7" t="s">
        <v>126</v>
      </c>
      <c r="D111" s="7" t="s">
        <v>127</v>
      </c>
      <c r="E111" s="7" t="s">
        <v>128</v>
      </c>
      <c r="F111" s="7" t="s">
        <v>129</v>
      </c>
    </row>
    <row r="112" spans="1:19" x14ac:dyDescent="0.2">
      <c r="A112" t="s">
        <v>130</v>
      </c>
      <c r="B112">
        <v>7</v>
      </c>
      <c r="C112">
        <v>1036.1545772840652</v>
      </c>
      <c r="D112">
        <v>148.02208246915217</v>
      </c>
      <c r="E112">
        <v>88.69785079801521</v>
      </c>
      <c r="F112">
        <v>1.2357882044748343E-26</v>
      </c>
    </row>
    <row r="113" spans="1:9" x14ac:dyDescent="0.2">
      <c r="A113" t="s">
        <v>131</v>
      </c>
      <c r="B113">
        <v>52</v>
      </c>
      <c r="C113">
        <v>86.779422715935212</v>
      </c>
      <c r="D113">
        <v>1.6688350522295232</v>
      </c>
    </row>
    <row r="114" spans="1:9" ht="17" thickBot="1" x14ac:dyDescent="0.25">
      <c r="A114" s="6" t="s">
        <v>132</v>
      </c>
      <c r="B114" s="6">
        <v>59</v>
      </c>
      <c r="C114" s="6">
        <v>1122.9340000000004</v>
      </c>
      <c r="D114" s="6"/>
      <c r="E114" s="6"/>
      <c r="F114" s="6"/>
    </row>
    <row r="115" spans="1:9" ht="17" thickBot="1" x14ac:dyDescent="0.25"/>
    <row r="116" spans="1:9" x14ac:dyDescent="0.2">
      <c r="A116" s="7"/>
      <c r="B116" s="7" t="s">
        <v>133</v>
      </c>
      <c r="C116" s="7" t="s">
        <v>120</v>
      </c>
      <c r="D116" s="7" t="s">
        <v>134</v>
      </c>
      <c r="E116" s="7" t="s">
        <v>135</v>
      </c>
      <c r="F116" s="7" t="s">
        <v>136</v>
      </c>
      <c r="G116" s="7" t="s">
        <v>137</v>
      </c>
      <c r="H116" s="7" t="s">
        <v>138</v>
      </c>
      <c r="I116" s="7" t="s">
        <v>139</v>
      </c>
    </row>
    <row r="117" spans="1:9" x14ac:dyDescent="0.2">
      <c r="A117" t="s">
        <v>140</v>
      </c>
      <c r="B117">
        <v>-33.217787831019884</v>
      </c>
      <c r="C117">
        <v>5.4790281446438271</v>
      </c>
      <c r="D117">
        <v>-6.062715312658657</v>
      </c>
      <c r="E117">
        <v>1.5325902052683658E-7</v>
      </c>
      <c r="F117">
        <v>-44.212262152312476</v>
      </c>
      <c r="G117">
        <v>-22.223313509727291</v>
      </c>
      <c r="H117">
        <v>-44.212262152312476</v>
      </c>
      <c r="I117">
        <v>-22.223313509727291</v>
      </c>
    </row>
    <row r="118" spans="1:9" x14ac:dyDescent="0.2">
      <c r="A118" t="s">
        <v>31</v>
      </c>
      <c r="B118">
        <v>5.009962749913599E-2</v>
      </c>
      <c r="C118">
        <v>2.4520862055504487E-2</v>
      </c>
      <c r="D118">
        <v>2.0431429933308376</v>
      </c>
      <c r="E118">
        <v>4.6121173208065934E-2</v>
      </c>
      <c r="F118">
        <v>8.9491799809958417E-4</v>
      </c>
      <c r="G118">
        <v>9.9304337000172396E-2</v>
      </c>
      <c r="H118">
        <v>8.9491799809958417E-4</v>
      </c>
      <c r="I118">
        <v>9.9304337000172396E-2</v>
      </c>
    </row>
    <row r="119" spans="1:9" x14ac:dyDescent="0.2">
      <c r="A119" t="s">
        <v>32</v>
      </c>
      <c r="B119">
        <v>4.3807248436963694E-2</v>
      </c>
      <c r="C119">
        <v>4.4557178582422592E-2</v>
      </c>
      <c r="D119">
        <v>0.9831692631957909</v>
      </c>
      <c r="E119">
        <v>0.33007664639655176</v>
      </c>
      <c r="F119">
        <v>-4.5603271608017595E-2</v>
      </c>
      <c r="G119">
        <v>0.133217768481945</v>
      </c>
      <c r="H119">
        <v>-4.5603271608017595E-2</v>
      </c>
      <c r="I119">
        <v>0.133217768481945</v>
      </c>
    </row>
    <row r="120" spans="1:9" x14ac:dyDescent="0.2">
      <c r="A120" t="s">
        <v>33</v>
      </c>
      <c r="B120">
        <v>25.452231930971315</v>
      </c>
      <c r="C120">
        <v>4.6954114874909543</v>
      </c>
      <c r="D120">
        <v>5.4206605744307197</v>
      </c>
      <c r="E120">
        <v>1.5557658789470382E-6</v>
      </c>
      <c r="F120">
        <v>16.030199471147654</v>
      </c>
      <c r="G120">
        <v>34.874264390794977</v>
      </c>
      <c r="H120">
        <v>16.030199471147654</v>
      </c>
      <c r="I120">
        <v>34.874264390794977</v>
      </c>
    </row>
    <row r="121" spans="1:9" x14ac:dyDescent="0.2">
      <c r="A121" s="15" t="s">
        <v>34</v>
      </c>
      <c r="B121">
        <v>1.4716065567876817</v>
      </c>
      <c r="C121">
        <v>3.2097077161736323</v>
      </c>
      <c r="D121">
        <v>0.45848615728226444</v>
      </c>
      <c r="E121" s="15">
        <v>0.64851371183762252</v>
      </c>
      <c r="F121">
        <v>-4.9691431770539793</v>
      </c>
      <c r="G121">
        <v>7.9123562906293419</v>
      </c>
      <c r="H121">
        <v>-4.9691431770539793</v>
      </c>
      <c r="I121">
        <v>7.9123562906293419</v>
      </c>
    </row>
    <row r="122" spans="1:9" x14ac:dyDescent="0.2">
      <c r="A122" t="s">
        <v>35</v>
      </c>
      <c r="B122">
        <v>8.7397118472010202</v>
      </c>
      <c r="C122">
        <v>2.8148212417731342</v>
      </c>
      <c r="D122">
        <v>3.1048905406496194</v>
      </c>
      <c r="E122">
        <v>3.0784638748912723E-3</v>
      </c>
      <c r="F122">
        <v>3.0913597955771923</v>
      </c>
      <c r="G122">
        <v>14.388063898824848</v>
      </c>
      <c r="H122">
        <v>3.0913597955771923</v>
      </c>
      <c r="I122">
        <v>14.388063898824848</v>
      </c>
    </row>
    <row r="123" spans="1:9" x14ac:dyDescent="0.2">
      <c r="A123" t="s">
        <v>36</v>
      </c>
      <c r="B123">
        <v>1.3653670963764479</v>
      </c>
      <c r="C123">
        <v>8.4986527479371382E-2</v>
      </c>
      <c r="D123">
        <v>16.06568872587318</v>
      </c>
      <c r="E123">
        <v>8.2586699899047295E-22</v>
      </c>
      <c r="F123">
        <v>1.1948291525366801</v>
      </c>
      <c r="G123">
        <v>1.5359050402162158</v>
      </c>
      <c r="H123">
        <v>1.1948291525366801</v>
      </c>
      <c r="I123">
        <v>1.5359050402162158</v>
      </c>
    </row>
    <row r="124" spans="1:9" ht="17" thickBot="1" x14ac:dyDescent="0.25">
      <c r="A124" s="6" t="s">
        <v>37</v>
      </c>
      <c r="B124" s="6">
        <v>5.1847293682051515E-2</v>
      </c>
      <c r="C124" s="6">
        <v>8.8922284796767517E-2</v>
      </c>
      <c r="D124" s="6">
        <v>0.58306299484486768</v>
      </c>
      <c r="E124" s="6">
        <v>0.56237113475078737</v>
      </c>
      <c r="F124" s="6">
        <v>-0.12658832500416736</v>
      </c>
      <c r="G124" s="6">
        <v>0.23028291236827039</v>
      </c>
      <c r="H124" s="6">
        <v>-0.12658832500416736</v>
      </c>
      <c r="I124" s="6">
        <v>0.23028291236827039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C63A-B578-1F49-9BF8-9CD459B4F9C6}">
  <dimension ref="A1:T119"/>
  <sheetViews>
    <sheetView topLeftCell="A80" zoomScale="75" workbookViewId="0">
      <selection activeCell="B2" sqref="B2"/>
    </sheetView>
  </sheetViews>
  <sheetFormatPr baseColWidth="10" defaultColWidth="11" defaultRowHeight="16" x14ac:dyDescent="0.2"/>
  <cols>
    <col min="1" max="1" width="27" customWidth="1"/>
    <col min="2" max="2" width="16" customWidth="1"/>
    <col min="3" max="3" width="15.83203125" customWidth="1"/>
    <col min="4" max="4" width="15" customWidth="1"/>
    <col min="5" max="5" width="15.1640625" customWidth="1"/>
    <col min="6" max="6" width="13.6640625" customWidth="1"/>
    <col min="7" max="7" width="13" customWidth="1"/>
    <col min="8" max="8" width="14.5" customWidth="1"/>
    <col min="9" max="9" width="13.83203125" customWidth="1"/>
    <col min="11" max="11" width="16.1640625" customWidth="1"/>
  </cols>
  <sheetData>
    <row r="1" spans="1:9" x14ac:dyDescent="0.2">
      <c r="A1" s="2" t="s">
        <v>29</v>
      </c>
      <c r="B1" s="2" t="s">
        <v>30</v>
      </c>
      <c r="C1" s="3" t="s">
        <v>31</v>
      </c>
      <c r="D1" s="3" t="s">
        <v>32</v>
      </c>
      <c r="E1" s="2" t="s">
        <v>33</v>
      </c>
      <c r="F1" s="2" t="s">
        <v>35</v>
      </c>
      <c r="G1" s="2" t="s">
        <v>36</v>
      </c>
      <c r="H1" s="2" t="s">
        <v>37</v>
      </c>
    </row>
    <row r="2" spans="1:9" x14ac:dyDescent="0.2">
      <c r="A2" t="s">
        <v>41</v>
      </c>
      <c r="B2" s="1">
        <v>27.4</v>
      </c>
      <c r="C2" s="1">
        <v>206</v>
      </c>
      <c r="D2" s="1">
        <v>34</v>
      </c>
      <c r="E2" s="1">
        <v>0.51</v>
      </c>
      <c r="F2" s="1">
        <v>0.66500000000000004</v>
      </c>
      <c r="G2" s="1">
        <v>19.899999999999999</v>
      </c>
      <c r="H2" s="1">
        <v>35.200000000000003</v>
      </c>
      <c r="I2" s="1"/>
    </row>
    <row r="3" spans="1:9" x14ac:dyDescent="0.2">
      <c r="A3" t="s">
        <v>43</v>
      </c>
      <c r="B3" s="1">
        <v>18.7</v>
      </c>
      <c r="C3" s="1">
        <v>208</v>
      </c>
      <c r="D3" s="1">
        <v>23</v>
      </c>
      <c r="E3" s="1">
        <v>0.45600000000000002</v>
      </c>
      <c r="F3" s="1">
        <v>0.752</v>
      </c>
      <c r="G3" s="1">
        <v>15.5</v>
      </c>
      <c r="H3" s="1">
        <v>33.1</v>
      </c>
      <c r="I3" s="1"/>
    </row>
    <row r="4" spans="1:9" x14ac:dyDescent="0.2">
      <c r="A4" t="s">
        <v>44</v>
      </c>
      <c r="B4" s="1">
        <v>27.3</v>
      </c>
      <c r="C4" s="1">
        <v>191</v>
      </c>
      <c r="D4" s="1">
        <v>33</v>
      </c>
      <c r="E4" s="1">
        <v>0.47199999999999998</v>
      </c>
      <c r="F4" s="1">
        <v>0.91600000000000004</v>
      </c>
      <c r="G4" s="1">
        <v>19.399999999999999</v>
      </c>
      <c r="H4" s="1">
        <v>33.799999999999997</v>
      </c>
      <c r="I4" s="1"/>
    </row>
    <row r="5" spans="1:9" x14ac:dyDescent="0.2">
      <c r="A5" t="s">
        <v>45</v>
      </c>
      <c r="B5" s="1">
        <v>26</v>
      </c>
      <c r="C5" s="1">
        <v>208</v>
      </c>
      <c r="D5" s="1">
        <v>30</v>
      </c>
      <c r="E5" s="1">
        <v>0.52100000000000002</v>
      </c>
      <c r="F5" s="1">
        <v>0.88500000000000001</v>
      </c>
      <c r="G5" s="1">
        <v>17.7</v>
      </c>
      <c r="H5" s="1">
        <v>34.6</v>
      </c>
      <c r="I5" s="1"/>
    </row>
    <row r="6" spans="1:9" x14ac:dyDescent="0.2">
      <c r="A6" t="s">
        <v>46</v>
      </c>
      <c r="B6" s="1">
        <v>20.100000000000001</v>
      </c>
      <c r="C6" s="1">
        <v>210.8</v>
      </c>
      <c r="D6" s="1">
        <v>24</v>
      </c>
      <c r="E6" s="1">
        <v>0.51100000000000001</v>
      </c>
      <c r="F6" s="1">
        <v>0.82099999999999995</v>
      </c>
      <c r="G6" s="1">
        <v>15.1</v>
      </c>
      <c r="H6" s="1">
        <v>31.3</v>
      </c>
      <c r="I6" s="1"/>
    </row>
    <row r="7" spans="1:9" x14ac:dyDescent="0.2">
      <c r="A7" t="s">
        <v>47</v>
      </c>
      <c r="B7" s="1">
        <v>18.2</v>
      </c>
      <c r="C7" s="1">
        <v>190</v>
      </c>
      <c r="D7" s="1">
        <v>22</v>
      </c>
      <c r="E7" s="1">
        <v>0.437</v>
      </c>
      <c r="F7" s="1">
        <v>0.84799999999999998</v>
      </c>
      <c r="G7" s="1">
        <v>15.6</v>
      </c>
      <c r="H7" s="1">
        <v>32.6</v>
      </c>
      <c r="I7" s="1"/>
    </row>
    <row r="8" spans="1:9" x14ac:dyDescent="0.2">
      <c r="A8" t="s">
        <v>48</v>
      </c>
      <c r="B8" s="1">
        <v>25.8</v>
      </c>
      <c r="C8" s="1">
        <v>188</v>
      </c>
      <c r="D8" s="1">
        <v>28</v>
      </c>
      <c r="E8" s="1">
        <v>0.44</v>
      </c>
      <c r="F8" s="1">
        <v>0.91200000000000003</v>
      </c>
      <c r="G8" s="1">
        <v>19.2</v>
      </c>
      <c r="H8" s="1">
        <v>35.5</v>
      </c>
      <c r="I8" s="1"/>
    </row>
    <row r="9" spans="1:9" x14ac:dyDescent="0.2">
      <c r="A9" t="s">
        <v>49</v>
      </c>
      <c r="B9" s="1">
        <v>21</v>
      </c>
      <c r="C9" s="1">
        <v>190</v>
      </c>
      <c r="D9" s="1">
        <v>27</v>
      </c>
      <c r="E9" s="1">
        <v>0.45900000000000002</v>
      </c>
      <c r="F9" s="1">
        <v>0.82799999999999996</v>
      </c>
      <c r="G9" s="1">
        <v>17.8</v>
      </c>
      <c r="H9" s="1">
        <v>33.9</v>
      </c>
      <c r="I9" s="1"/>
    </row>
    <row r="10" spans="1:9" x14ac:dyDescent="0.2">
      <c r="A10" t="s">
        <v>50</v>
      </c>
      <c r="B10" s="1">
        <v>36.1</v>
      </c>
      <c r="C10" s="1">
        <v>196</v>
      </c>
      <c r="D10" s="1">
        <v>29</v>
      </c>
      <c r="E10" s="1">
        <v>0.442</v>
      </c>
      <c r="F10" s="1">
        <v>0.879</v>
      </c>
      <c r="G10" s="1">
        <v>24.5</v>
      </c>
      <c r="H10" s="1">
        <v>38.799999999999997</v>
      </c>
      <c r="I10" s="1"/>
    </row>
    <row r="11" spans="1:9" x14ac:dyDescent="0.2">
      <c r="A11" t="s">
        <v>51</v>
      </c>
      <c r="B11" s="1">
        <v>15.6</v>
      </c>
      <c r="C11" s="1">
        <v>183</v>
      </c>
      <c r="D11" s="1">
        <v>33</v>
      </c>
      <c r="E11" s="1">
        <v>0.41899999999999998</v>
      </c>
      <c r="F11" s="1">
        <v>0.86199999999999999</v>
      </c>
      <c r="G11" s="1">
        <v>12.4</v>
      </c>
      <c r="H11" s="1">
        <v>32</v>
      </c>
      <c r="I11" s="1"/>
    </row>
    <row r="12" spans="1:9" x14ac:dyDescent="0.2">
      <c r="A12" t="s">
        <v>52</v>
      </c>
      <c r="B12" s="1">
        <v>23.8</v>
      </c>
      <c r="C12" s="1">
        <v>185</v>
      </c>
      <c r="D12" s="1">
        <v>22</v>
      </c>
      <c r="E12" s="1">
        <v>0.432</v>
      </c>
      <c r="F12" s="1">
        <v>0.80600000000000005</v>
      </c>
      <c r="G12" s="1">
        <v>19.899999999999999</v>
      </c>
      <c r="H12" s="1">
        <v>33.700000000000003</v>
      </c>
      <c r="I12" s="1"/>
    </row>
    <row r="13" spans="1:9" x14ac:dyDescent="0.2">
      <c r="A13" t="s">
        <v>53</v>
      </c>
      <c r="B13" s="1">
        <v>15.9</v>
      </c>
      <c r="C13" s="1">
        <v>216</v>
      </c>
      <c r="D13" s="1">
        <v>26</v>
      </c>
      <c r="E13" s="1">
        <v>0.66900000000000004</v>
      </c>
      <c r="F13" s="1">
        <v>0.63600000000000001</v>
      </c>
      <c r="G13" s="1">
        <v>8.8000000000000007</v>
      </c>
      <c r="H13" s="1">
        <v>31.8</v>
      </c>
      <c r="I13" s="1"/>
    </row>
    <row r="14" spans="1:9" x14ac:dyDescent="0.2">
      <c r="A14" t="s">
        <v>54</v>
      </c>
      <c r="B14" s="1">
        <v>22.9</v>
      </c>
      <c r="C14" s="1">
        <v>190</v>
      </c>
      <c r="D14" s="1">
        <v>30</v>
      </c>
      <c r="E14" s="1">
        <v>0.42799999999999999</v>
      </c>
      <c r="F14" s="1">
        <v>0.65600000000000003</v>
      </c>
      <c r="G14" s="1">
        <v>20.2</v>
      </c>
      <c r="H14" s="1">
        <v>36</v>
      </c>
      <c r="I14" s="1"/>
    </row>
    <row r="15" spans="1:9" x14ac:dyDescent="0.2">
      <c r="A15" t="s">
        <v>55</v>
      </c>
      <c r="B15" s="1">
        <v>28</v>
      </c>
      <c r="C15" s="1">
        <v>203</v>
      </c>
      <c r="D15" s="1">
        <v>28</v>
      </c>
      <c r="E15" s="1">
        <v>0.438</v>
      </c>
      <c r="F15" s="1">
        <v>0.83899999999999997</v>
      </c>
      <c r="G15" s="1">
        <v>21</v>
      </c>
      <c r="H15" s="1">
        <v>36.9</v>
      </c>
      <c r="I15" s="1"/>
    </row>
    <row r="16" spans="1:9" x14ac:dyDescent="0.2">
      <c r="A16" t="s">
        <v>56</v>
      </c>
      <c r="B16" s="1">
        <v>21.2</v>
      </c>
      <c r="C16" s="1">
        <v>198</v>
      </c>
      <c r="D16" s="1">
        <v>29</v>
      </c>
      <c r="E16" s="1">
        <v>0.48099999999999998</v>
      </c>
      <c r="F16" s="1">
        <v>0.83</v>
      </c>
      <c r="G16" s="1">
        <v>17.100000000000001</v>
      </c>
      <c r="H16" s="1">
        <v>34.9</v>
      </c>
      <c r="I16" s="1"/>
    </row>
    <row r="17" spans="1:9" x14ac:dyDescent="0.2">
      <c r="A17" t="s">
        <v>57</v>
      </c>
      <c r="B17" s="1">
        <v>21.3</v>
      </c>
      <c r="C17" s="1">
        <v>211</v>
      </c>
      <c r="D17" s="1">
        <v>33</v>
      </c>
      <c r="E17" s="1">
        <v>0.51900000000000002</v>
      </c>
      <c r="F17" s="1">
        <v>0.84699999999999998</v>
      </c>
      <c r="G17" s="1">
        <v>16.3</v>
      </c>
      <c r="H17" s="1">
        <v>33.200000000000003</v>
      </c>
      <c r="I17" s="1"/>
    </row>
    <row r="18" spans="1:9" x14ac:dyDescent="0.2">
      <c r="A18" t="s">
        <v>58</v>
      </c>
      <c r="B18" s="1">
        <v>19.8</v>
      </c>
      <c r="C18" s="1">
        <v>208</v>
      </c>
      <c r="D18" s="1">
        <v>30</v>
      </c>
      <c r="E18" s="1">
        <v>0.46300000000000002</v>
      </c>
      <c r="F18" s="1">
        <v>0.90400000000000003</v>
      </c>
      <c r="G18" s="1">
        <v>13</v>
      </c>
      <c r="H18" s="1">
        <v>30.3</v>
      </c>
      <c r="I18" s="1"/>
    </row>
    <row r="19" spans="1:9" x14ac:dyDescent="0.2">
      <c r="A19" t="s">
        <v>59</v>
      </c>
      <c r="B19" s="1">
        <v>20</v>
      </c>
      <c r="C19" s="1">
        <v>185</v>
      </c>
      <c r="D19" s="1">
        <v>32</v>
      </c>
      <c r="E19" s="1">
        <v>0.42499999999999999</v>
      </c>
      <c r="F19" s="1">
        <v>0.876</v>
      </c>
      <c r="G19" s="1">
        <v>15.2</v>
      </c>
      <c r="H19" s="1">
        <v>26.6</v>
      </c>
      <c r="I19" s="1"/>
    </row>
    <row r="20" spans="1:9" x14ac:dyDescent="0.2">
      <c r="A20" t="s">
        <v>60</v>
      </c>
      <c r="B20" s="1">
        <v>17.3</v>
      </c>
      <c r="C20" s="1">
        <v>190</v>
      </c>
      <c r="D20" s="1">
        <v>21</v>
      </c>
      <c r="E20" s="1">
        <v>0.45800000000000002</v>
      </c>
      <c r="F20" s="1">
        <v>0.72699999999999998</v>
      </c>
      <c r="G20" s="1">
        <v>13.6</v>
      </c>
      <c r="H20" s="1">
        <v>31.4</v>
      </c>
      <c r="I20" s="1"/>
    </row>
    <row r="21" spans="1:9" x14ac:dyDescent="0.2">
      <c r="A21" t="s">
        <v>61</v>
      </c>
      <c r="B21" s="1">
        <v>20.7</v>
      </c>
      <c r="C21" s="1">
        <v>193</v>
      </c>
      <c r="D21" s="1">
        <v>26</v>
      </c>
      <c r="E21" s="1">
        <v>0.45800000000000002</v>
      </c>
      <c r="F21" s="1">
        <v>0.88600000000000001</v>
      </c>
      <c r="G21" s="1">
        <v>16.600000000000001</v>
      </c>
      <c r="H21" s="1">
        <v>31.9</v>
      </c>
      <c r="I21" s="1"/>
    </row>
    <row r="22" spans="1:9" x14ac:dyDescent="0.2">
      <c r="A22" t="s">
        <v>62</v>
      </c>
      <c r="B22" s="1">
        <v>21.3</v>
      </c>
      <c r="C22" s="1">
        <v>201</v>
      </c>
      <c r="D22" s="1">
        <v>29</v>
      </c>
      <c r="E22" s="1">
        <v>0.47099999999999997</v>
      </c>
      <c r="F22" s="1">
        <v>0.78700000000000003</v>
      </c>
      <c r="G22" s="1">
        <v>15.7</v>
      </c>
      <c r="H22" s="1">
        <v>36.1</v>
      </c>
      <c r="I22" s="1"/>
    </row>
    <row r="23" spans="1:9" x14ac:dyDescent="0.2">
      <c r="A23" t="s">
        <v>63</v>
      </c>
      <c r="B23" s="1">
        <v>24.4</v>
      </c>
      <c r="C23" s="1">
        <v>211</v>
      </c>
      <c r="D23" s="1">
        <v>23</v>
      </c>
      <c r="E23" s="1">
        <v>0.51800000000000002</v>
      </c>
      <c r="F23" s="1">
        <v>0.83599999999999997</v>
      </c>
      <c r="G23" s="1">
        <v>17.100000000000001</v>
      </c>
      <c r="H23" s="1">
        <v>33.1</v>
      </c>
      <c r="I23" s="1"/>
    </row>
    <row r="24" spans="1:9" x14ac:dyDescent="0.2">
      <c r="A24" t="s">
        <v>64</v>
      </c>
      <c r="B24" s="1">
        <v>21.1</v>
      </c>
      <c r="C24" s="1">
        <v>185</v>
      </c>
      <c r="D24" s="1">
        <v>31</v>
      </c>
      <c r="E24" s="1">
        <v>0.438</v>
      </c>
      <c r="F24" s="1">
        <v>0.84499999999999997</v>
      </c>
      <c r="G24" s="1">
        <v>16</v>
      </c>
      <c r="H24" s="1">
        <v>33.5</v>
      </c>
      <c r="I24" s="1"/>
    </row>
    <row r="25" spans="1:9" x14ac:dyDescent="0.2">
      <c r="A25" t="s">
        <v>65</v>
      </c>
      <c r="B25" s="1">
        <v>15.7</v>
      </c>
      <c r="C25" s="1">
        <v>211</v>
      </c>
      <c r="D25" s="1">
        <v>34</v>
      </c>
      <c r="E25" s="1">
        <v>0.44400000000000001</v>
      </c>
      <c r="F25" s="1">
        <v>0.75600000000000001</v>
      </c>
      <c r="G25" s="1">
        <v>12.9</v>
      </c>
      <c r="H25" s="1">
        <v>33.700000000000003</v>
      </c>
      <c r="I25" s="1"/>
    </row>
    <row r="26" spans="1:9" x14ac:dyDescent="0.2">
      <c r="A26" t="s">
        <v>66</v>
      </c>
      <c r="B26" s="1">
        <v>25.9</v>
      </c>
      <c r="C26" s="1">
        <v>208</v>
      </c>
      <c r="D26" s="1">
        <v>26</v>
      </c>
      <c r="E26" s="1">
        <v>0.51700000000000002</v>
      </c>
      <c r="F26" s="1">
        <v>0.79400000000000004</v>
      </c>
      <c r="G26" s="1">
        <v>18.3</v>
      </c>
      <c r="H26" s="1">
        <v>33</v>
      </c>
      <c r="I26" s="1"/>
    </row>
    <row r="27" spans="1:9" x14ac:dyDescent="0.2">
      <c r="A27" t="s">
        <v>67</v>
      </c>
      <c r="B27" s="1">
        <v>21.2</v>
      </c>
      <c r="C27" s="1">
        <v>190.5</v>
      </c>
      <c r="D27" s="1">
        <v>28</v>
      </c>
      <c r="E27" s="1">
        <v>0.47199999999999998</v>
      </c>
      <c r="F27" s="1">
        <v>0.76800000000000002</v>
      </c>
      <c r="G27" s="1">
        <v>17.3</v>
      </c>
      <c r="H27" s="1">
        <v>35.9</v>
      </c>
      <c r="I27" s="1"/>
    </row>
    <row r="28" spans="1:9" x14ac:dyDescent="0.2">
      <c r="A28" t="s">
        <v>68</v>
      </c>
      <c r="B28" s="1">
        <v>21.2</v>
      </c>
      <c r="C28" s="1">
        <v>201</v>
      </c>
      <c r="D28" s="1">
        <v>20</v>
      </c>
      <c r="E28" s="1">
        <v>0.42699999999999999</v>
      </c>
      <c r="F28" s="1">
        <v>0.71299999999999997</v>
      </c>
      <c r="G28" s="1">
        <v>16.5</v>
      </c>
      <c r="H28" s="1">
        <v>32.200000000000003</v>
      </c>
      <c r="I28" s="1"/>
    </row>
    <row r="29" spans="1:9" x14ac:dyDescent="0.2">
      <c r="A29" t="s">
        <v>69</v>
      </c>
      <c r="B29" s="1">
        <v>17.7</v>
      </c>
      <c r="C29" s="1">
        <v>203</v>
      </c>
      <c r="D29" s="1">
        <v>26</v>
      </c>
      <c r="E29" s="1">
        <v>0.40400000000000003</v>
      </c>
      <c r="F29" s="1">
        <v>0.83299999999999996</v>
      </c>
      <c r="G29" s="1">
        <v>14.6</v>
      </c>
      <c r="H29" s="1">
        <v>32.299999999999997</v>
      </c>
      <c r="I29" s="1"/>
    </row>
    <row r="30" spans="1:9" x14ac:dyDescent="0.2">
      <c r="A30" t="s">
        <v>70</v>
      </c>
      <c r="B30" s="1">
        <v>26.6</v>
      </c>
      <c r="C30" s="1">
        <v>196</v>
      </c>
      <c r="D30" s="1">
        <v>22</v>
      </c>
      <c r="E30" s="1">
        <v>0.46700000000000003</v>
      </c>
      <c r="F30" s="1">
        <v>0.86599999999999999</v>
      </c>
      <c r="G30" s="1">
        <v>19.600000000000001</v>
      </c>
      <c r="H30" s="1">
        <v>35</v>
      </c>
      <c r="I30" s="1"/>
    </row>
    <row r="31" spans="1:9" x14ac:dyDescent="0.2">
      <c r="A31" t="s">
        <v>71</v>
      </c>
      <c r="B31" s="1">
        <v>16.899999999999999</v>
      </c>
      <c r="C31" s="1">
        <v>201</v>
      </c>
      <c r="D31" s="1">
        <v>23</v>
      </c>
      <c r="E31" s="1">
        <v>0.45300000000000001</v>
      </c>
      <c r="F31" s="1">
        <v>0.76100000000000001</v>
      </c>
      <c r="G31" s="1">
        <v>13.4</v>
      </c>
      <c r="H31" s="1">
        <v>29.5</v>
      </c>
      <c r="I31" s="1"/>
    </row>
    <row r="32" spans="1:9" x14ac:dyDescent="0.2">
      <c r="A32" t="s">
        <v>72</v>
      </c>
      <c r="B32" s="1">
        <v>27.7</v>
      </c>
      <c r="C32" s="1">
        <v>211</v>
      </c>
      <c r="D32" s="1">
        <v>24</v>
      </c>
      <c r="E32" s="1">
        <v>0.57799999999999996</v>
      </c>
      <c r="F32" s="1">
        <v>0.72899999999999998</v>
      </c>
      <c r="G32" s="1">
        <v>17.3</v>
      </c>
      <c r="H32" s="1">
        <v>32.799999999999997</v>
      </c>
      <c r="I32" s="1"/>
    </row>
    <row r="33" spans="1:9" x14ac:dyDescent="0.2">
      <c r="A33" t="s">
        <v>73</v>
      </c>
      <c r="B33" s="1">
        <v>18.3</v>
      </c>
      <c r="C33" s="1">
        <v>201</v>
      </c>
      <c r="D33" s="1">
        <v>27</v>
      </c>
      <c r="E33" s="1">
        <v>0.441</v>
      </c>
      <c r="F33" s="1">
        <v>0.83699999999999997</v>
      </c>
      <c r="G33" s="1">
        <v>14.9</v>
      </c>
      <c r="H33" s="1">
        <v>31.1</v>
      </c>
      <c r="I33" s="1"/>
    </row>
    <row r="34" spans="1:9" x14ac:dyDescent="0.2">
      <c r="A34" t="s">
        <v>74</v>
      </c>
      <c r="B34" s="1">
        <v>26.6</v>
      </c>
      <c r="C34" s="1">
        <v>201</v>
      </c>
      <c r="D34" s="1">
        <v>27</v>
      </c>
      <c r="E34" s="1">
        <v>0.496</v>
      </c>
      <c r="F34" s="1">
        <v>0.85399999999999998</v>
      </c>
      <c r="G34" s="1">
        <v>18.8</v>
      </c>
      <c r="H34" s="1">
        <v>34</v>
      </c>
      <c r="I34" s="1"/>
    </row>
    <row r="35" spans="1:9" x14ac:dyDescent="0.2">
      <c r="A35" t="s">
        <v>75</v>
      </c>
      <c r="B35" s="1">
        <v>16.899999999999999</v>
      </c>
      <c r="C35" s="1">
        <v>205.7</v>
      </c>
      <c r="D35" s="1">
        <v>25</v>
      </c>
      <c r="E35" s="1">
        <v>0.54900000000000004</v>
      </c>
      <c r="F35" s="1">
        <v>0.78500000000000003</v>
      </c>
      <c r="G35" s="1">
        <v>11.8</v>
      </c>
      <c r="H35" s="1">
        <v>31.9</v>
      </c>
      <c r="I35" s="1"/>
    </row>
    <row r="36" spans="1:9" x14ac:dyDescent="0.2">
      <c r="A36" t="s">
        <v>76</v>
      </c>
      <c r="B36" s="1">
        <v>16.899999999999999</v>
      </c>
      <c r="C36" s="1">
        <v>211</v>
      </c>
      <c r="D36" s="1">
        <v>22</v>
      </c>
      <c r="E36" s="1">
        <v>0.56299999999999994</v>
      </c>
      <c r="F36" s="1">
        <v>0.6</v>
      </c>
      <c r="G36" s="1">
        <v>12.2</v>
      </c>
      <c r="H36" s="1">
        <v>34.200000000000003</v>
      </c>
      <c r="I36" s="1"/>
    </row>
    <row r="37" spans="1:9" x14ac:dyDescent="0.2">
      <c r="A37" t="s">
        <v>77</v>
      </c>
      <c r="B37" s="1">
        <v>27.5</v>
      </c>
      <c r="C37" s="1">
        <v>213</v>
      </c>
      <c r="D37" s="1">
        <v>25</v>
      </c>
      <c r="E37" s="1">
        <v>0.48399999999999999</v>
      </c>
      <c r="F37" s="1">
        <v>0.80400000000000005</v>
      </c>
      <c r="G37" s="1">
        <v>18.7</v>
      </c>
      <c r="H37" s="1">
        <v>33.700000000000003</v>
      </c>
      <c r="I37" s="1"/>
    </row>
    <row r="38" spans="1:9" x14ac:dyDescent="0.2">
      <c r="A38" t="s">
        <v>78</v>
      </c>
      <c r="B38" s="1">
        <v>23.8</v>
      </c>
      <c r="C38" s="1">
        <v>188</v>
      </c>
      <c r="D38" s="1">
        <v>27</v>
      </c>
      <c r="E38" s="1">
        <v>0.48699999999999999</v>
      </c>
      <c r="F38" s="1">
        <v>0.873</v>
      </c>
      <c r="G38" s="1">
        <v>18.5</v>
      </c>
      <c r="H38" s="1">
        <v>33</v>
      </c>
      <c r="I38" s="1"/>
    </row>
    <row r="39" spans="1:9" x14ac:dyDescent="0.2">
      <c r="A39" t="s">
        <v>79</v>
      </c>
      <c r="B39" s="1">
        <v>15.7</v>
      </c>
      <c r="C39" s="1">
        <v>203</v>
      </c>
      <c r="D39" s="1">
        <v>21</v>
      </c>
      <c r="E39" s="1">
        <v>0.45</v>
      </c>
      <c r="F39" s="1">
        <v>0.85499999999999998</v>
      </c>
      <c r="G39" s="1">
        <v>13.1</v>
      </c>
      <c r="H39" s="1">
        <v>31.1</v>
      </c>
      <c r="I39" s="1"/>
    </row>
    <row r="40" spans="1:9" x14ac:dyDescent="0.2">
      <c r="A40" t="s">
        <v>80</v>
      </c>
      <c r="B40" s="1">
        <v>18</v>
      </c>
      <c r="C40" s="1">
        <v>203</v>
      </c>
      <c r="D40" s="1">
        <v>30</v>
      </c>
      <c r="E40" s="1">
        <v>0.497</v>
      </c>
      <c r="F40" s="1">
        <v>0.80700000000000005</v>
      </c>
      <c r="G40" s="1">
        <v>13</v>
      </c>
      <c r="H40" s="1">
        <v>31.8</v>
      </c>
      <c r="I40" s="1"/>
    </row>
    <row r="41" spans="1:9" x14ac:dyDescent="0.2">
      <c r="A41" t="s">
        <v>81</v>
      </c>
      <c r="B41" s="1">
        <v>18.8</v>
      </c>
      <c r="C41" s="1">
        <v>193</v>
      </c>
      <c r="D41" s="1">
        <v>26</v>
      </c>
      <c r="E41" s="1">
        <v>0.42299999999999999</v>
      </c>
      <c r="F41" s="1">
        <v>0.73</v>
      </c>
      <c r="G41" s="1">
        <v>16.3</v>
      </c>
      <c r="H41" s="1">
        <v>31.9</v>
      </c>
      <c r="I41" s="1"/>
    </row>
    <row r="42" spans="1:9" x14ac:dyDescent="0.2">
      <c r="A42" t="s">
        <v>82</v>
      </c>
      <c r="B42" s="1">
        <v>21.1</v>
      </c>
      <c r="C42" s="1">
        <v>196</v>
      </c>
      <c r="D42" s="1">
        <v>23</v>
      </c>
      <c r="E42" s="1">
        <v>0.434</v>
      </c>
      <c r="F42" s="1">
        <v>0.78</v>
      </c>
      <c r="G42" s="1">
        <v>18.7</v>
      </c>
      <c r="H42" s="1">
        <v>30.2</v>
      </c>
      <c r="I42" s="1"/>
    </row>
    <row r="43" spans="1:9" x14ac:dyDescent="0.2">
      <c r="A43" t="s">
        <v>83</v>
      </c>
      <c r="B43" s="1">
        <v>16.8</v>
      </c>
      <c r="C43" s="1">
        <v>196</v>
      </c>
      <c r="D43" s="1">
        <v>26</v>
      </c>
      <c r="E43" s="1">
        <v>0.442</v>
      </c>
      <c r="F43" s="1">
        <v>0.80600000000000005</v>
      </c>
      <c r="G43" s="1">
        <v>12.2</v>
      </c>
      <c r="H43" s="1">
        <v>28.1</v>
      </c>
      <c r="I43" s="1"/>
    </row>
    <row r="44" spans="1:9" x14ac:dyDescent="0.2">
      <c r="A44" t="s">
        <v>84</v>
      </c>
      <c r="B44" s="1">
        <v>20.8</v>
      </c>
      <c r="C44" s="1">
        <v>213.4</v>
      </c>
      <c r="D44" s="1">
        <v>28</v>
      </c>
      <c r="E44" s="1">
        <v>0.51800000000000002</v>
      </c>
      <c r="F44" s="1">
        <v>0.78900000000000003</v>
      </c>
      <c r="G44" s="1">
        <v>16.899999999999999</v>
      </c>
      <c r="H44" s="1">
        <v>31.4</v>
      </c>
      <c r="I44" s="1"/>
    </row>
    <row r="45" spans="1:9" x14ac:dyDescent="0.2">
      <c r="A45" t="s">
        <v>85</v>
      </c>
      <c r="B45" s="1">
        <v>16</v>
      </c>
      <c r="C45" s="1">
        <v>203</v>
      </c>
      <c r="D45" s="1">
        <v>23</v>
      </c>
      <c r="E45" s="1">
        <v>0.44900000000000001</v>
      </c>
      <c r="F45" s="1">
        <v>0.73099999999999998</v>
      </c>
      <c r="G45" s="1">
        <v>13.4</v>
      </c>
      <c r="H45" s="1">
        <v>33.799999999999997</v>
      </c>
      <c r="I45" s="1"/>
    </row>
    <row r="46" spans="1:9" x14ac:dyDescent="0.2">
      <c r="A46" t="s">
        <v>86</v>
      </c>
      <c r="B46" s="1">
        <v>24.5</v>
      </c>
      <c r="C46" s="1">
        <v>208</v>
      </c>
      <c r="D46" s="1">
        <v>30</v>
      </c>
      <c r="E46" s="1">
        <v>0.46200000000000002</v>
      </c>
      <c r="F46" s="1">
        <v>0.753</v>
      </c>
      <c r="G46" s="1">
        <v>17.899999999999999</v>
      </c>
      <c r="H46" s="1">
        <v>35</v>
      </c>
      <c r="I46" s="1"/>
    </row>
    <row r="47" spans="1:9" x14ac:dyDescent="0.2">
      <c r="A47" t="s">
        <v>87</v>
      </c>
      <c r="B47" s="1">
        <v>17.3</v>
      </c>
      <c r="C47" s="1">
        <v>208</v>
      </c>
      <c r="D47" s="1">
        <v>25</v>
      </c>
      <c r="E47" s="1">
        <v>0.53300000000000003</v>
      </c>
      <c r="F47" s="1">
        <v>0.59</v>
      </c>
      <c r="G47" s="1">
        <v>13.3</v>
      </c>
      <c r="H47" s="1">
        <v>33.5</v>
      </c>
      <c r="I47" s="1"/>
    </row>
    <row r="48" spans="1:9" x14ac:dyDescent="0.2">
      <c r="A48" t="s">
        <v>88</v>
      </c>
      <c r="B48" s="1">
        <v>25.6</v>
      </c>
      <c r="C48" s="1">
        <v>183</v>
      </c>
      <c r="D48" s="1">
        <v>28</v>
      </c>
      <c r="E48" s="1">
        <v>0.434</v>
      </c>
      <c r="F48" s="1">
        <v>0.84399999999999997</v>
      </c>
      <c r="G48" s="1">
        <v>20.5</v>
      </c>
      <c r="H48" s="1">
        <v>34.9</v>
      </c>
      <c r="I48" s="1"/>
    </row>
    <row r="49" spans="1:9" x14ac:dyDescent="0.2">
      <c r="A49" t="s">
        <v>89</v>
      </c>
      <c r="B49" s="1">
        <v>15.3</v>
      </c>
      <c r="C49" s="1">
        <v>196</v>
      </c>
      <c r="D49" s="1">
        <v>26</v>
      </c>
      <c r="E49" s="1">
        <v>0.44</v>
      </c>
      <c r="F49" s="1">
        <v>0.88800000000000001</v>
      </c>
      <c r="G49" s="1">
        <v>12.4</v>
      </c>
      <c r="H49" s="1">
        <v>28.5</v>
      </c>
      <c r="I49" s="1"/>
    </row>
    <row r="50" spans="1:9" x14ac:dyDescent="0.2">
      <c r="A50" t="s">
        <v>90</v>
      </c>
      <c r="B50" s="1">
        <v>16.600000000000001</v>
      </c>
      <c r="C50" s="1">
        <v>196</v>
      </c>
      <c r="D50" s="1">
        <v>25</v>
      </c>
      <c r="E50" s="1">
        <v>0.41199999999999998</v>
      </c>
      <c r="F50" s="1">
        <v>0.86099999999999999</v>
      </c>
      <c r="G50" s="1">
        <v>14.1</v>
      </c>
      <c r="H50" s="1">
        <v>34.799999999999997</v>
      </c>
      <c r="I50" s="1"/>
    </row>
    <row r="51" spans="1:9" x14ac:dyDescent="0.2">
      <c r="A51" t="s">
        <v>91</v>
      </c>
      <c r="B51" s="1">
        <v>15</v>
      </c>
      <c r="C51" s="1">
        <v>193</v>
      </c>
      <c r="D51" s="1">
        <v>37</v>
      </c>
      <c r="E51" s="1">
        <v>0.433</v>
      </c>
      <c r="F51" s="1">
        <v>0.70799999999999996</v>
      </c>
      <c r="G51" s="1">
        <v>13.3</v>
      </c>
      <c r="H51" s="1">
        <v>26.2</v>
      </c>
      <c r="I51" s="1"/>
    </row>
    <row r="52" spans="1:9" x14ac:dyDescent="0.2">
      <c r="A52" t="s">
        <v>92</v>
      </c>
      <c r="B52" s="1">
        <v>25.6</v>
      </c>
      <c r="C52" s="1">
        <v>190</v>
      </c>
      <c r="D52" s="1">
        <v>25</v>
      </c>
      <c r="E52" s="1">
        <v>0.47499999999999998</v>
      </c>
      <c r="F52" s="1">
        <v>0.80800000000000005</v>
      </c>
      <c r="G52" s="1">
        <v>19.600000000000001</v>
      </c>
      <c r="H52" s="1">
        <v>36.9</v>
      </c>
      <c r="I52" s="1"/>
    </row>
    <row r="53" spans="1:9" x14ac:dyDescent="0.2">
      <c r="A53" t="s">
        <v>93</v>
      </c>
      <c r="B53" s="1">
        <v>20.7</v>
      </c>
      <c r="C53" s="1">
        <v>190</v>
      </c>
      <c r="D53" s="1">
        <v>28</v>
      </c>
      <c r="E53" s="1">
        <v>0.44400000000000001</v>
      </c>
      <c r="F53" s="1">
        <v>0.69699999999999995</v>
      </c>
      <c r="G53" s="1">
        <v>17.3</v>
      </c>
      <c r="H53" s="1">
        <v>34.5</v>
      </c>
      <c r="I53" s="1"/>
    </row>
    <row r="54" spans="1:9" x14ac:dyDescent="0.2">
      <c r="A54" t="s">
        <v>94</v>
      </c>
      <c r="B54" s="1">
        <v>19.100000000000001</v>
      </c>
      <c r="C54" s="1">
        <v>185.4</v>
      </c>
      <c r="D54" s="1">
        <v>20</v>
      </c>
      <c r="E54" s="1">
        <v>0.41799999999999998</v>
      </c>
      <c r="F54" s="1">
        <v>0.82899999999999996</v>
      </c>
      <c r="G54" s="1">
        <v>15.5</v>
      </c>
      <c r="H54" s="1">
        <v>30.9</v>
      </c>
      <c r="I54" s="1"/>
    </row>
    <row r="55" spans="1:9" x14ac:dyDescent="0.2">
      <c r="A55" t="s">
        <v>95</v>
      </c>
      <c r="B55" s="1">
        <v>19.5</v>
      </c>
      <c r="C55" s="1">
        <v>206</v>
      </c>
      <c r="D55" s="1">
        <v>21</v>
      </c>
      <c r="E55" s="1">
        <v>0.56000000000000005</v>
      </c>
      <c r="F55" s="1">
        <v>0.76300000000000001</v>
      </c>
      <c r="G55" s="1">
        <v>13.6</v>
      </c>
      <c r="H55" s="1">
        <v>30</v>
      </c>
      <c r="I55" s="1"/>
    </row>
    <row r="56" spans="1:9" x14ac:dyDescent="0.2">
      <c r="A56" t="s">
        <v>96</v>
      </c>
      <c r="B56" s="1">
        <v>17</v>
      </c>
      <c r="C56" s="1">
        <v>203</v>
      </c>
      <c r="D56" s="1">
        <v>30</v>
      </c>
      <c r="E56" s="1">
        <v>0.38500000000000001</v>
      </c>
      <c r="F56" s="1">
        <v>0.90400000000000003</v>
      </c>
      <c r="G56" s="1">
        <v>12.9</v>
      </c>
      <c r="H56" s="1">
        <v>27.2</v>
      </c>
      <c r="I56" s="1"/>
    </row>
    <row r="57" spans="1:9" x14ac:dyDescent="0.2">
      <c r="A57" t="s">
        <v>97</v>
      </c>
      <c r="B57" s="1">
        <v>16.8</v>
      </c>
      <c r="C57" s="1">
        <v>193</v>
      </c>
      <c r="D57" s="1">
        <v>26</v>
      </c>
      <c r="E57" s="1">
        <v>0.44800000000000001</v>
      </c>
      <c r="F57" s="1">
        <v>0.84399999999999997</v>
      </c>
      <c r="G57" s="1">
        <v>14.6</v>
      </c>
      <c r="H57" s="1">
        <v>27.3</v>
      </c>
      <c r="I57" s="1"/>
    </row>
    <row r="58" spans="1:9" x14ac:dyDescent="0.2">
      <c r="A58" t="s">
        <v>98</v>
      </c>
      <c r="B58" s="1">
        <v>23.7</v>
      </c>
      <c r="C58" s="1">
        <v>198</v>
      </c>
      <c r="D58" s="1">
        <v>24</v>
      </c>
      <c r="E58" s="1">
        <v>0.46700000000000003</v>
      </c>
      <c r="F58" s="1">
        <v>0.83199999999999996</v>
      </c>
      <c r="G58" s="1">
        <v>18</v>
      </c>
      <c r="H58" s="1">
        <v>34.5</v>
      </c>
      <c r="I58" s="1"/>
    </row>
    <row r="59" spans="1:9" x14ac:dyDescent="0.2">
      <c r="A59" t="s">
        <v>99</v>
      </c>
      <c r="B59" s="1">
        <v>20</v>
      </c>
      <c r="C59" s="1">
        <v>201</v>
      </c>
      <c r="D59" s="1">
        <v>26</v>
      </c>
      <c r="E59" s="1">
        <v>0.53700000000000003</v>
      </c>
      <c r="F59" s="1">
        <v>0.81</v>
      </c>
      <c r="G59" s="1">
        <v>13.5</v>
      </c>
      <c r="H59" s="1">
        <v>31.8</v>
      </c>
      <c r="I59" s="1"/>
    </row>
    <row r="60" spans="1:9" x14ac:dyDescent="0.2">
      <c r="A60" t="s">
        <v>100</v>
      </c>
      <c r="B60" s="1">
        <v>19.100000000000001</v>
      </c>
      <c r="C60" s="1">
        <v>196</v>
      </c>
      <c r="D60" s="1">
        <v>27</v>
      </c>
      <c r="E60" s="1">
        <v>0.38800000000000001</v>
      </c>
      <c r="F60" s="1">
        <v>0.85399999999999998</v>
      </c>
      <c r="G60" s="1">
        <v>15.8</v>
      </c>
      <c r="H60" s="1">
        <v>32.6</v>
      </c>
      <c r="I60" s="1"/>
    </row>
    <row r="61" spans="1:9" x14ac:dyDescent="0.2">
      <c r="A61" t="s">
        <v>101</v>
      </c>
      <c r="B61" s="1">
        <v>14.8</v>
      </c>
      <c r="C61" s="1">
        <v>196</v>
      </c>
      <c r="D61" s="1">
        <v>23</v>
      </c>
      <c r="E61" s="1">
        <v>0.44600000000000001</v>
      </c>
      <c r="F61" s="1">
        <v>0.77400000000000002</v>
      </c>
      <c r="G61" s="1">
        <v>12.5</v>
      </c>
      <c r="H61" s="1">
        <v>27.2</v>
      </c>
      <c r="I61" s="1"/>
    </row>
    <row r="64" spans="1:9" ht="17" thickBot="1" x14ac:dyDescent="0.25"/>
    <row r="65" spans="1:20" ht="17" thickBot="1" x14ac:dyDescent="0.25">
      <c r="K65" s="13" t="s">
        <v>104</v>
      </c>
      <c r="L65" s="12" t="s">
        <v>148</v>
      </c>
    </row>
    <row r="66" spans="1:20" x14ac:dyDescent="0.2">
      <c r="L66" s="11" t="s">
        <v>109</v>
      </c>
      <c r="M66">
        <f>((C82)/(B82))/((C84-C82)/(B84-B82))</f>
        <v>105.01062856944837</v>
      </c>
      <c r="T66" s="16" t="s">
        <v>149</v>
      </c>
    </row>
    <row r="67" spans="1:20" x14ac:dyDescent="0.2">
      <c r="D67" s="10" t="s">
        <v>103</v>
      </c>
      <c r="L67" s="11" t="s">
        <v>112</v>
      </c>
      <c r="M67">
        <f>_xlfn.F.INV(0.95,6,53)</f>
        <v>2.2753880932314408</v>
      </c>
    </row>
    <row r="68" spans="1:20" ht="17" thickBot="1" x14ac:dyDescent="0.25">
      <c r="B68" t="s">
        <v>150</v>
      </c>
    </row>
    <row r="69" spans="1:20" ht="17" thickBot="1" x14ac:dyDescent="0.25">
      <c r="D69" s="9" t="s">
        <v>111</v>
      </c>
      <c r="K69" s="13" t="s">
        <v>116</v>
      </c>
      <c r="L69" t="s">
        <v>151</v>
      </c>
    </row>
    <row r="70" spans="1:20" x14ac:dyDescent="0.2">
      <c r="B70" t="s">
        <v>152</v>
      </c>
      <c r="N70" s="9" t="s">
        <v>111</v>
      </c>
    </row>
    <row r="71" spans="1:20" x14ac:dyDescent="0.2">
      <c r="A71" t="s">
        <v>107</v>
      </c>
      <c r="L71" t="s">
        <v>153</v>
      </c>
    </row>
    <row r="72" spans="1:20" ht="17" thickBot="1" x14ac:dyDescent="0.25">
      <c r="C72" t="s">
        <v>119</v>
      </c>
    </row>
    <row r="73" spans="1:20" x14ac:dyDescent="0.2">
      <c r="A73" s="8" t="s">
        <v>110</v>
      </c>
      <c r="B73" s="8"/>
      <c r="L73" t="s">
        <v>123</v>
      </c>
    </row>
    <row r="74" spans="1:20" x14ac:dyDescent="0.2">
      <c r="A74" t="s">
        <v>113</v>
      </c>
      <c r="B74">
        <v>0.96042095770341862</v>
      </c>
      <c r="N74" s="1" t="s">
        <v>154</v>
      </c>
    </row>
    <row r="75" spans="1:20" x14ac:dyDescent="0.2">
      <c r="A75" t="s">
        <v>115</v>
      </c>
      <c r="B75">
        <v>0.92240841599595191</v>
      </c>
    </row>
    <row r="76" spans="1:20" x14ac:dyDescent="0.2">
      <c r="A76" t="s">
        <v>118</v>
      </c>
      <c r="B76">
        <v>0.91362446308983325</v>
      </c>
    </row>
    <row r="77" spans="1:20" x14ac:dyDescent="0.2">
      <c r="A77" t="s">
        <v>120</v>
      </c>
      <c r="B77">
        <v>1.282172594510286</v>
      </c>
    </row>
    <row r="78" spans="1:20" ht="17" thickBot="1" x14ac:dyDescent="0.25">
      <c r="A78" s="6" t="s">
        <v>122</v>
      </c>
      <c r="B78" s="6">
        <v>60</v>
      </c>
    </row>
    <row r="80" spans="1:20" ht="17" thickBot="1" x14ac:dyDescent="0.25">
      <c r="A80" t="s">
        <v>124</v>
      </c>
    </row>
    <row r="81" spans="1:9" x14ac:dyDescent="0.2">
      <c r="A81" s="7"/>
      <c r="B81" s="7" t="s">
        <v>2</v>
      </c>
      <c r="C81" s="7" t="s">
        <v>126</v>
      </c>
      <c r="D81" s="7" t="s">
        <v>127</v>
      </c>
      <c r="E81" s="7" t="s">
        <v>128</v>
      </c>
      <c r="F81" s="7" t="s">
        <v>129</v>
      </c>
    </row>
    <row r="82" spans="1:9" x14ac:dyDescent="0.2">
      <c r="A82" t="s">
        <v>130</v>
      </c>
      <c r="B82">
        <v>6</v>
      </c>
      <c r="C82">
        <v>1035.8037722079987</v>
      </c>
      <c r="D82">
        <v>172.63396203466644</v>
      </c>
      <c r="E82">
        <v>105.01062856944849</v>
      </c>
      <c r="F82">
        <v>1.2756690917315921E-27</v>
      </c>
    </row>
    <row r="83" spans="1:9" x14ac:dyDescent="0.2">
      <c r="A83" t="s">
        <v>131</v>
      </c>
      <c r="B83">
        <v>53</v>
      </c>
      <c r="C83">
        <v>87.130227792001634</v>
      </c>
      <c r="D83">
        <v>1.6439665621132384</v>
      </c>
    </row>
    <row r="84" spans="1:9" ht="17" thickBot="1" x14ac:dyDescent="0.25">
      <c r="A84" s="6" t="s">
        <v>132</v>
      </c>
      <c r="B84" s="6">
        <v>59</v>
      </c>
      <c r="C84" s="6">
        <v>1122.9340000000004</v>
      </c>
      <c r="D84" s="6"/>
      <c r="E84" s="6"/>
      <c r="F84" s="6"/>
    </row>
    <row r="85" spans="1:9" ht="17" thickBot="1" x14ac:dyDescent="0.25"/>
    <row r="86" spans="1:9" x14ac:dyDescent="0.2">
      <c r="A86" s="7"/>
      <c r="B86" s="7" t="s">
        <v>133</v>
      </c>
      <c r="C86" s="7" t="s">
        <v>120</v>
      </c>
      <c r="D86" s="7" t="s">
        <v>134</v>
      </c>
      <c r="E86" s="7" t="s">
        <v>135</v>
      </c>
      <c r="F86" s="7" t="s">
        <v>136</v>
      </c>
      <c r="G86" s="7" t="s">
        <v>137</v>
      </c>
      <c r="H86" s="7" t="s">
        <v>138</v>
      </c>
      <c r="I86" s="7" t="s">
        <v>139</v>
      </c>
    </row>
    <row r="87" spans="1:9" x14ac:dyDescent="0.2">
      <c r="A87" t="s">
        <v>140</v>
      </c>
      <c r="B87">
        <v>-32.967194507324507</v>
      </c>
      <c r="C87">
        <v>5.4109260100230712</v>
      </c>
      <c r="D87">
        <v>-6.0927084285123945</v>
      </c>
      <c r="E87">
        <v>1.2886088158446173E-7</v>
      </c>
      <c r="F87">
        <v>-43.82013768288958</v>
      </c>
      <c r="G87">
        <v>-22.114251331759434</v>
      </c>
      <c r="H87">
        <v>-43.82013768288958</v>
      </c>
      <c r="I87">
        <v>-22.114251331759434</v>
      </c>
    </row>
    <row r="88" spans="1:9" x14ac:dyDescent="0.2">
      <c r="A88" t="s">
        <v>31</v>
      </c>
      <c r="B88">
        <v>5.0784844585624614E-2</v>
      </c>
      <c r="C88">
        <v>2.4292228778083243E-2</v>
      </c>
      <c r="D88">
        <v>2.0905798743112176</v>
      </c>
      <c r="E88">
        <v>4.1377575362713914E-2</v>
      </c>
      <c r="F88">
        <v>2.0608039966386466E-3</v>
      </c>
      <c r="G88">
        <v>9.9508885174610581E-2</v>
      </c>
      <c r="H88">
        <v>2.0608039966386466E-3</v>
      </c>
      <c r="I88">
        <v>9.9508885174610581E-2</v>
      </c>
    </row>
    <row r="89" spans="1:9" x14ac:dyDescent="0.2">
      <c r="A89" t="s">
        <v>32</v>
      </c>
      <c r="B89">
        <v>4.2878933427728735E-2</v>
      </c>
      <c r="C89">
        <v>4.4178260465912257E-2</v>
      </c>
      <c r="D89">
        <v>0.97058899502876361</v>
      </c>
      <c r="E89">
        <v>0.33616176164949063</v>
      </c>
      <c r="F89">
        <v>-4.5731435581884528E-2</v>
      </c>
      <c r="G89">
        <v>0.131489302437342</v>
      </c>
      <c r="H89">
        <v>-4.5731435581884528E-2</v>
      </c>
      <c r="I89">
        <v>0.131489302437342</v>
      </c>
    </row>
    <row r="90" spans="1:9" x14ac:dyDescent="0.2">
      <c r="A90" t="s">
        <v>33</v>
      </c>
      <c r="B90">
        <v>24.754629461281343</v>
      </c>
      <c r="C90">
        <v>4.4088302556596348</v>
      </c>
      <c r="D90">
        <v>5.6147839734822442</v>
      </c>
      <c r="E90">
        <v>7.372121472031072E-7</v>
      </c>
      <c r="F90">
        <v>15.911635831955772</v>
      </c>
      <c r="G90">
        <v>33.597623090606916</v>
      </c>
      <c r="H90">
        <v>15.911635831955772</v>
      </c>
      <c r="I90">
        <v>33.597623090606916</v>
      </c>
    </row>
    <row r="91" spans="1:9" x14ac:dyDescent="0.2">
      <c r="A91" t="s">
        <v>35</v>
      </c>
      <c r="B91">
        <v>9.302165410211952</v>
      </c>
      <c r="C91">
        <v>2.5144839440115079</v>
      </c>
      <c r="D91">
        <v>3.6994332106856276</v>
      </c>
      <c r="E91">
        <v>5.145992742497333E-4</v>
      </c>
      <c r="F91">
        <v>4.2587493092197883</v>
      </c>
      <c r="G91">
        <v>14.345581511204117</v>
      </c>
      <c r="H91">
        <v>4.2587493092197883</v>
      </c>
      <c r="I91">
        <v>14.345581511204117</v>
      </c>
    </row>
    <row r="92" spans="1:9" x14ac:dyDescent="0.2">
      <c r="A92" t="s">
        <v>36</v>
      </c>
      <c r="B92">
        <v>1.3705110418739275</v>
      </c>
      <c r="C92">
        <v>8.3612676557406146E-2</v>
      </c>
      <c r="D92">
        <v>16.391187297215303</v>
      </c>
      <c r="E92">
        <v>2.0999015546803211E-22</v>
      </c>
      <c r="F92">
        <v>1.2028052507111018</v>
      </c>
      <c r="G92">
        <v>1.5382168330367532</v>
      </c>
      <c r="H92">
        <v>1.2028052507111018</v>
      </c>
      <c r="I92">
        <v>1.5382168330367532</v>
      </c>
    </row>
    <row r="93" spans="1:9" ht="17" thickBot="1" x14ac:dyDescent="0.25">
      <c r="A93" s="14" t="s">
        <v>37</v>
      </c>
      <c r="B93" s="6">
        <v>4.9718852583128609E-2</v>
      </c>
      <c r="C93" s="6">
        <v>8.8136895493657649E-2</v>
      </c>
      <c r="D93" s="6">
        <v>0.56410941529823211</v>
      </c>
      <c r="E93" s="14">
        <v>0.57505917644847493</v>
      </c>
      <c r="F93" s="6">
        <v>-0.1270613725930248</v>
      </c>
      <c r="G93" s="6">
        <v>0.22649907775928202</v>
      </c>
      <c r="H93" s="6">
        <v>-0.1270613725930248</v>
      </c>
      <c r="I93" s="6">
        <v>0.22649907775928202</v>
      </c>
    </row>
    <row r="96" spans="1:9" ht="17" thickBot="1" x14ac:dyDescent="0.25"/>
    <row r="97" spans="1:20" ht="17" thickBot="1" x14ac:dyDescent="0.25">
      <c r="K97" s="13" t="s">
        <v>104</v>
      </c>
      <c r="L97" s="12" t="s">
        <v>155</v>
      </c>
    </row>
    <row r="98" spans="1:20" x14ac:dyDescent="0.2">
      <c r="A98" t="s">
        <v>107</v>
      </c>
      <c r="E98" s="10" t="s">
        <v>103</v>
      </c>
      <c r="L98" s="11" t="s">
        <v>109</v>
      </c>
      <c r="M98">
        <f>((C109)/(B109))/((C111-C109)/(B111-B109))</f>
        <v>127.55962284242237</v>
      </c>
      <c r="T98" s="16" t="s">
        <v>156</v>
      </c>
    </row>
    <row r="99" spans="1:20" ht="17" thickBot="1" x14ac:dyDescent="0.25">
      <c r="D99" t="s">
        <v>157</v>
      </c>
      <c r="L99" s="11" t="s">
        <v>112</v>
      </c>
      <c r="M99">
        <f>_xlfn.F.INV(0.95,5,54)</f>
        <v>2.3860698615742177</v>
      </c>
    </row>
    <row r="100" spans="1:20" x14ac:dyDescent="0.2">
      <c r="A100" s="8" t="s">
        <v>110</v>
      </c>
      <c r="B100" s="8"/>
      <c r="E100" s="9" t="s">
        <v>111</v>
      </c>
    </row>
    <row r="101" spans="1:20" ht="17" thickBot="1" x14ac:dyDescent="0.25">
      <c r="A101" t="s">
        <v>113</v>
      </c>
      <c r="B101">
        <v>0.96017839240662739</v>
      </c>
      <c r="D101" t="s">
        <v>158</v>
      </c>
    </row>
    <row r="102" spans="1:20" ht="17" thickBot="1" x14ac:dyDescent="0.25">
      <c r="A102" t="s">
        <v>115</v>
      </c>
      <c r="B102">
        <v>0.92194254524457542</v>
      </c>
      <c r="K102" s="13" t="s">
        <v>116</v>
      </c>
      <c r="L102" t="s">
        <v>159</v>
      </c>
    </row>
    <row r="103" spans="1:20" x14ac:dyDescent="0.2">
      <c r="A103" t="s">
        <v>118</v>
      </c>
      <c r="B103">
        <v>0.91471500313759169</v>
      </c>
      <c r="D103" t="s">
        <v>119</v>
      </c>
      <c r="N103" s="9" t="s">
        <v>111</v>
      </c>
    </row>
    <row r="104" spans="1:20" x14ac:dyDescent="0.2">
      <c r="A104" t="s">
        <v>120</v>
      </c>
      <c r="B104">
        <v>1.2740528064694738</v>
      </c>
      <c r="L104" t="s">
        <v>160</v>
      </c>
    </row>
    <row r="105" spans="1:20" ht="17" thickBot="1" x14ac:dyDescent="0.25">
      <c r="A105" s="6" t="s">
        <v>122</v>
      </c>
      <c r="B105" s="6">
        <v>60</v>
      </c>
    </row>
    <row r="106" spans="1:20" x14ac:dyDescent="0.2">
      <c r="L106" t="s">
        <v>123</v>
      </c>
    </row>
    <row r="107" spans="1:20" ht="17" thickBot="1" x14ac:dyDescent="0.25">
      <c r="A107" t="s">
        <v>124</v>
      </c>
      <c r="N107" s="1" t="s">
        <v>161</v>
      </c>
    </row>
    <row r="108" spans="1:20" x14ac:dyDescent="0.2">
      <c r="A108" s="7"/>
      <c r="B108" s="7" t="s">
        <v>2</v>
      </c>
      <c r="C108" s="7" t="s">
        <v>126</v>
      </c>
      <c r="D108" s="7" t="s">
        <v>127</v>
      </c>
      <c r="E108" s="7" t="s">
        <v>128</v>
      </c>
      <c r="F108" s="7" t="s">
        <v>129</v>
      </c>
    </row>
    <row r="109" spans="1:20" x14ac:dyDescent="0.2">
      <c r="A109" t="s">
        <v>130</v>
      </c>
      <c r="B109">
        <v>5</v>
      </c>
      <c r="C109">
        <v>1035.2806301016724</v>
      </c>
      <c r="D109">
        <v>207.05612602033449</v>
      </c>
      <c r="E109">
        <v>127.55962284242227</v>
      </c>
      <c r="F109">
        <v>1.2504358121233149E-28</v>
      </c>
    </row>
    <row r="110" spans="1:20" x14ac:dyDescent="0.2">
      <c r="A110" t="s">
        <v>131</v>
      </c>
      <c r="B110">
        <v>54</v>
      </c>
      <c r="C110">
        <v>87.653369898328094</v>
      </c>
      <c r="D110">
        <v>1.6232105536727426</v>
      </c>
    </row>
    <row r="111" spans="1:20" ht="17" thickBot="1" x14ac:dyDescent="0.25">
      <c r="A111" s="6" t="s">
        <v>132</v>
      </c>
      <c r="B111" s="6">
        <v>59</v>
      </c>
      <c r="C111" s="6">
        <v>1122.9340000000004</v>
      </c>
      <c r="D111" s="6"/>
      <c r="E111" s="6"/>
      <c r="F111" s="6"/>
    </row>
    <row r="112" spans="1:20" ht="17" thickBot="1" x14ac:dyDescent="0.25"/>
    <row r="113" spans="1:9" x14ac:dyDescent="0.2">
      <c r="A113" s="7"/>
      <c r="B113" s="7" t="s">
        <v>133</v>
      </c>
      <c r="C113" s="7" t="s">
        <v>120</v>
      </c>
      <c r="D113" s="7" t="s">
        <v>134</v>
      </c>
      <c r="E113" s="7" t="s">
        <v>135</v>
      </c>
      <c r="F113" s="7" t="s">
        <v>136</v>
      </c>
      <c r="G113" s="7" t="s">
        <v>137</v>
      </c>
      <c r="H113" s="7" t="s">
        <v>138</v>
      </c>
      <c r="I113" s="7" t="s">
        <v>139</v>
      </c>
    </row>
    <row r="114" spans="1:9" x14ac:dyDescent="0.2">
      <c r="A114" t="s">
        <v>140</v>
      </c>
      <c r="B114">
        <v>-32.041468884398348</v>
      </c>
      <c r="C114">
        <v>5.1234225663119179</v>
      </c>
      <c r="D114">
        <v>-6.2539188344683652</v>
      </c>
      <c r="E114">
        <v>6.66019877360295E-8</v>
      </c>
      <c r="F114">
        <v>-42.313312672232421</v>
      </c>
      <c r="G114">
        <v>-21.769625096564276</v>
      </c>
      <c r="H114">
        <v>-42.313312672232421</v>
      </c>
      <c r="I114">
        <v>-21.769625096564276</v>
      </c>
    </row>
    <row r="115" spans="1:9" x14ac:dyDescent="0.2">
      <c r="A115" t="s">
        <v>31</v>
      </c>
      <c r="B115">
        <v>5.1670668404365169E-2</v>
      </c>
      <c r="C115">
        <v>2.4087904668694399E-2</v>
      </c>
      <c r="D115">
        <v>2.1450877158077777</v>
      </c>
      <c r="E115">
        <v>3.6461085892675126E-2</v>
      </c>
      <c r="F115">
        <v>3.3773272382513486E-3</v>
      </c>
      <c r="G115">
        <v>9.996400957047899E-2</v>
      </c>
      <c r="H115">
        <v>3.3773272382513486E-3</v>
      </c>
      <c r="I115">
        <v>9.996400957047899E-2</v>
      </c>
    </row>
    <row r="116" spans="1:9" x14ac:dyDescent="0.2">
      <c r="A116" s="15" t="s">
        <v>32</v>
      </c>
      <c r="B116">
        <v>4.3523903378582661E-2</v>
      </c>
      <c r="C116">
        <v>4.388378308873387E-2</v>
      </c>
      <c r="D116">
        <v>0.99179925510470401</v>
      </c>
      <c r="E116" s="48">
        <v>0.3257189787142537</v>
      </c>
      <c r="F116">
        <v>-4.4457784423357231E-2</v>
      </c>
      <c r="G116">
        <v>0.13150559118052255</v>
      </c>
      <c r="H116">
        <v>-4.4457784423357231E-2</v>
      </c>
      <c r="I116">
        <v>0.13150559118052255</v>
      </c>
    </row>
    <row r="117" spans="1:9" x14ac:dyDescent="0.2">
      <c r="A117" t="s">
        <v>33</v>
      </c>
      <c r="B117">
        <v>25.169338395688307</v>
      </c>
      <c r="C117">
        <v>4.3195762606492139</v>
      </c>
      <c r="D117">
        <v>5.8268072785235336</v>
      </c>
      <c r="E117">
        <v>3.2275695193429758E-7</v>
      </c>
      <c r="F117">
        <v>16.509109416963881</v>
      </c>
      <c r="G117">
        <v>33.829567374412733</v>
      </c>
      <c r="H117">
        <v>16.509109416963881</v>
      </c>
      <c r="I117">
        <v>33.829567374412733</v>
      </c>
    </row>
    <row r="118" spans="1:9" x14ac:dyDescent="0.2">
      <c r="A118" t="s">
        <v>35</v>
      </c>
      <c r="B118">
        <v>9.0282186369676563</v>
      </c>
      <c r="C118">
        <v>2.4515192555123022</v>
      </c>
      <c r="D118">
        <v>3.6827035384965798</v>
      </c>
      <c r="E118">
        <v>5.3482381654550235E-4</v>
      </c>
      <c r="F118">
        <v>4.1132184569968349</v>
      </c>
      <c r="G118">
        <v>13.943218816938478</v>
      </c>
      <c r="H118">
        <v>4.1132184569968349</v>
      </c>
      <c r="I118">
        <v>13.943218816938478</v>
      </c>
    </row>
    <row r="119" spans="1:9" ht="17" thickBot="1" x14ac:dyDescent="0.25">
      <c r="A119" s="6" t="s">
        <v>36</v>
      </c>
      <c r="B119" s="6">
        <v>1.403431805187622</v>
      </c>
      <c r="C119" s="6">
        <v>5.9498405894679064E-2</v>
      </c>
      <c r="D119" s="6">
        <v>23.587721117636377</v>
      </c>
      <c r="E119" s="6">
        <v>4.1353257052882226E-30</v>
      </c>
      <c r="F119" s="6">
        <v>1.2841446835291737</v>
      </c>
      <c r="G119" s="6">
        <v>1.5227189268460704</v>
      </c>
      <c r="H119" s="6">
        <v>1.2841446835291737</v>
      </c>
      <c r="I119" s="6">
        <v>1.5227189268460704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4CE5-D68F-1445-9033-6DF52DCAC579}">
  <dimension ref="A1:T87"/>
  <sheetViews>
    <sheetView tabSelected="1" topLeftCell="A59" zoomScale="90" workbookViewId="0">
      <selection activeCell="K8" sqref="K8"/>
    </sheetView>
  </sheetViews>
  <sheetFormatPr baseColWidth="10" defaultColWidth="11" defaultRowHeight="16" x14ac:dyDescent="0.2"/>
  <cols>
    <col min="1" max="1" width="24.6640625" customWidth="1"/>
    <col min="2" max="2" width="17" customWidth="1"/>
    <col min="3" max="4" width="16.83203125" customWidth="1"/>
    <col min="5" max="6" width="17" customWidth="1"/>
    <col min="7" max="8" width="16.83203125" customWidth="1"/>
    <col min="11" max="11" width="17" customWidth="1"/>
  </cols>
  <sheetData>
    <row r="1" spans="1:8" x14ac:dyDescent="0.2">
      <c r="A1" s="2" t="s">
        <v>29</v>
      </c>
      <c r="B1" s="2" t="s">
        <v>30</v>
      </c>
      <c r="C1" s="3" t="s">
        <v>31</v>
      </c>
      <c r="D1" s="2" t="s">
        <v>33</v>
      </c>
      <c r="E1" s="2" t="s">
        <v>35</v>
      </c>
      <c r="F1" s="2" t="s">
        <v>36</v>
      </c>
      <c r="G1" s="19" t="s">
        <v>162</v>
      </c>
      <c r="H1" s="1" t="s">
        <v>163</v>
      </c>
    </row>
    <row r="2" spans="1:8" x14ac:dyDescent="0.2">
      <c r="A2" t="s">
        <v>41</v>
      </c>
      <c r="B2" s="1">
        <v>27.4</v>
      </c>
      <c r="C2" s="1">
        <v>206</v>
      </c>
      <c r="D2" s="1">
        <v>0.51</v>
      </c>
      <c r="E2" s="1">
        <v>0.66500000000000004</v>
      </c>
      <c r="F2" s="1">
        <v>19.899999999999999</v>
      </c>
      <c r="G2">
        <f>$B$64+SUMPRODUCT($C$64:$F$64,C2:F2)</f>
        <v>26.509009794672192</v>
      </c>
      <c r="H2">
        <f>B2-G2</f>
        <v>0.89099020532780671</v>
      </c>
    </row>
    <row r="3" spans="1:8" x14ac:dyDescent="0.2">
      <c r="A3" t="s">
        <v>43</v>
      </c>
      <c r="B3" s="1">
        <v>18.7</v>
      </c>
      <c r="C3" s="1">
        <v>208</v>
      </c>
      <c r="D3" s="1">
        <v>0.45600000000000002</v>
      </c>
      <c r="E3" s="1">
        <v>0.752</v>
      </c>
      <c r="F3" s="1">
        <v>15.5</v>
      </c>
      <c r="G3">
        <f t="shared" ref="G3:G62" si="0">$B$64+SUMPRODUCT($C$64:$F$64,C3:F3)</f>
        <v>19.87737438418684</v>
      </c>
      <c r="H3">
        <f t="shared" ref="H3:H61" si="1">B3-G3</f>
        <v>-1.1773743841868409</v>
      </c>
    </row>
    <row r="4" spans="1:8" x14ac:dyDescent="0.2">
      <c r="A4" t="s">
        <v>44</v>
      </c>
      <c r="B4" s="1">
        <v>27.3</v>
      </c>
      <c r="C4" s="1">
        <v>191</v>
      </c>
      <c r="D4" s="1">
        <v>0.47199999999999998</v>
      </c>
      <c r="E4" s="1">
        <v>0.91600000000000004</v>
      </c>
      <c r="F4" s="1">
        <v>19.399999999999999</v>
      </c>
      <c r="G4">
        <f t="shared" si="0"/>
        <v>26.40036969272025</v>
      </c>
      <c r="H4">
        <f t="shared" si="1"/>
        <v>0.89963030727975024</v>
      </c>
    </row>
    <row r="5" spans="1:8" x14ac:dyDescent="0.2">
      <c r="A5" t="s">
        <v>45</v>
      </c>
      <c r="B5" s="1">
        <v>26</v>
      </c>
      <c r="C5" s="1">
        <v>208</v>
      </c>
      <c r="D5" s="1">
        <v>0.52100000000000002</v>
      </c>
      <c r="E5" s="1">
        <v>0.88500000000000001</v>
      </c>
      <c r="F5" s="1">
        <v>17.7</v>
      </c>
      <c r="G5">
        <f t="shared" si="0"/>
        <v>25.829700660135661</v>
      </c>
      <c r="H5">
        <f t="shared" si="1"/>
        <v>0.17029933986433932</v>
      </c>
    </row>
    <row r="6" spans="1:8" x14ac:dyDescent="0.2">
      <c r="A6" t="s">
        <v>46</v>
      </c>
      <c r="B6" s="1">
        <v>20.100000000000001</v>
      </c>
      <c r="C6" s="1">
        <v>210.8</v>
      </c>
      <c r="D6" s="1">
        <v>0.51100000000000001</v>
      </c>
      <c r="E6" s="1">
        <v>0.82099999999999995</v>
      </c>
      <c r="F6" s="1">
        <v>15.1</v>
      </c>
      <c r="G6">
        <f t="shared" si="0"/>
        <v>21.472577212888996</v>
      </c>
      <c r="H6">
        <f t="shared" si="1"/>
        <v>-1.372577212888995</v>
      </c>
    </row>
    <row r="7" spans="1:8" x14ac:dyDescent="0.2">
      <c r="A7" t="s">
        <v>47</v>
      </c>
      <c r="B7" s="1">
        <v>18.2</v>
      </c>
      <c r="C7" s="1">
        <v>190</v>
      </c>
      <c r="D7" s="1">
        <v>0.437</v>
      </c>
      <c r="E7" s="1">
        <v>0.84799999999999998</v>
      </c>
      <c r="F7" s="1">
        <v>15.6</v>
      </c>
      <c r="G7">
        <f t="shared" si="0"/>
        <v>19.494485460392173</v>
      </c>
      <c r="H7">
        <f t="shared" si="1"/>
        <v>-1.294485460392174</v>
      </c>
    </row>
    <row r="8" spans="1:8" x14ac:dyDescent="0.2">
      <c r="A8" t="s">
        <v>48</v>
      </c>
      <c r="B8" s="1">
        <v>25.8</v>
      </c>
      <c r="C8" s="1">
        <v>188</v>
      </c>
      <c r="D8" s="1">
        <v>0.44</v>
      </c>
      <c r="E8" s="1">
        <v>0.91200000000000003</v>
      </c>
      <c r="F8" s="1">
        <v>19.2</v>
      </c>
      <c r="G8">
        <f t="shared" si="0"/>
        <v>25.12651233990545</v>
      </c>
      <c r="H8">
        <f t="shared" si="1"/>
        <v>0.67348766009455119</v>
      </c>
    </row>
    <row r="9" spans="1:8" x14ac:dyDescent="0.2">
      <c r="A9" t="s">
        <v>49</v>
      </c>
      <c r="B9" s="1">
        <v>21</v>
      </c>
      <c r="C9" s="1">
        <v>190</v>
      </c>
      <c r="D9" s="1">
        <v>0.45900000000000002</v>
      </c>
      <c r="E9" s="1">
        <v>0.82799999999999996</v>
      </c>
      <c r="F9" s="1">
        <v>17.8</v>
      </c>
      <c r="G9">
        <f t="shared" si="0"/>
        <v>22.9555046804815</v>
      </c>
      <c r="H9">
        <f t="shared" si="1"/>
        <v>-1.9555046804814999</v>
      </c>
    </row>
    <row r="10" spans="1:8" x14ac:dyDescent="0.2">
      <c r="A10" t="s">
        <v>50</v>
      </c>
      <c r="B10" s="1">
        <v>36.1</v>
      </c>
      <c r="C10" s="1">
        <v>196</v>
      </c>
      <c r="D10" s="1">
        <v>0.442</v>
      </c>
      <c r="E10" s="1">
        <v>0.879</v>
      </c>
      <c r="F10" s="1">
        <v>24.5</v>
      </c>
      <c r="G10">
        <f t="shared" si="0"/>
        <v>32.749707325514194</v>
      </c>
      <c r="H10">
        <f t="shared" si="1"/>
        <v>3.3502926744858073</v>
      </c>
    </row>
    <row r="11" spans="1:8" x14ac:dyDescent="0.2">
      <c r="A11" t="s">
        <v>51</v>
      </c>
      <c r="B11" s="1">
        <v>15.6</v>
      </c>
      <c r="C11" s="1">
        <v>183</v>
      </c>
      <c r="D11" s="1">
        <v>0.41899999999999998</v>
      </c>
      <c r="E11" s="1">
        <v>0.86199999999999999</v>
      </c>
      <c r="F11" s="1">
        <v>12.4</v>
      </c>
      <c r="G11">
        <f t="shared" si="0"/>
        <v>14.304555205323947</v>
      </c>
      <c r="H11">
        <f t="shared" si="1"/>
        <v>1.2954447946760528</v>
      </c>
    </row>
    <row r="12" spans="1:8" x14ac:dyDescent="0.2">
      <c r="A12" t="s">
        <v>52</v>
      </c>
      <c r="B12" s="1">
        <v>23.8</v>
      </c>
      <c r="C12" s="1">
        <v>185</v>
      </c>
      <c r="D12" s="1">
        <v>0.432</v>
      </c>
      <c r="E12" s="1">
        <v>0.80600000000000005</v>
      </c>
      <c r="F12" s="1">
        <v>19.899999999999999</v>
      </c>
      <c r="G12">
        <f t="shared" si="0"/>
        <v>24.773337039491469</v>
      </c>
      <c r="H12">
        <f t="shared" si="1"/>
        <v>-0.97333703949146866</v>
      </c>
    </row>
    <row r="13" spans="1:8" x14ac:dyDescent="0.2">
      <c r="A13" t="s">
        <v>53</v>
      </c>
      <c r="B13" s="1">
        <v>15.9</v>
      </c>
      <c r="C13" s="1">
        <v>216</v>
      </c>
      <c r="D13" s="1">
        <v>0.66900000000000004</v>
      </c>
      <c r="E13" s="1">
        <v>0.63600000000000001</v>
      </c>
      <c r="F13" s="1">
        <v>8.8000000000000007</v>
      </c>
      <c r="G13">
        <f t="shared" si="0"/>
        <v>15.103078654109002</v>
      </c>
      <c r="H13">
        <f t="shared" si="1"/>
        <v>0.79692134589099872</v>
      </c>
    </row>
    <row r="14" spans="1:8" x14ac:dyDescent="0.2">
      <c r="A14" t="s">
        <v>54</v>
      </c>
      <c r="B14" s="1">
        <v>22.9</v>
      </c>
      <c r="C14" s="1">
        <v>190</v>
      </c>
      <c r="D14" s="1">
        <v>0.42799999999999999</v>
      </c>
      <c r="E14" s="1">
        <v>0.65600000000000003</v>
      </c>
      <c r="F14" s="1">
        <v>20.2</v>
      </c>
      <c r="G14">
        <f t="shared" si="0"/>
        <v>23.966475440823931</v>
      </c>
      <c r="H14">
        <f t="shared" si="1"/>
        <v>-1.0664754408239325</v>
      </c>
    </row>
    <row r="15" spans="1:8" x14ac:dyDescent="0.2">
      <c r="A15" t="s">
        <v>55</v>
      </c>
      <c r="B15" s="1">
        <v>28</v>
      </c>
      <c r="C15" s="1">
        <v>203</v>
      </c>
      <c r="D15" s="1">
        <v>0.438</v>
      </c>
      <c r="E15" s="1">
        <v>0.83899999999999997</v>
      </c>
      <c r="F15" s="1">
        <v>21</v>
      </c>
      <c r="G15">
        <f t="shared" si="0"/>
        <v>27.716859519991655</v>
      </c>
      <c r="H15">
        <f t="shared" si="1"/>
        <v>0.28314048000834546</v>
      </c>
    </row>
    <row r="16" spans="1:8" x14ac:dyDescent="0.2">
      <c r="A16" t="s">
        <v>56</v>
      </c>
      <c r="B16" s="1">
        <v>21.2</v>
      </c>
      <c r="C16" s="1">
        <v>198</v>
      </c>
      <c r="D16" s="1">
        <v>0.48099999999999998</v>
      </c>
      <c r="E16" s="1">
        <v>0.83</v>
      </c>
      <c r="F16" s="1">
        <v>17.100000000000001</v>
      </c>
      <c r="G16">
        <f t="shared" si="0"/>
        <v>22.95506475894064</v>
      </c>
      <c r="H16">
        <f t="shared" si="1"/>
        <v>-1.755064758940641</v>
      </c>
    </row>
    <row r="17" spans="1:8" x14ac:dyDescent="0.2">
      <c r="A17" t="s">
        <v>57</v>
      </c>
      <c r="B17" s="1">
        <v>21.3</v>
      </c>
      <c r="C17" s="1">
        <v>211</v>
      </c>
      <c r="D17" s="1">
        <v>0.51900000000000002</v>
      </c>
      <c r="E17" s="1">
        <v>0.84699999999999998</v>
      </c>
      <c r="F17" s="1">
        <v>16.3</v>
      </c>
      <c r="G17">
        <f t="shared" si="0"/>
        <v>23.613104817719634</v>
      </c>
      <c r="H17">
        <f t="shared" si="1"/>
        <v>-2.3131048177196334</v>
      </c>
    </row>
    <row r="18" spans="1:8" x14ac:dyDescent="0.2">
      <c r="A18" t="s">
        <v>58</v>
      </c>
      <c r="B18" s="1">
        <v>19.8</v>
      </c>
      <c r="C18" s="1">
        <v>208</v>
      </c>
      <c r="D18" s="1">
        <v>0.46300000000000002</v>
      </c>
      <c r="E18" s="1">
        <v>0.90400000000000003</v>
      </c>
      <c r="F18" s="1">
        <v>13</v>
      </c>
      <c r="G18">
        <f t="shared" si="0"/>
        <v>17.941244276586179</v>
      </c>
      <c r="H18">
        <f t="shared" si="1"/>
        <v>1.8587557234138217</v>
      </c>
    </row>
    <row r="19" spans="1:8" x14ac:dyDescent="0.2">
      <c r="A19" t="s">
        <v>59</v>
      </c>
      <c r="B19" s="1">
        <v>20</v>
      </c>
      <c r="C19" s="1">
        <v>185</v>
      </c>
      <c r="D19" s="1">
        <v>0.42499999999999999</v>
      </c>
      <c r="E19" s="1">
        <v>0.876</v>
      </c>
      <c r="F19" s="1">
        <v>15.2</v>
      </c>
      <c r="G19">
        <f t="shared" si="0"/>
        <v>18.630455713490054</v>
      </c>
      <c r="H19">
        <f t="shared" si="1"/>
        <v>1.3695442865099459</v>
      </c>
    </row>
    <row r="20" spans="1:8" x14ac:dyDescent="0.2">
      <c r="A20" t="s">
        <v>60</v>
      </c>
      <c r="B20" s="1">
        <v>17.3</v>
      </c>
      <c r="C20" s="1">
        <v>190</v>
      </c>
      <c r="D20" s="1">
        <v>0.45800000000000002</v>
      </c>
      <c r="E20" s="1">
        <v>0.72699999999999998</v>
      </c>
      <c r="F20" s="1">
        <v>13.6</v>
      </c>
      <c r="G20">
        <f t="shared" si="0"/>
        <v>16.081373815474851</v>
      </c>
      <c r="H20">
        <f t="shared" si="1"/>
        <v>1.2186261845251494</v>
      </c>
    </row>
    <row r="21" spans="1:8" x14ac:dyDescent="0.2">
      <c r="A21" t="s">
        <v>61</v>
      </c>
      <c r="B21" s="1">
        <v>20.7</v>
      </c>
      <c r="C21" s="1">
        <v>193</v>
      </c>
      <c r="D21" s="1">
        <v>0.45800000000000002</v>
      </c>
      <c r="E21" s="1">
        <v>0.88600000000000001</v>
      </c>
      <c r="F21" s="1">
        <v>16.600000000000001</v>
      </c>
      <c r="G21">
        <f t="shared" si="0"/>
        <v>21.93522770852238</v>
      </c>
      <c r="H21">
        <f t="shared" si="1"/>
        <v>-1.2352277085223804</v>
      </c>
    </row>
    <row r="22" spans="1:8" x14ac:dyDescent="0.2">
      <c r="A22" t="s">
        <v>62</v>
      </c>
      <c r="B22" s="1">
        <v>21.3</v>
      </c>
      <c r="C22" s="1">
        <v>201</v>
      </c>
      <c r="D22" s="1">
        <v>0.47099999999999997</v>
      </c>
      <c r="E22" s="1">
        <v>0.78700000000000003</v>
      </c>
      <c r="F22" s="1">
        <v>15.7</v>
      </c>
      <c r="G22">
        <f t="shared" si="0"/>
        <v>20.492459067412394</v>
      </c>
      <c r="H22">
        <f t="shared" si="1"/>
        <v>0.80754093258760662</v>
      </c>
    </row>
    <row r="23" spans="1:8" x14ac:dyDescent="0.2">
      <c r="A23" t="s">
        <v>63</v>
      </c>
      <c r="B23" s="1">
        <v>24.4</v>
      </c>
      <c r="C23" s="1">
        <v>211</v>
      </c>
      <c r="D23" s="1">
        <v>0.51800000000000002</v>
      </c>
      <c r="E23" s="1">
        <v>0.83599999999999997</v>
      </c>
      <c r="F23" s="1">
        <v>17.100000000000001</v>
      </c>
      <c r="G23">
        <f t="shared" si="0"/>
        <v>24.612485485355567</v>
      </c>
      <c r="H23">
        <f t="shared" si="1"/>
        <v>-0.21248548535556822</v>
      </c>
    </row>
    <row r="24" spans="1:8" x14ac:dyDescent="0.2">
      <c r="A24" t="s">
        <v>64</v>
      </c>
      <c r="B24" s="1">
        <v>21.1</v>
      </c>
      <c r="C24" s="1">
        <v>185</v>
      </c>
      <c r="D24" s="1">
        <v>0.438</v>
      </c>
      <c r="E24" s="1">
        <v>0.84499999999999997</v>
      </c>
      <c r="F24" s="1">
        <v>16</v>
      </c>
      <c r="G24">
        <f t="shared" si="0"/>
        <v>19.793880924423487</v>
      </c>
      <c r="H24">
        <f t="shared" si="1"/>
        <v>1.3061190755765146</v>
      </c>
    </row>
    <row r="25" spans="1:8" x14ac:dyDescent="0.2">
      <c r="A25" t="s">
        <v>65</v>
      </c>
      <c r="B25" s="1">
        <v>15.7</v>
      </c>
      <c r="C25" s="1">
        <v>211</v>
      </c>
      <c r="D25" s="1">
        <v>0.44400000000000001</v>
      </c>
      <c r="E25" s="1">
        <v>0.75600000000000001</v>
      </c>
      <c r="F25" s="1">
        <v>12.9</v>
      </c>
      <c r="G25">
        <f t="shared" si="0"/>
        <v>16.111036247990622</v>
      </c>
      <c r="H25">
        <f t="shared" si="1"/>
        <v>-0.41103624799062288</v>
      </c>
    </row>
    <row r="26" spans="1:8" x14ac:dyDescent="0.2">
      <c r="A26" t="s">
        <v>66</v>
      </c>
      <c r="B26" s="1">
        <v>25.9</v>
      </c>
      <c r="C26" s="1">
        <v>208</v>
      </c>
      <c r="D26" s="1">
        <v>0.51700000000000002</v>
      </c>
      <c r="E26" s="1">
        <v>0.79400000000000004</v>
      </c>
      <c r="F26" s="1">
        <v>18.3</v>
      </c>
      <c r="G26">
        <f t="shared" si="0"/>
        <v>25.731143610625953</v>
      </c>
      <c r="H26">
        <f t="shared" si="1"/>
        <v>0.16885638937404579</v>
      </c>
    </row>
    <row r="27" spans="1:8" x14ac:dyDescent="0.2">
      <c r="A27" t="s">
        <v>67</v>
      </c>
      <c r="B27" s="1">
        <v>21.2</v>
      </c>
      <c r="C27" s="1">
        <v>190.5</v>
      </c>
      <c r="D27" s="1">
        <v>0.47199999999999998</v>
      </c>
      <c r="E27" s="1">
        <v>0.76800000000000002</v>
      </c>
      <c r="F27" s="1">
        <v>17.3</v>
      </c>
      <c r="G27">
        <f t="shared" si="0"/>
        <v>22.04600303951278</v>
      </c>
      <c r="H27">
        <f t="shared" si="1"/>
        <v>-0.84600303951278022</v>
      </c>
    </row>
    <row r="28" spans="1:8" x14ac:dyDescent="0.2">
      <c r="A28" t="s">
        <v>68</v>
      </c>
      <c r="B28" s="1">
        <v>21.2</v>
      </c>
      <c r="C28" s="1">
        <v>201</v>
      </c>
      <c r="D28" s="1">
        <v>0.42699999999999999</v>
      </c>
      <c r="E28" s="1">
        <v>0.71299999999999997</v>
      </c>
      <c r="F28" s="1">
        <v>16.5</v>
      </c>
      <c r="G28">
        <f t="shared" si="0"/>
        <v>19.834708064872263</v>
      </c>
      <c r="H28">
        <f t="shared" si="1"/>
        <v>1.3652919351277362</v>
      </c>
    </row>
    <row r="29" spans="1:8" x14ac:dyDescent="0.2">
      <c r="A29" t="s">
        <v>69</v>
      </c>
      <c r="B29" s="1">
        <v>17.7</v>
      </c>
      <c r="C29" s="1">
        <v>203</v>
      </c>
      <c r="D29" s="1">
        <v>0.40400000000000003</v>
      </c>
      <c r="E29" s="1">
        <v>0.83299999999999996</v>
      </c>
      <c r="F29" s="1">
        <v>14.6</v>
      </c>
      <c r="G29">
        <f t="shared" si="0"/>
        <v>17.802313777953383</v>
      </c>
      <c r="H29">
        <f t="shared" si="1"/>
        <v>-0.10231377795338403</v>
      </c>
    </row>
    <row r="30" spans="1:8" x14ac:dyDescent="0.2">
      <c r="A30" t="s">
        <v>70</v>
      </c>
      <c r="B30" s="1">
        <v>26.6</v>
      </c>
      <c r="C30" s="1">
        <v>196</v>
      </c>
      <c r="D30" s="1">
        <v>0.46700000000000003</v>
      </c>
      <c r="E30" s="1">
        <v>0.86599999999999999</v>
      </c>
      <c r="F30" s="1">
        <v>19.600000000000001</v>
      </c>
      <c r="G30">
        <f t="shared" si="0"/>
        <v>26.354624564245572</v>
      </c>
      <c r="H30">
        <f t="shared" si="1"/>
        <v>0.24537543575442911</v>
      </c>
    </row>
    <row r="31" spans="1:8" x14ac:dyDescent="0.2">
      <c r="A31" t="s">
        <v>71</v>
      </c>
      <c r="B31" s="1">
        <v>16.899999999999999</v>
      </c>
      <c r="C31" s="1">
        <v>201</v>
      </c>
      <c r="D31" s="1">
        <v>0.45300000000000001</v>
      </c>
      <c r="E31" s="1">
        <v>0.76100000000000001</v>
      </c>
      <c r="F31" s="1">
        <v>13.4</v>
      </c>
      <c r="G31">
        <f t="shared" si="0"/>
        <v>16.564130202210588</v>
      </c>
      <c r="H31">
        <f t="shared" si="1"/>
        <v>0.33586979778941028</v>
      </c>
    </row>
    <row r="32" spans="1:8" x14ac:dyDescent="0.2">
      <c r="A32" t="s">
        <v>72</v>
      </c>
      <c r="B32" s="1">
        <v>27.7</v>
      </c>
      <c r="C32" s="1">
        <v>211</v>
      </c>
      <c r="D32" s="1">
        <v>0.57799999999999996</v>
      </c>
      <c r="E32" s="1">
        <v>0.72899999999999998</v>
      </c>
      <c r="F32" s="1">
        <v>17.3</v>
      </c>
      <c r="G32">
        <f t="shared" si="0"/>
        <v>25.399817874783789</v>
      </c>
      <c r="H32">
        <f t="shared" si="1"/>
        <v>2.3001821252162102</v>
      </c>
    </row>
    <row r="33" spans="1:8" x14ac:dyDescent="0.2">
      <c r="A33" t="s">
        <v>73</v>
      </c>
      <c r="B33" s="1">
        <v>18.3</v>
      </c>
      <c r="C33" s="1">
        <v>201</v>
      </c>
      <c r="D33" s="1">
        <v>0.441</v>
      </c>
      <c r="E33" s="1">
        <v>0.83699999999999997</v>
      </c>
      <c r="F33" s="1">
        <v>14.9</v>
      </c>
      <c r="G33">
        <f t="shared" si="0"/>
        <v>19.080845658236303</v>
      </c>
      <c r="H33">
        <f t="shared" si="1"/>
        <v>-0.78084565823630214</v>
      </c>
    </row>
    <row r="34" spans="1:8" x14ac:dyDescent="0.2">
      <c r="A34" t="s">
        <v>74</v>
      </c>
      <c r="B34" s="1">
        <v>26.6</v>
      </c>
      <c r="C34" s="1">
        <v>201</v>
      </c>
      <c r="D34" s="1">
        <v>0.496</v>
      </c>
      <c r="E34" s="1">
        <v>0.85399999999999998</v>
      </c>
      <c r="F34" s="1">
        <v>18.8</v>
      </c>
      <c r="G34">
        <f t="shared" si="0"/>
        <v>26.101803372997029</v>
      </c>
      <c r="H34">
        <f t="shared" si="1"/>
        <v>0.49819662700297229</v>
      </c>
    </row>
    <row r="35" spans="1:8" x14ac:dyDescent="0.2">
      <c r="A35" t="s">
        <v>75</v>
      </c>
      <c r="B35" s="1">
        <v>16.899999999999999</v>
      </c>
      <c r="C35" s="1">
        <v>205.7</v>
      </c>
      <c r="D35" s="1">
        <v>0.54900000000000004</v>
      </c>
      <c r="E35" s="1">
        <v>0.78500000000000003</v>
      </c>
      <c r="F35" s="1">
        <v>11.8</v>
      </c>
      <c r="G35">
        <f t="shared" si="0"/>
        <v>17.175240362625889</v>
      </c>
      <c r="H35">
        <f t="shared" si="1"/>
        <v>-0.27524036262589036</v>
      </c>
    </row>
    <row r="36" spans="1:8" x14ac:dyDescent="0.2">
      <c r="A36" t="s">
        <v>76</v>
      </c>
      <c r="B36" s="1">
        <v>16.899999999999999</v>
      </c>
      <c r="C36" s="1">
        <v>211</v>
      </c>
      <c r="D36" s="1">
        <v>0.56299999999999994</v>
      </c>
      <c r="E36" s="1">
        <v>0.6</v>
      </c>
      <c r="F36" s="1">
        <v>12.2</v>
      </c>
      <c r="G36">
        <f>$B$64+SUMPRODUCT($C$64:$F$64,C36:F36)</f>
        <v>16.649668420995827</v>
      </c>
      <c r="H36">
        <f t="shared" si="1"/>
        <v>0.2503315790041718</v>
      </c>
    </row>
    <row r="37" spans="1:8" x14ac:dyDescent="0.2">
      <c r="A37" t="s">
        <v>77</v>
      </c>
      <c r="B37" s="1">
        <v>27.5</v>
      </c>
      <c r="C37" s="1">
        <v>213</v>
      </c>
      <c r="D37" s="1">
        <v>0.48399999999999999</v>
      </c>
      <c r="E37" s="1">
        <v>0.80400000000000005</v>
      </c>
      <c r="F37" s="1">
        <v>18.7</v>
      </c>
      <c r="G37">
        <f t="shared" si="0"/>
        <v>25.82425514936428</v>
      </c>
      <c r="H37">
        <f t="shared" si="1"/>
        <v>1.67574485063572</v>
      </c>
    </row>
    <row r="38" spans="1:8" x14ac:dyDescent="0.2">
      <c r="A38" t="s">
        <v>78</v>
      </c>
      <c r="B38" s="1">
        <v>23.8</v>
      </c>
      <c r="C38" s="1">
        <v>188</v>
      </c>
      <c r="D38" s="1">
        <v>0.48699999999999999</v>
      </c>
      <c r="E38" s="1">
        <v>0.873</v>
      </c>
      <c r="F38" s="1">
        <v>18.5</v>
      </c>
      <c r="G38">
        <f t="shared" si="0"/>
        <v>24.952571565130921</v>
      </c>
      <c r="H38">
        <f t="shared" si="1"/>
        <v>-1.1525715651309199</v>
      </c>
    </row>
    <row r="39" spans="1:8" x14ac:dyDescent="0.2">
      <c r="A39" t="s">
        <v>79</v>
      </c>
      <c r="B39" s="1">
        <v>15.7</v>
      </c>
      <c r="C39" s="1">
        <v>203</v>
      </c>
      <c r="D39" s="1">
        <v>0.45</v>
      </c>
      <c r="E39" s="1">
        <v>0.85499999999999998</v>
      </c>
      <c r="F39" s="1">
        <v>13.1</v>
      </c>
      <c r="G39">
        <f t="shared" si="0"/>
        <v>17.042506412334593</v>
      </c>
      <c r="H39">
        <f t="shared" si="1"/>
        <v>-1.3425064123345933</v>
      </c>
    </row>
    <row r="40" spans="1:8" x14ac:dyDescent="0.2">
      <c r="A40" t="s">
        <v>80</v>
      </c>
      <c r="B40" s="1">
        <v>18</v>
      </c>
      <c r="C40" s="1">
        <v>203</v>
      </c>
      <c r="D40" s="1">
        <v>0.497</v>
      </c>
      <c r="E40" s="1">
        <v>0.80700000000000005</v>
      </c>
      <c r="F40" s="1">
        <v>13</v>
      </c>
      <c r="G40">
        <f t="shared" si="0"/>
        <v>17.629868436626825</v>
      </c>
      <c r="H40">
        <f t="shared" si="1"/>
        <v>0.37013156337317454</v>
      </c>
    </row>
    <row r="41" spans="1:8" x14ac:dyDescent="0.2">
      <c r="A41" t="s">
        <v>81</v>
      </c>
      <c r="B41" s="1">
        <v>18.8</v>
      </c>
      <c r="C41" s="1">
        <v>193</v>
      </c>
      <c r="D41" s="1">
        <v>0.42299999999999999</v>
      </c>
      <c r="E41" s="1">
        <v>0.73</v>
      </c>
      <c r="F41" s="1">
        <v>16.3</v>
      </c>
      <c r="G41">
        <f t="shared" si="0"/>
        <v>19.193421409785689</v>
      </c>
      <c r="H41">
        <f t="shared" si="1"/>
        <v>-0.39342140978568807</v>
      </c>
    </row>
    <row r="42" spans="1:8" x14ac:dyDescent="0.2">
      <c r="A42" t="s">
        <v>82</v>
      </c>
      <c r="B42" s="1">
        <v>21.1</v>
      </c>
      <c r="C42" s="1">
        <v>196</v>
      </c>
      <c r="D42" s="1">
        <v>0.434</v>
      </c>
      <c r="E42" s="1">
        <v>0.78</v>
      </c>
      <c r="F42" s="1">
        <v>18.7</v>
      </c>
      <c r="G42">
        <f t="shared" si="0"/>
        <v>23.466817698659998</v>
      </c>
      <c r="H42">
        <f t="shared" si="1"/>
        <v>-2.3668176986599967</v>
      </c>
    </row>
    <row r="43" spans="1:8" x14ac:dyDescent="0.2">
      <c r="A43" t="s">
        <v>83</v>
      </c>
      <c r="B43" s="1">
        <v>16.8</v>
      </c>
      <c r="C43" s="1">
        <v>196</v>
      </c>
      <c r="D43" s="1">
        <v>0.442</v>
      </c>
      <c r="E43" s="1">
        <v>0.80600000000000005</v>
      </c>
      <c r="F43" s="1">
        <v>12.2</v>
      </c>
      <c r="G43">
        <f t="shared" si="0"/>
        <v>14.756331480051433</v>
      </c>
      <c r="H43">
        <f t="shared" si="1"/>
        <v>2.043668519948568</v>
      </c>
    </row>
    <row r="44" spans="1:8" x14ac:dyDescent="0.2">
      <c r="A44" t="s">
        <v>84</v>
      </c>
      <c r="B44" s="1">
        <v>20.8</v>
      </c>
      <c r="C44" s="1">
        <v>213.4</v>
      </c>
      <c r="D44" s="1">
        <v>0.51800000000000002</v>
      </c>
      <c r="E44" s="1">
        <v>0.78900000000000003</v>
      </c>
      <c r="F44" s="1">
        <v>16.899999999999999</v>
      </c>
      <c r="G44">
        <f t="shared" si="0"/>
        <v>24.020521001307568</v>
      </c>
      <c r="H44">
        <f t="shared" si="1"/>
        <v>-3.2205210013075671</v>
      </c>
    </row>
    <row r="45" spans="1:8" x14ac:dyDescent="0.2">
      <c r="A45" t="s">
        <v>85</v>
      </c>
      <c r="B45" s="1">
        <v>16</v>
      </c>
      <c r="C45" s="1">
        <v>203</v>
      </c>
      <c r="D45" s="1">
        <v>0.44900000000000001</v>
      </c>
      <c r="E45" s="1">
        <v>0.73099999999999998</v>
      </c>
      <c r="F45" s="1">
        <v>13.4</v>
      </c>
      <c r="G45">
        <f t="shared" si="0"/>
        <v>16.29059992547209</v>
      </c>
      <c r="H45">
        <f t="shared" si="1"/>
        <v>-0.29059992547209035</v>
      </c>
    </row>
    <row r="46" spans="1:8" x14ac:dyDescent="0.2">
      <c r="A46" t="s">
        <v>86</v>
      </c>
      <c r="B46" s="1">
        <v>24.5</v>
      </c>
      <c r="C46" s="1">
        <v>208</v>
      </c>
      <c r="D46" s="1">
        <v>0.46200000000000002</v>
      </c>
      <c r="E46" s="1">
        <v>0.753</v>
      </c>
      <c r="F46" s="1">
        <v>17.899999999999999</v>
      </c>
      <c r="G46">
        <f t="shared" si="0"/>
        <v>23.415274429221068</v>
      </c>
      <c r="H46">
        <f t="shared" si="1"/>
        <v>1.0847255707789323</v>
      </c>
    </row>
    <row r="47" spans="1:8" x14ac:dyDescent="0.2">
      <c r="A47" t="s">
        <v>87</v>
      </c>
      <c r="B47" s="1">
        <v>17.3</v>
      </c>
      <c r="C47" s="1">
        <v>208</v>
      </c>
      <c r="D47" s="1">
        <v>0.53300000000000003</v>
      </c>
      <c r="E47" s="1">
        <v>0.59</v>
      </c>
      <c r="F47" s="1">
        <v>13.3</v>
      </c>
      <c r="G47">
        <f t="shared" si="0"/>
        <v>17.200343467043954</v>
      </c>
      <c r="H47">
        <f t="shared" si="1"/>
        <v>9.9656532956046817E-2</v>
      </c>
    </row>
    <row r="48" spans="1:8" x14ac:dyDescent="0.2">
      <c r="A48" t="s">
        <v>88</v>
      </c>
      <c r="B48" s="1">
        <v>25.6</v>
      </c>
      <c r="C48" s="1">
        <v>183</v>
      </c>
      <c r="D48" s="1">
        <v>0.434</v>
      </c>
      <c r="E48" s="1">
        <v>0.84399999999999997</v>
      </c>
      <c r="F48" s="1">
        <v>20.5</v>
      </c>
      <c r="G48">
        <f t="shared" si="0"/>
        <v>25.915819884004467</v>
      </c>
      <c r="H48">
        <f t="shared" si="1"/>
        <v>-0.31581988400446548</v>
      </c>
    </row>
    <row r="49" spans="1:8" x14ac:dyDescent="0.2">
      <c r="A49" t="s">
        <v>89</v>
      </c>
      <c r="B49" s="1">
        <v>15.3</v>
      </c>
      <c r="C49" s="1">
        <v>196</v>
      </c>
      <c r="D49" s="1">
        <v>0.44</v>
      </c>
      <c r="E49" s="1">
        <v>0.88800000000000001</v>
      </c>
      <c r="F49" s="1">
        <v>12.4</v>
      </c>
      <c r="G49">
        <f t="shared" si="0"/>
        <v>15.748014695408916</v>
      </c>
      <c r="H49">
        <f t="shared" si="1"/>
        <v>-0.44801469540891503</v>
      </c>
    </row>
    <row r="50" spans="1:8" x14ac:dyDescent="0.2">
      <c r="A50" t="s">
        <v>90</v>
      </c>
      <c r="B50" s="1">
        <v>16.600000000000001</v>
      </c>
      <c r="C50" s="1">
        <v>196</v>
      </c>
      <c r="D50" s="1">
        <v>0.41199999999999998</v>
      </c>
      <c r="E50" s="1">
        <v>0.86099999999999999</v>
      </c>
      <c r="F50" s="1">
        <v>14.1</v>
      </c>
      <c r="G50">
        <f t="shared" si="0"/>
        <v>17.192302667215703</v>
      </c>
      <c r="H50">
        <f t="shared" si="1"/>
        <v>-0.59230266721570146</v>
      </c>
    </row>
    <row r="51" spans="1:8" x14ac:dyDescent="0.2">
      <c r="A51" t="s">
        <v>91</v>
      </c>
      <c r="B51" s="1">
        <v>15</v>
      </c>
      <c r="C51" s="1">
        <v>193</v>
      </c>
      <c r="D51" s="1">
        <v>0.433</v>
      </c>
      <c r="E51" s="1">
        <v>0.70799999999999996</v>
      </c>
      <c r="F51" s="1">
        <v>13.3</v>
      </c>
      <c r="G51">
        <f t="shared" si="0"/>
        <v>15.015493648049823</v>
      </c>
      <c r="H51">
        <f t="shared" si="1"/>
        <v>-1.5493648049822895E-2</v>
      </c>
    </row>
    <row r="52" spans="1:8" x14ac:dyDescent="0.2">
      <c r="A52" t="s">
        <v>92</v>
      </c>
      <c r="B52" s="1">
        <v>25.6</v>
      </c>
      <c r="C52" s="1">
        <v>190</v>
      </c>
      <c r="D52" s="1">
        <v>0.47499999999999998</v>
      </c>
      <c r="E52" s="1">
        <v>0.80800000000000005</v>
      </c>
      <c r="F52" s="1">
        <v>19.600000000000001</v>
      </c>
      <c r="G52">
        <f t="shared" si="0"/>
        <v>25.703626929716751</v>
      </c>
      <c r="H52">
        <f t="shared" si="1"/>
        <v>-0.10362692971675003</v>
      </c>
    </row>
    <row r="53" spans="1:8" x14ac:dyDescent="0.2">
      <c r="A53" t="s">
        <v>93</v>
      </c>
      <c r="B53" s="1">
        <v>20.7</v>
      </c>
      <c r="C53" s="1">
        <v>190</v>
      </c>
      <c r="D53" s="1">
        <v>0.44400000000000001</v>
      </c>
      <c r="E53" s="1">
        <v>0.69699999999999995</v>
      </c>
      <c r="F53" s="1">
        <v>17.3</v>
      </c>
      <c r="G53">
        <f t="shared" si="0"/>
        <v>20.663007251103007</v>
      </c>
      <c r="H53">
        <f t="shared" si="1"/>
        <v>3.6992748896992111E-2</v>
      </c>
    </row>
    <row r="54" spans="1:8" x14ac:dyDescent="0.2">
      <c r="A54" t="s">
        <v>94</v>
      </c>
      <c r="B54" s="1">
        <v>19.100000000000001</v>
      </c>
      <c r="C54" s="1">
        <v>185.4</v>
      </c>
      <c r="D54" s="1">
        <v>0.41799999999999998</v>
      </c>
      <c r="E54" s="1">
        <v>0.82899999999999996</v>
      </c>
      <c r="F54" s="1">
        <v>15.5</v>
      </c>
      <c r="G54">
        <f t="shared" si="0"/>
        <v>18.463354847303531</v>
      </c>
      <c r="H54">
        <f t="shared" si="1"/>
        <v>0.63664515269647026</v>
      </c>
    </row>
    <row r="55" spans="1:8" x14ac:dyDescent="0.2">
      <c r="A55" t="s">
        <v>95</v>
      </c>
      <c r="B55" s="1">
        <v>19.5</v>
      </c>
      <c r="C55" s="1">
        <v>206</v>
      </c>
      <c r="D55" s="1">
        <v>0.56000000000000005</v>
      </c>
      <c r="E55" s="1">
        <v>0.76300000000000001</v>
      </c>
      <c r="F55" s="1">
        <v>13.6</v>
      </c>
      <c r="G55">
        <f t="shared" si="0"/>
        <v>19.795687884170182</v>
      </c>
      <c r="H55">
        <f t="shared" si="1"/>
        <v>-0.29568788417018155</v>
      </c>
    </row>
    <row r="56" spans="1:8" x14ac:dyDescent="0.2">
      <c r="A56" t="s">
        <v>96</v>
      </c>
      <c r="B56" s="1">
        <v>17</v>
      </c>
      <c r="C56" s="1">
        <v>203</v>
      </c>
      <c r="D56" s="1">
        <v>0.38500000000000001</v>
      </c>
      <c r="E56" s="1">
        <v>0.90400000000000003</v>
      </c>
      <c r="F56" s="1">
        <v>12.9</v>
      </c>
      <c r="G56">
        <f t="shared" si="0"/>
        <v>15.592802597329257</v>
      </c>
      <c r="H56">
        <f t="shared" si="1"/>
        <v>1.407197402670743</v>
      </c>
    </row>
    <row r="57" spans="1:8" x14ac:dyDescent="0.2">
      <c r="A57" t="s">
        <v>97</v>
      </c>
      <c r="B57" s="1">
        <v>16.8</v>
      </c>
      <c r="C57" s="1">
        <v>193</v>
      </c>
      <c r="D57" s="1">
        <v>0.44800000000000001</v>
      </c>
      <c r="E57" s="1">
        <v>0.84399999999999997</v>
      </c>
      <c r="F57" s="1">
        <v>14.6</v>
      </c>
      <c r="G57">
        <f t="shared" si="0"/>
        <v>18.480627937924201</v>
      </c>
      <c r="H57">
        <f t="shared" si="1"/>
        <v>-1.6806279379242</v>
      </c>
    </row>
    <row r="58" spans="1:8" x14ac:dyDescent="0.2">
      <c r="A58" t="s">
        <v>98</v>
      </c>
      <c r="B58" s="1">
        <v>23.7</v>
      </c>
      <c r="C58" s="1">
        <v>198</v>
      </c>
      <c r="D58" s="1">
        <v>0.46700000000000003</v>
      </c>
      <c r="E58" s="1">
        <v>0.83199999999999996</v>
      </c>
      <c r="F58" s="1">
        <v>18</v>
      </c>
      <c r="G58">
        <f t="shared" si="0"/>
        <v>23.891265644959109</v>
      </c>
      <c r="H58">
        <f t="shared" si="1"/>
        <v>-0.19126564495910969</v>
      </c>
    </row>
    <row r="59" spans="1:8" x14ac:dyDescent="0.2">
      <c r="A59" t="s">
        <v>99</v>
      </c>
      <c r="B59" s="1">
        <v>20</v>
      </c>
      <c r="C59" s="1">
        <v>201</v>
      </c>
      <c r="D59" s="1">
        <v>0.53700000000000003</v>
      </c>
      <c r="E59" s="1">
        <v>0.81</v>
      </c>
      <c r="F59" s="1">
        <v>13.5</v>
      </c>
      <c r="G59">
        <f t="shared" si="0"/>
        <v>19.255580186940303</v>
      </c>
      <c r="H59">
        <f t="shared" si="1"/>
        <v>0.74441981305969662</v>
      </c>
    </row>
    <row r="60" spans="1:8" x14ac:dyDescent="0.2">
      <c r="A60" t="s">
        <v>100</v>
      </c>
      <c r="B60" s="1">
        <v>19.100000000000001</v>
      </c>
      <c r="C60" s="1">
        <v>196</v>
      </c>
      <c r="D60" s="1">
        <v>0.38800000000000001</v>
      </c>
      <c r="E60" s="1">
        <v>0.85399999999999998</v>
      </c>
      <c r="F60" s="1">
        <v>15.8</v>
      </c>
      <c r="G60">
        <f t="shared" si="0"/>
        <v>18.921796333017046</v>
      </c>
      <c r="H60">
        <f t="shared" si="1"/>
        <v>0.17820366698295587</v>
      </c>
    </row>
    <row r="61" spans="1:8" x14ac:dyDescent="0.2">
      <c r="A61" t="s">
        <v>101</v>
      </c>
      <c r="B61" s="1">
        <v>14.8</v>
      </c>
      <c r="C61" s="1">
        <v>196</v>
      </c>
      <c r="D61" s="1">
        <v>0.44600000000000001</v>
      </c>
      <c r="E61" s="1">
        <v>0.77400000000000002</v>
      </c>
      <c r="F61" s="1">
        <v>12.5</v>
      </c>
      <c r="G61">
        <f t="shared" si="0"/>
        <v>14.981929342246449</v>
      </c>
      <c r="H61">
        <f t="shared" si="1"/>
        <v>-0.1819293422464483</v>
      </c>
    </row>
    <row r="62" spans="1:8" x14ac:dyDescent="0.2">
      <c r="B62" s="9"/>
      <c r="C62" s="9"/>
      <c r="D62" s="9"/>
      <c r="E62" s="9"/>
      <c r="F62" s="9"/>
    </row>
    <row r="63" spans="1:8" x14ac:dyDescent="0.2">
      <c r="B63" s="9" t="s">
        <v>164</v>
      </c>
      <c r="C63" s="9" t="s">
        <v>165</v>
      </c>
      <c r="D63" s="9" t="s">
        <v>166</v>
      </c>
      <c r="E63" s="9" t="s">
        <v>167</v>
      </c>
      <c r="F63" s="9" t="s">
        <v>168</v>
      </c>
    </row>
    <row r="64" spans="1:8" x14ac:dyDescent="0.2">
      <c r="B64">
        <f>B83</f>
        <v>-31.149175867911222</v>
      </c>
      <c r="C64">
        <f>B84</f>
        <v>5.2180785610438735E-2</v>
      </c>
      <c r="D64">
        <f>B85</f>
        <v>24.958346516224889</v>
      </c>
      <c r="E64">
        <f>B86</f>
        <v>9.2686153964825149</v>
      </c>
      <c r="F64">
        <f>B87</f>
        <v>1.4078672293918324</v>
      </c>
    </row>
    <row r="66" spans="1:20" ht="17" thickBot="1" x14ac:dyDescent="0.25"/>
    <row r="67" spans="1:20" ht="17" thickBot="1" x14ac:dyDescent="0.25">
      <c r="A67" t="s">
        <v>107</v>
      </c>
      <c r="E67" s="10" t="s">
        <v>103</v>
      </c>
      <c r="K67" s="13" t="s">
        <v>104</v>
      </c>
      <c r="L67" s="12" t="s">
        <v>169</v>
      </c>
      <c r="T67" s="16" t="s">
        <v>170</v>
      </c>
    </row>
    <row r="68" spans="1:20" ht="17" thickBot="1" x14ac:dyDescent="0.25">
      <c r="D68" t="s">
        <v>171</v>
      </c>
      <c r="L68" s="11" t="s">
        <v>109</v>
      </c>
      <c r="M68">
        <f>((C78)/(B78))/((C80-C78)/(B80-B78))</f>
        <v>159.25090742434335</v>
      </c>
    </row>
    <row r="69" spans="1:20" x14ac:dyDescent="0.2">
      <c r="A69" s="8" t="s">
        <v>110</v>
      </c>
      <c r="B69" s="8"/>
      <c r="E69" s="9" t="s">
        <v>111</v>
      </c>
      <c r="L69" s="11" t="s">
        <v>112</v>
      </c>
      <c r="M69">
        <f>_xlfn.F.INV(0.95,4,55)</f>
        <v>2.5396886349036807</v>
      </c>
    </row>
    <row r="70" spans="1:20" ht="17" thickBot="1" x14ac:dyDescent="0.25">
      <c r="A70" t="s">
        <v>113</v>
      </c>
      <c r="B70">
        <v>0.9594376728590287</v>
      </c>
      <c r="D70" t="s">
        <v>172</v>
      </c>
    </row>
    <row r="71" spans="1:20" ht="17" thickBot="1" x14ac:dyDescent="0.25">
      <c r="A71" t="s">
        <v>115</v>
      </c>
      <c r="B71">
        <v>0.92052064810114864</v>
      </c>
      <c r="K71" s="13" t="s">
        <v>116</v>
      </c>
      <c r="L71" s="11" t="s">
        <v>173</v>
      </c>
      <c r="M71" t="s">
        <v>174</v>
      </c>
    </row>
    <row r="72" spans="1:20" x14ac:dyDescent="0.2">
      <c r="A72" t="s">
        <v>118</v>
      </c>
      <c r="B72">
        <v>0.91474033159941404</v>
      </c>
      <c r="D72" t="s">
        <v>119</v>
      </c>
    </row>
    <row r="73" spans="1:20" x14ac:dyDescent="0.2">
      <c r="A73" t="s">
        <v>120</v>
      </c>
      <c r="B73">
        <v>1.2738636044097209</v>
      </c>
    </row>
    <row r="74" spans="1:20" ht="17" thickBot="1" x14ac:dyDescent="0.25">
      <c r="A74" s="6" t="s">
        <v>122</v>
      </c>
      <c r="B74" s="6">
        <v>60</v>
      </c>
      <c r="J74" s="17" t="s">
        <v>27</v>
      </c>
      <c r="K74" t="s">
        <v>28</v>
      </c>
    </row>
    <row r="76" spans="1:20" ht="17" thickBot="1" x14ac:dyDescent="0.25">
      <c r="A76" t="s">
        <v>124</v>
      </c>
      <c r="I76" s="11" t="s">
        <v>175</v>
      </c>
      <c r="K76" s="18" t="s">
        <v>176</v>
      </c>
      <c r="M76" t="s">
        <v>175</v>
      </c>
    </row>
    <row r="77" spans="1:20" x14ac:dyDescent="0.2">
      <c r="A77" s="7"/>
      <c r="B77" s="7" t="s">
        <v>2</v>
      </c>
      <c r="C77" s="7" t="s">
        <v>126</v>
      </c>
      <c r="D77" s="7" t="s">
        <v>127</v>
      </c>
      <c r="E77" s="7" t="s">
        <v>128</v>
      </c>
      <c r="F77" s="7" t="s">
        <v>129</v>
      </c>
    </row>
    <row r="78" spans="1:20" x14ac:dyDescent="0.2">
      <c r="A78" t="s">
        <v>130</v>
      </c>
      <c r="B78">
        <v>4</v>
      </c>
      <c r="C78">
        <v>1033.6839334548156</v>
      </c>
      <c r="D78">
        <v>258.4209833637039</v>
      </c>
      <c r="E78">
        <v>159.25090742434318</v>
      </c>
      <c r="F78">
        <v>1.50378530020822E-29</v>
      </c>
    </row>
    <row r="79" spans="1:20" x14ac:dyDescent="0.2">
      <c r="A79" t="s">
        <v>131</v>
      </c>
      <c r="B79">
        <v>55</v>
      </c>
      <c r="C79">
        <v>89.250066545184936</v>
      </c>
      <c r="D79">
        <v>1.6227284826397261</v>
      </c>
    </row>
    <row r="80" spans="1:20" ht="17" thickBot="1" x14ac:dyDescent="0.25">
      <c r="A80" s="6" t="s">
        <v>132</v>
      </c>
      <c r="B80" s="6">
        <v>59</v>
      </c>
      <c r="C80" s="6">
        <v>1122.9340000000004</v>
      </c>
      <c r="D80" s="6"/>
      <c r="E80" s="6"/>
      <c r="F80" s="6"/>
    </row>
    <row r="81" spans="1:9" ht="17" thickBot="1" x14ac:dyDescent="0.25"/>
    <row r="82" spans="1:9" x14ac:dyDescent="0.2">
      <c r="A82" s="7"/>
      <c r="B82" s="7" t="s">
        <v>133</v>
      </c>
      <c r="C82" s="7" t="s">
        <v>120</v>
      </c>
      <c r="D82" s="7" t="s">
        <v>134</v>
      </c>
      <c r="E82" s="7" t="s">
        <v>135</v>
      </c>
      <c r="F82" s="7" t="s">
        <v>136</v>
      </c>
      <c r="G82" s="7" t="s">
        <v>137</v>
      </c>
      <c r="H82" s="7" t="s">
        <v>138</v>
      </c>
      <c r="I82" s="7" t="s">
        <v>139</v>
      </c>
    </row>
    <row r="83" spans="1:9" x14ac:dyDescent="0.2">
      <c r="A83" t="s">
        <v>140</v>
      </c>
      <c r="B83">
        <v>-31.149175867911222</v>
      </c>
      <c r="C83">
        <v>5.043064104542438</v>
      </c>
      <c r="D83">
        <v>-6.1766369060933073</v>
      </c>
      <c r="E83">
        <v>8.3287287558567002E-8</v>
      </c>
      <c r="F83">
        <v>-41.255702178412243</v>
      </c>
      <c r="G83">
        <v>-21.042649557410201</v>
      </c>
      <c r="H83">
        <v>-41.255702178412243</v>
      </c>
      <c r="I83">
        <v>-21.042649557410201</v>
      </c>
    </row>
    <row r="84" spans="1:9" x14ac:dyDescent="0.2">
      <c r="A84" t="s">
        <v>31</v>
      </c>
      <c r="B84">
        <v>5.2180785610438735E-2</v>
      </c>
      <c r="C84">
        <v>2.4078836554926368E-2</v>
      </c>
      <c r="D84">
        <v>2.1670808509127446</v>
      </c>
      <c r="E84">
        <v>3.4576433929895505E-2</v>
      </c>
      <c r="F84">
        <v>3.9257188248665656E-3</v>
      </c>
      <c r="G84">
        <v>0.10043585239601091</v>
      </c>
      <c r="H84">
        <v>3.9257188248665656E-3</v>
      </c>
      <c r="I84">
        <v>0.10043585239601091</v>
      </c>
    </row>
    <row r="85" spans="1:9" x14ac:dyDescent="0.2">
      <c r="A85" t="s">
        <v>33</v>
      </c>
      <c r="B85">
        <v>24.958346516224889</v>
      </c>
      <c r="C85">
        <v>4.3136938135075944</v>
      </c>
      <c r="D85">
        <v>5.7858409973540761</v>
      </c>
      <c r="E85">
        <v>3.5592661900467838E-7</v>
      </c>
      <c r="F85">
        <v>16.313510932558337</v>
      </c>
      <c r="G85">
        <v>33.603182099891441</v>
      </c>
      <c r="H85">
        <v>16.313510932558337</v>
      </c>
      <c r="I85">
        <v>33.603182099891441</v>
      </c>
    </row>
    <row r="86" spans="1:9" x14ac:dyDescent="0.2">
      <c r="A86" t="s">
        <v>35</v>
      </c>
      <c r="B86">
        <v>9.2686153964825149</v>
      </c>
      <c r="C86">
        <v>2.4391451360889955</v>
      </c>
      <c r="D86">
        <v>3.7999441932939315</v>
      </c>
      <c r="E86">
        <v>3.6408624977931134E-4</v>
      </c>
      <c r="F86">
        <v>4.3804593108182708</v>
      </c>
      <c r="G86">
        <v>14.156771482146759</v>
      </c>
      <c r="H86">
        <v>4.3804593108182708</v>
      </c>
      <c r="I86">
        <v>14.156771482146759</v>
      </c>
    </row>
    <row r="87" spans="1:9" ht="17" thickBot="1" x14ac:dyDescent="0.25">
      <c r="A87" s="6" t="s">
        <v>36</v>
      </c>
      <c r="B87" s="6">
        <v>1.4078672293918324</v>
      </c>
      <c r="C87" s="6">
        <v>5.9321288148593387E-2</v>
      </c>
      <c r="D87" s="6">
        <v>23.732917361222462</v>
      </c>
      <c r="E87" s="6">
        <v>1.4197417020844848E-30</v>
      </c>
      <c r="F87" s="6">
        <v>1.2889847113396515</v>
      </c>
      <c r="G87" s="6">
        <v>1.5267497474440133</v>
      </c>
      <c r="H87" s="6">
        <v>1.2889847113396515</v>
      </c>
      <c r="I87" s="6">
        <v>1.5267497474440133</v>
      </c>
    </row>
  </sheetData>
  <pageMargins left="0.7" right="0.7" top="0.75" bottom="0.75" header="0.3" footer="0.3"/>
  <ignoredErrors>
    <ignoredError sqref="G30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0713-2B70-CC41-B524-24561ABEEA45}">
  <dimension ref="A1:R71"/>
  <sheetViews>
    <sheetView topLeftCell="I16" zoomScale="93" workbookViewId="0">
      <selection activeCell="R43" sqref="R43"/>
    </sheetView>
  </sheetViews>
  <sheetFormatPr baseColWidth="10" defaultColWidth="15.83203125" defaultRowHeight="16" x14ac:dyDescent="0.2"/>
  <cols>
    <col min="1" max="1" width="24.83203125" customWidth="1"/>
  </cols>
  <sheetData>
    <row r="1" spans="1:16" ht="17" thickBot="1" x14ac:dyDescent="0.25">
      <c r="A1" s="23" t="s">
        <v>29</v>
      </c>
      <c r="B1" s="23" t="s">
        <v>30</v>
      </c>
      <c r="C1" s="23" t="s">
        <v>31</v>
      </c>
      <c r="D1" s="23" t="s">
        <v>33</v>
      </c>
      <c r="E1" s="23" t="s">
        <v>35</v>
      </c>
      <c r="F1" s="23" t="s">
        <v>36</v>
      </c>
      <c r="G1" s="23" t="s">
        <v>162</v>
      </c>
      <c r="H1" s="23" t="s">
        <v>163</v>
      </c>
      <c r="K1" s="13" t="s">
        <v>177</v>
      </c>
      <c r="M1" t="s">
        <v>178</v>
      </c>
      <c r="N1" t="s">
        <v>179</v>
      </c>
      <c r="O1" t="s">
        <v>180</v>
      </c>
      <c r="P1" t="s">
        <v>163</v>
      </c>
    </row>
    <row r="2" spans="1:16" x14ac:dyDescent="0.2">
      <c r="A2" t="s">
        <v>41</v>
      </c>
      <c r="B2">
        <v>27.4</v>
      </c>
      <c r="C2">
        <v>206</v>
      </c>
      <c r="D2">
        <v>0.51</v>
      </c>
      <c r="E2">
        <v>0.66500000000000004</v>
      </c>
      <c r="F2">
        <v>19.899999999999999</v>
      </c>
      <c r="G2">
        <v>26.509009794672192</v>
      </c>
      <c r="H2">
        <v>0.89099020532780671</v>
      </c>
      <c r="K2" s="75"/>
      <c r="M2">
        <v>1</v>
      </c>
      <c r="N2">
        <f t="shared" ref="N2:N33" si="0">(M2-0.375)/($L$4+0.25)</f>
        <v>1.0373443983402489E-2</v>
      </c>
      <c r="O2">
        <f>NORMSINV(N2)</f>
        <v>-2.3125591810669324</v>
      </c>
      <c r="P2">
        <v>-3.2205210013075671</v>
      </c>
    </row>
    <row r="3" spans="1:16" x14ac:dyDescent="0.2">
      <c r="A3" t="s">
        <v>43</v>
      </c>
      <c r="B3">
        <v>18.7</v>
      </c>
      <c r="C3">
        <v>208</v>
      </c>
      <c r="D3">
        <v>0.45600000000000002</v>
      </c>
      <c r="E3">
        <v>0.752</v>
      </c>
      <c r="F3">
        <v>15.5</v>
      </c>
      <c r="G3">
        <v>19.87737438418684</v>
      </c>
      <c r="H3">
        <v>-1.1773743841868409</v>
      </c>
      <c r="J3" s="75"/>
      <c r="M3">
        <v>2</v>
      </c>
      <c r="N3">
        <f t="shared" si="0"/>
        <v>2.6970954356846474E-2</v>
      </c>
      <c r="O3">
        <f t="shared" ref="O3:O61" si="1">NORMSINV(N3)</f>
        <v>-1.9273027690846123</v>
      </c>
      <c r="P3">
        <v>-2.3668176986599967</v>
      </c>
    </row>
    <row r="4" spans="1:16" x14ac:dyDescent="0.2">
      <c r="A4" t="s">
        <v>44</v>
      </c>
      <c r="B4">
        <v>27.3</v>
      </c>
      <c r="C4">
        <v>191</v>
      </c>
      <c r="D4">
        <v>0.47199999999999998</v>
      </c>
      <c r="E4">
        <v>0.91600000000000004</v>
      </c>
      <c r="F4">
        <v>19.399999999999999</v>
      </c>
      <c r="G4">
        <v>26.40036969272025</v>
      </c>
      <c r="H4">
        <v>0.89963030727975024</v>
      </c>
      <c r="K4" s="11" t="s">
        <v>181</v>
      </c>
      <c r="L4" s="24">
        <v>60</v>
      </c>
      <c r="M4">
        <v>3</v>
      </c>
      <c r="N4">
        <f t="shared" si="0"/>
        <v>4.3568464730290454E-2</v>
      </c>
      <c r="O4">
        <f t="shared" si="1"/>
        <v>-1.7106977165451227</v>
      </c>
      <c r="P4">
        <v>-2.3131048177196334</v>
      </c>
    </row>
    <row r="5" spans="1:16" x14ac:dyDescent="0.2">
      <c r="A5" t="s">
        <v>45</v>
      </c>
      <c r="B5">
        <v>26</v>
      </c>
      <c r="C5">
        <v>208</v>
      </c>
      <c r="D5">
        <v>0.52100000000000002</v>
      </c>
      <c r="E5">
        <v>0.88500000000000001</v>
      </c>
      <c r="F5">
        <v>17.7</v>
      </c>
      <c r="G5">
        <v>25.829700660135661</v>
      </c>
      <c r="H5">
        <v>0.17029933986433932</v>
      </c>
      <c r="M5">
        <v>4</v>
      </c>
      <c r="N5">
        <f t="shared" si="0"/>
        <v>6.0165975103734441E-2</v>
      </c>
      <c r="O5">
        <f t="shared" si="1"/>
        <v>-1.553381792085142</v>
      </c>
      <c r="P5">
        <v>-1.9555046804814999</v>
      </c>
    </row>
    <row r="6" spans="1:16" x14ac:dyDescent="0.2">
      <c r="A6" t="s">
        <v>46</v>
      </c>
      <c r="B6">
        <v>20.100000000000001</v>
      </c>
      <c r="C6">
        <v>210.8</v>
      </c>
      <c r="D6">
        <v>0.51100000000000001</v>
      </c>
      <c r="E6">
        <v>0.82099999999999995</v>
      </c>
      <c r="F6">
        <v>15.1</v>
      </c>
      <c r="G6">
        <v>21.472577212888996</v>
      </c>
      <c r="H6">
        <v>-1.372577212888995</v>
      </c>
      <c r="M6">
        <v>5</v>
      </c>
      <c r="N6">
        <f t="shared" si="0"/>
        <v>7.6763485477178428E-2</v>
      </c>
      <c r="O6">
        <f t="shared" si="1"/>
        <v>-1.4271836327138332</v>
      </c>
      <c r="P6">
        <v>-1.755064758940641</v>
      </c>
    </row>
    <row r="7" spans="1:16" x14ac:dyDescent="0.2">
      <c r="A7" t="s">
        <v>47</v>
      </c>
      <c r="B7">
        <v>18.2</v>
      </c>
      <c r="C7">
        <v>190</v>
      </c>
      <c r="D7">
        <v>0.437</v>
      </c>
      <c r="E7">
        <v>0.84799999999999998</v>
      </c>
      <c r="F7">
        <v>15.6</v>
      </c>
      <c r="G7">
        <v>19.494485460392173</v>
      </c>
      <c r="H7">
        <v>-1.294485460392174</v>
      </c>
      <c r="M7">
        <v>6</v>
      </c>
      <c r="N7">
        <f t="shared" si="0"/>
        <v>9.3360995850622408E-2</v>
      </c>
      <c r="O7">
        <f t="shared" si="1"/>
        <v>-1.3203386053437323</v>
      </c>
      <c r="P7">
        <v>-1.6806279379242</v>
      </c>
    </row>
    <row r="8" spans="1:16" x14ac:dyDescent="0.2">
      <c r="A8" t="s">
        <v>48</v>
      </c>
      <c r="B8">
        <v>25.8</v>
      </c>
      <c r="C8">
        <v>188</v>
      </c>
      <c r="D8">
        <v>0.44</v>
      </c>
      <c r="E8">
        <v>0.91200000000000003</v>
      </c>
      <c r="F8">
        <v>19.2</v>
      </c>
      <c r="G8">
        <v>25.12651233990545</v>
      </c>
      <c r="H8">
        <v>0.67348766009455119</v>
      </c>
      <c r="M8">
        <v>7</v>
      </c>
      <c r="N8">
        <f t="shared" si="0"/>
        <v>0.10995850622406639</v>
      </c>
      <c r="O8">
        <f t="shared" si="1"/>
        <v>-1.2267488197332148</v>
      </c>
      <c r="P8">
        <v>-1.372577212888995</v>
      </c>
    </row>
    <row r="9" spans="1:16" x14ac:dyDescent="0.2">
      <c r="A9" t="s">
        <v>49</v>
      </c>
      <c r="B9">
        <v>21</v>
      </c>
      <c r="C9">
        <v>190</v>
      </c>
      <c r="D9">
        <v>0.45900000000000002</v>
      </c>
      <c r="E9">
        <v>0.82799999999999996</v>
      </c>
      <c r="F9">
        <v>17.8</v>
      </c>
      <c r="G9">
        <v>22.9555046804815</v>
      </c>
      <c r="H9">
        <v>-1.9555046804814999</v>
      </c>
      <c r="M9">
        <v>8</v>
      </c>
      <c r="N9">
        <f t="shared" si="0"/>
        <v>0.12655601659751037</v>
      </c>
      <c r="O9">
        <f t="shared" si="1"/>
        <v>-1.1428231304228742</v>
      </c>
      <c r="P9">
        <v>-1.3425064123345933</v>
      </c>
    </row>
    <row r="10" spans="1:16" x14ac:dyDescent="0.2">
      <c r="A10" t="s">
        <v>50</v>
      </c>
      <c r="B10">
        <v>36.1</v>
      </c>
      <c r="C10">
        <v>196</v>
      </c>
      <c r="D10">
        <v>0.442</v>
      </c>
      <c r="E10">
        <v>0.879</v>
      </c>
      <c r="F10">
        <v>24.5</v>
      </c>
      <c r="G10">
        <v>32.749707325514194</v>
      </c>
      <c r="H10">
        <v>3.3502926744858073</v>
      </c>
      <c r="M10">
        <v>9</v>
      </c>
      <c r="N10">
        <f t="shared" si="0"/>
        <v>0.14315352697095435</v>
      </c>
      <c r="O10">
        <f t="shared" si="1"/>
        <v>-1.0662579466793611</v>
      </c>
      <c r="P10">
        <v>-1.294485460392174</v>
      </c>
    </row>
    <row r="11" spans="1:16" x14ac:dyDescent="0.2">
      <c r="A11" t="s">
        <v>51</v>
      </c>
      <c r="B11">
        <v>15.6</v>
      </c>
      <c r="C11">
        <v>183</v>
      </c>
      <c r="D11">
        <v>0.41899999999999998</v>
      </c>
      <c r="E11">
        <v>0.86199999999999999</v>
      </c>
      <c r="F11">
        <v>12.4</v>
      </c>
      <c r="G11">
        <v>14.304555205323947</v>
      </c>
      <c r="H11">
        <v>1.2954447946760528</v>
      </c>
      <c r="M11">
        <v>10</v>
      </c>
      <c r="N11">
        <f t="shared" si="0"/>
        <v>0.15975103734439833</v>
      </c>
      <c r="O11">
        <f t="shared" si="1"/>
        <v>-0.99548162933398199</v>
      </c>
      <c r="P11">
        <v>-1.2352277085223804</v>
      </c>
    </row>
    <row r="12" spans="1:16" x14ac:dyDescent="0.2">
      <c r="A12" t="s">
        <v>52</v>
      </c>
      <c r="B12">
        <v>23.8</v>
      </c>
      <c r="C12">
        <v>185</v>
      </c>
      <c r="D12">
        <v>0.432</v>
      </c>
      <c r="E12">
        <v>0.80600000000000005</v>
      </c>
      <c r="F12">
        <v>19.899999999999999</v>
      </c>
      <c r="G12">
        <v>24.773337039491469</v>
      </c>
      <c r="H12">
        <v>-0.97333703949146866</v>
      </c>
      <c r="M12">
        <v>11</v>
      </c>
      <c r="N12">
        <f t="shared" si="0"/>
        <v>0.17634854771784234</v>
      </c>
      <c r="O12">
        <f t="shared" si="1"/>
        <v>-0.92937052908103723</v>
      </c>
      <c r="P12">
        <v>-1.1773743841868409</v>
      </c>
    </row>
    <row r="13" spans="1:16" x14ac:dyDescent="0.2">
      <c r="A13" t="s">
        <v>53</v>
      </c>
      <c r="B13">
        <v>15.9</v>
      </c>
      <c r="C13">
        <v>216</v>
      </c>
      <c r="D13">
        <v>0.66900000000000004</v>
      </c>
      <c r="E13">
        <v>0.63600000000000001</v>
      </c>
      <c r="F13">
        <v>8.8000000000000007</v>
      </c>
      <c r="G13">
        <v>15.103078654109002</v>
      </c>
      <c r="H13">
        <v>0.79692134589099872</v>
      </c>
      <c r="M13">
        <v>12</v>
      </c>
      <c r="N13">
        <f t="shared" si="0"/>
        <v>0.19294605809128632</v>
      </c>
      <c r="O13">
        <f t="shared" si="1"/>
        <v>-0.867091064342285</v>
      </c>
      <c r="P13">
        <v>-1.1525715651309199</v>
      </c>
    </row>
    <row r="14" spans="1:16" x14ac:dyDescent="0.2">
      <c r="A14" t="s">
        <v>54</v>
      </c>
      <c r="B14">
        <v>22.9</v>
      </c>
      <c r="C14">
        <v>190</v>
      </c>
      <c r="D14">
        <v>0.42799999999999999</v>
      </c>
      <c r="E14">
        <v>0.65600000000000003</v>
      </c>
      <c r="F14">
        <v>20.2</v>
      </c>
      <c r="G14">
        <v>23.966475440823931</v>
      </c>
      <c r="H14">
        <v>-1.0664754408239325</v>
      </c>
      <c r="M14">
        <v>13</v>
      </c>
      <c r="N14">
        <f t="shared" si="0"/>
        <v>0.2095435684647303</v>
      </c>
      <c r="O14">
        <f t="shared" si="1"/>
        <v>-0.80800598473110141</v>
      </c>
      <c r="P14">
        <v>-1.0664754408239325</v>
      </c>
    </row>
    <row r="15" spans="1:16" x14ac:dyDescent="0.2">
      <c r="A15" t="s">
        <v>55</v>
      </c>
      <c r="B15">
        <v>28</v>
      </c>
      <c r="C15">
        <v>203</v>
      </c>
      <c r="D15">
        <v>0.438</v>
      </c>
      <c r="E15">
        <v>0.83899999999999997</v>
      </c>
      <c r="F15">
        <v>21</v>
      </c>
      <c r="G15">
        <v>27.716859519991655</v>
      </c>
      <c r="H15">
        <v>0.28314048000834546</v>
      </c>
      <c r="M15">
        <v>14</v>
      </c>
      <c r="N15">
        <f t="shared" si="0"/>
        <v>0.22614107883817428</v>
      </c>
      <c r="O15">
        <f t="shared" si="1"/>
        <v>-0.75161576874042257</v>
      </c>
      <c r="P15">
        <v>-0.97333703949146866</v>
      </c>
    </row>
    <row r="16" spans="1:16" x14ac:dyDescent="0.2">
      <c r="A16" t="s">
        <v>56</v>
      </c>
      <c r="B16">
        <v>21.2</v>
      </c>
      <c r="C16">
        <v>198</v>
      </c>
      <c r="D16">
        <v>0.48099999999999998</v>
      </c>
      <c r="E16">
        <v>0.83</v>
      </c>
      <c r="F16">
        <v>17.100000000000001</v>
      </c>
      <c r="G16">
        <v>22.95506475894064</v>
      </c>
      <c r="H16">
        <v>-1.755064758940641</v>
      </c>
      <c r="M16">
        <v>15</v>
      </c>
      <c r="N16">
        <f t="shared" si="0"/>
        <v>0.24273858921161826</v>
      </c>
      <c r="O16">
        <f t="shared" si="1"/>
        <v>-0.69752039812215816</v>
      </c>
      <c r="P16">
        <v>-0.84600303951278022</v>
      </c>
    </row>
    <row r="17" spans="1:16" x14ac:dyDescent="0.2">
      <c r="A17" t="s">
        <v>57</v>
      </c>
      <c r="B17">
        <v>21.3</v>
      </c>
      <c r="C17">
        <v>211</v>
      </c>
      <c r="D17">
        <v>0.51900000000000002</v>
      </c>
      <c r="E17">
        <v>0.84699999999999998</v>
      </c>
      <c r="F17">
        <v>16.3</v>
      </c>
      <c r="G17">
        <v>23.613104817719634</v>
      </c>
      <c r="H17">
        <v>-2.3131048177196334</v>
      </c>
      <c r="M17">
        <v>16</v>
      </c>
      <c r="N17">
        <f t="shared" si="0"/>
        <v>0.25933609958506226</v>
      </c>
      <c r="O17">
        <f t="shared" si="1"/>
        <v>-0.64539352379825077</v>
      </c>
      <c r="P17">
        <v>-0.78084565823630214</v>
      </c>
    </row>
    <row r="18" spans="1:16" x14ac:dyDescent="0.2">
      <c r="A18" t="s">
        <v>58</v>
      </c>
      <c r="B18">
        <v>19.8</v>
      </c>
      <c r="C18">
        <v>208</v>
      </c>
      <c r="D18">
        <v>0.46300000000000002</v>
      </c>
      <c r="E18">
        <v>0.90400000000000003</v>
      </c>
      <c r="F18">
        <v>13</v>
      </c>
      <c r="G18">
        <v>17.941244276586179</v>
      </c>
      <c r="H18">
        <v>1.8587557234138217</v>
      </c>
      <c r="M18">
        <v>17</v>
      </c>
      <c r="N18">
        <f t="shared" si="0"/>
        <v>0.27593360995850624</v>
      </c>
      <c r="O18">
        <f t="shared" si="1"/>
        <v>-0.59496447165389554</v>
      </c>
      <c r="P18">
        <v>-0.59230266721570146</v>
      </c>
    </row>
    <row r="19" spans="1:16" x14ac:dyDescent="0.2">
      <c r="A19" t="s">
        <v>59</v>
      </c>
      <c r="B19">
        <v>20</v>
      </c>
      <c r="C19">
        <v>185</v>
      </c>
      <c r="D19">
        <v>0.42499999999999999</v>
      </c>
      <c r="E19">
        <v>0.876</v>
      </c>
      <c r="F19">
        <v>15.2</v>
      </c>
      <c r="G19">
        <v>18.630455713490054</v>
      </c>
      <c r="H19">
        <v>1.3695442865099459</v>
      </c>
      <c r="M19">
        <v>18</v>
      </c>
      <c r="N19">
        <f t="shared" si="0"/>
        <v>0.29253112033195022</v>
      </c>
      <c r="O19">
        <f t="shared" si="1"/>
        <v>-0.54600537763897594</v>
      </c>
      <c r="P19">
        <v>-0.44801469540891503</v>
      </c>
    </row>
    <row r="20" spans="1:16" x14ac:dyDescent="0.2">
      <c r="A20" t="s">
        <v>60</v>
      </c>
      <c r="B20">
        <v>17.3</v>
      </c>
      <c r="C20">
        <v>190</v>
      </c>
      <c r="D20">
        <v>0.45800000000000002</v>
      </c>
      <c r="E20">
        <v>0.72699999999999998</v>
      </c>
      <c r="F20">
        <v>13.6</v>
      </c>
      <c r="G20">
        <v>16.081373815474851</v>
      </c>
      <c r="H20">
        <v>1.2186261845251494</v>
      </c>
      <c r="M20">
        <v>19</v>
      </c>
      <c r="N20">
        <f t="shared" si="0"/>
        <v>0.3091286307053942</v>
      </c>
      <c r="O20">
        <f t="shared" si="1"/>
        <v>-0.49832177652705717</v>
      </c>
      <c r="P20">
        <v>-0.41103624799062288</v>
      </c>
    </row>
    <row r="21" spans="1:16" x14ac:dyDescent="0.2">
      <c r="A21" t="s">
        <v>61</v>
      </c>
      <c r="B21">
        <v>20.7</v>
      </c>
      <c r="C21">
        <v>193</v>
      </c>
      <c r="D21">
        <v>0.45800000000000002</v>
      </c>
      <c r="E21">
        <v>0.88600000000000001</v>
      </c>
      <c r="F21">
        <v>16.600000000000001</v>
      </c>
      <c r="G21">
        <v>21.93522770852238</v>
      </c>
      <c r="H21">
        <v>-1.2352277085223804</v>
      </c>
      <c r="M21">
        <v>20</v>
      </c>
      <c r="N21">
        <f t="shared" si="0"/>
        <v>0.32572614107883818</v>
      </c>
      <c r="O21">
        <f t="shared" si="1"/>
        <v>-0.45174557439529778</v>
      </c>
      <c r="P21">
        <v>-0.39342140978568807</v>
      </c>
    </row>
    <row r="22" spans="1:16" x14ac:dyDescent="0.2">
      <c r="A22" t="s">
        <v>62</v>
      </c>
      <c r="B22">
        <v>21.3</v>
      </c>
      <c r="C22">
        <v>201</v>
      </c>
      <c r="D22">
        <v>0.47099999999999997</v>
      </c>
      <c r="E22">
        <v>0.78700000000000003</v>
      </c>
      <c r="F22">
        <v>15.7</v>
      </c>
      <c r="G22">
        <v>20.492459067412394</v>
      </c>
      <c r="H22">
        <v>0.80754093258760662</v>
      </c>
      <c r="M22">
        <v>21</v>
      </c>
      <c r="N22">
        <f t="shared" si="0"/>
        <v>0.34232365145228216</v>
      </c>
      <c r="O22">
        <f t="shared" si="1"/>
        <v>-0.40612970197974385</v>
      </c>
      <c r="P22">
        <v>-0.31581988400446548</v>
      </c>
    </row>
    <row r="23" spans="1:16" x14ac:dyDescent="0.2">
      <c r="A23" t="s">
        <v>63</v>
      </c>
      <c r="B23">
        <v>24.4</v>
      </c>
      <c r="C23">
        <v>211</v>
      </c>
      <c r="D23">
        <v>0.51800000000000002</v>
      </c>
      <c r="E23">
        <v>0.83599999999999997</v>
      </c>
      <c r="F23">
        <v>17.100000000000001</v>
      </c>
      <c r="G23">
        <v>24.612485485355567</v>
      </c>
      <c r="H23">
        <v>-0.21248548535556822</v>
      </c>
      <c r="M23">
        <v>22</v>
      </c>
      <c r="N23">
        <f t="shared" si="0"/>
        <v>0.35892116182572614</v>
      </c>
      <c r="O23">
        <f t="shared" si="1"/>
        <v>-0.3613439754040394</v>
      </c>
      <c r="P23">
        <v>-0.29568788417018155</v>
      </c>
    </row>
    <row r="24" spans="1:16" x14ac:dyDescent="0.2">
      <c r="A24" t="s">
        <v>64</v>
      </c>
      <c r="B24">
        <v>21.1</v>
      </c>
      <c r="C24">
        <v>185</v>
      </c>
      <c r="D24">
        <v>0.438</v>
      </c>
      <c r="E24">
        <v>0.84499999999999997</v>
      </c>
      <c r="F24">
        <v>16</v>
      </c>
      <c r="G24">
        <v>19.793880924423487</v>
      </c>
      <c r="H24">
        <v>1.3061190755765146</v>
      </c>
      <c r="M24">
        <v>23</v>
      </c>
      <c r="N24">
        <f t="shared" si="0"/>
        <v>0.37551867219917012</v>
      </c>
      <c r="O24">
        <f t="shared" si="1"/>
        <v>-0.31727183793535896</v>
      </c>
      <c r="P24">
        <v>-0.29059992547209035</v>
      </c>
    </row>
    <row r="25" spans="1:16" x14ac:dyDescent="0.2">
      <c r="A25" t="s">
        <v>65</v>
      </c>
      <c r="B25">
        <v>15.7</v>
      </c>
      <c r="C25">
        <v>211</v>
      </c>
      <c r="D25">
        <v>0.44400000000000001</v>
      </c>
      <c r="E25">
        <v>0.75600000000000001</v>
      </c>
      <c r="F25">
        <v>12.9</v>
      </c>
      <c r="G25">
        <v>16.111036247990622</v>
      </c>
      <c r="H25">
        <v>-0.41103624799062288</v>
      </c>
      <c r="M25">
        <v>24</v>
      </c>
      <c r="N25">
        <f t="shared" si="0"/>
        <v>0.3921161825726141</v>
      </c>
      <c r="O25">
        <f t="shared" si="1"/>
        <v>-0.27380775307778515</v>
      </c>
      <c r="P25">
        <v>-0.27524036262589036</v>
      </c>
    </row>
    <row r="26" spans="1:16" x14ac:dyDescent="0.2">
      <c r="A26" t="s">
        <v>66</v>
      </c>
      <c r="B26">
        <v>25.9</v>
      </c>
      <c r="C26">
        <v>208</v>
      </c>
      <c r="D26">
        <v>0.51700000000000002</v>
      </c>
      <c r="E26">
        <v>0.79400000000000004</v>
      </c>
      <c r="F26">
        <v>18.3</v>
      </c>
      <c r="G26">
        <v>25.731143610625953</v>
      </c>
      <c r="H26">
        <v>0.16885638937404579</v>
      </c>
      <c r="M26">
        <v>25</v>
      </c>
      <c r="N26">
        <f t="shared" si="0"/>
        <v>0.40871369294605808</v>
      </c>
      <c r="O26">
        <f t="shared" si="1"/>
        <v>-0.23085508410971364</v>
      </c>
      <c r="P26">
        <v>-0.21248548535556822</v>
      </c>
    </row>
    <row r="27" spans="1:16" x14ac:dyDescent="0.2">
      <c r="A27" t="s">
        <v>67</v>
      </c>
      <c r="B27">
        <v>21.2</v>
      </c>
      <c r="C27">
        <v>190.5</v>
      </c>
      <c r="D27">
        <v>0.47199999999999998</v>
      </c>
      <c r="E27">
        <v>0.76800000000000002</v>
      </c>
      <c r="F27">
        <v>17.3</v>
      </c>
      <c r="G27">
        <v>22.04600303951278</v>
      </c>
      <c r="H27">
        <v>-0.84600303951278022</v>
      </c>
      <c r="M27">
        <v>26</v>
      </c>
      <c r="N27">
        <f t="shared" si="0"/>
        <v>0.42531120331950206</v>
      </c>
      <c r="O27">
        <f t="shared" si="1"/>
        <v>-0.18832433937546392</v>
      </c>
      <c r="P27">
        <v>-0.19126564495910969</v>
      </c>
    </row>
    <row r="28" spans="1:16" x14ac:dyDescent="0.2">
      <c r="A28" t="s">
        <v>68</v>
      </c>
      <c r="B28">
        <v>21.2</v>
      </c>
      <c r="C28">
        <v>201</v>
      </c>
      <c r="D28">
        <v>0.42699999999999999</v>
      </c>
      <c r="E28">
        <v>0.71299999999999997</v>
      </c>
      <c r="F28">
        <v>16.5</v>
      </c>
      <c r="G28">
        <v>19.834708064872263</v>
      </c>
      <c r="H28">
        <v>1.3652919351277362</v>
      </c>
      <c r="M28">
        <v>27</v>
      </c>
      <c r="N28">
        <f t="shared" si="0"/>
        <v>0.44190871369294604</v>
      </c>
      <c r="O28">
        <f t="shared" si="1"/>
        <v>-0.14613169322905017</v>
      </c>
      <c r="P28">
        <v>-0.1819293422464483</v>
      </c>
    </row>
    <row r="29" spans="1:16" x14ac:dyDescent="0.2">
      <c r="A29" t="s">
        <v>69</v>
      </c>
      <c r="B29">
        <v>17.7</v>
      </c>
      <c r="C29">
        <v>203</v>
      </c>
      <c r="D29">
        <v>0.40400000000000003</v>
      </c>
      <c r="E29">
        <v>0.83299999999999996</v>
      </c>
      <c r="F29">
        <v>14.6</v>
      </c>
      <c r="G29">
        <v>17.802313777953383</v>
      </c>
      <c r="H29">
        <v>-0.10231377795338403</v>
      </c>
      <c r="M29">
        <v>28</v>
      </c>
      <c r="N29">
        <f t="shared" si="0"/>
        <v>0.45850622406639002</v>
      </c>
      <c r="O29">
        <f t="shared" si="1"/>
        <v>-0.10419771391158017</v>
      </c>
      <c r="P29">
        <v>-0.10362692971675003</v>
      </c>
    </row>
    <row r="30" spans="1:16" x14ac:dyDescent="0.2">
      <c r="A30" t="s">
        <v>70</v>
      </c>
      <c r="B30">
        <v>26.6</v>
      </c>
      <c r="C30">
        <v>196</v>
      </c>
      <c r="D30">
        <v>0.46700000000000003</v>
      </c>
      <c r="E30">
        <v>0.86599999999999999</v>
      </c>
      <c r="F30">
        <v>19.600000000000001</v>
      </c>
      <c r="G30">
        <v>26.354624564245572</v>
      </c>
      <c r="H30">
        <v>0.24537543575442911</v>
      </c>
      <c r="M30">
        <v>29</v>
      </c>
      <c r="N30">
        <f t="shared" si="0"/>
        <v>0.475103734439834</v>
      </c>
      <c r="O30">
        <f t="shared" si="1"/>
        <v>-6.2446244660891791E-2</v>
      </c>
      <c r="P30">
        <v>-0.10231377795338403</v>
      </c>
    </row>
    <row r="31" spans="1:16" x14ac:dyDescent="0.2">
      <c r="A31" t="s">
        <v>71</v>
      </c>
      <c r="B31">
        <v>16.899999999999999</v>
      </c>
      <c r="C31">
        <v>201</v>
      </c>
      <c r="D31">
        <v>0.45300000000000001</v>
      </c>
      <c r="E31">
        <v>0.76100000000000001</v>
      </c>
      <c r="F31">
        <v>13.4</v>
      </c>
      <c r="G31">
        <v>16.564130202210588</v>
      </c>
      <c r="H31">
        <v>0.33586979778941028</v>
      </c>
      <c r="I31" s="1" t="s">
        <v>182</v>
      </c>
      <c r="J31">
        <f>STDEV(H2:H31)</f>
        <v>1.2934154452610407</v>
      </c>
      <c r="M31">
        <v>30</v>
      </c>
      <c r="N31">
        <f t="shared" si="0"/>
        <v>0.49170124481327798</v>
      </c>
      <c r="O31">
        <f t="shared" si="1"/>
        <v>-2.0803394851032119E-2</v>
      </c>
      <c r="P31">
        <v>-1.5493648049822895E-2</v>
      </c>
    </row>
    <row r="32" spans="1:16" x14ac:dyDescent="0.2">
      <c r="A32" t="s">
        <v>72</v>
      </c>
      <c r="B32">
        <v>27.7</v>
      </c>
      <c r="C32">
        <v>211</v>
      </c>
      <c r="D32">
        <v>0.57799999999999996</v>
      </c>
      <c r="E32">
        <v>0.72899999999999998</v>
      </c>
      <c r="F32">
        <v>17.3</v>
      </c>
      <c r="G32">
        <v>25.399817874783789</v>
      </c>
      <c r="H32">
        <v>2.3001821252162102</v>
      </c>
      <c r="M32">
        <v>31</v>
      </c>
      <c r="N32">
        <f t="shared" si="0"/>
        <v>0.50829875518672196</v>
      </c>
      <c r="O32">
        <f t="shared" si="1"/>
        <v>2.080339485103198E-2</v>
      </c>
      <c r="P32">
        <v>3.6992748896992111E-2</v>
      </c>
    </row>
    <row r="33" spans="1:18" x14ac:dyDescent="0.2">
      <c r="A33" t="s">
        <v>73</v>
      </c>
      <c r="B33">
        <v>18.3</v>
      </c>
      <c r="C33">
        <v>201</v>
      </c>
      <c r="D33">
        <v>0.441</v>
      </c>
      <c r="E33">
        <v>0.83699999999999997</v>
      </c>
      <c r="F33">
        <v>14.9</v>
      </c>
      <c r="G33">
        <v>19.080845658236303</v>
      </c>
      <c r="H33">
        <v>-0.78084565823630214</v>
      </c>
      <c r="M33">
        <v>32</v>
      </c>
      <c r="N33">
        <f t="shared" si="0"/>
        <v>0.524896265560166</v>
      </c>
      <c r="O33">
        <f t="shared" si="1"/>
        <v>6.2446244660891791E-2</v>
      </c>
      <c r="P33">
        <v>9.9656532956046817E-2</v>
      </c>
    </row>
    <row r="34" spans="1:18" x14ac:dyDescent="0.2">
      <c r="A34" t="s">
        <v>74</v>
      </c>
      <c r="B34">
        <v>26.6</v>
      </c>
      <c r="C34">
        <v>201</v>
      </c>
      <c r="D34">
        <v>0.496</v>
      </c>
      <c r="E34">
        <v>0.85399999999999998</v>
      </c>
      <c r="F34">
        <v>18.8</v>
      </c>
      <c r="G34">
        <v>26.101803372997029</v>
      </c>
      <c r="H34">
        <v>0.49819662700297229</v>
      </c>
      <c r="M34">
        <v>33</v>
      </c>
      <c r="N34">
        <f t="shared" ref="N34:N61" si="2">(M34-0.375)/($L$4+0.25)</f>
        <v>0.54149377593360992</v>
      </c>
      <c r="O34">
        <f t="shared" si="1"/>
        <v>0.10419771391158003</v>
      </c>
      <c r="P34">
        <v>0.16885638937404579</v>
      </c>
    </row>
    <row r="35" spans="1:18" x14ac:dyDescent="0.2">
      <c r="A35" t="s">
        <v>75</v>
      </c>
      <c r="B35">
        <v>16.899999999999999</v>
      </c>
      <c r="C35">
        <v>205.7</v>
      </c>
      <c r="D35">
        <v>0.54900000000000004</v>
      </c>
      <c r="E35">
        <v>0.78500000000000003</v>
      </c>
      <c r="F35">
        <v>11.8</v>
      </c>
      <c r="G35">
        <v>17.175240362625889</v>
      </c>
      <c r="H35">
        <v>-0.27524036262589036</v>
      </c>
      <c r="M35">
        <v>34</v>
      </c>
      <c r="N35">
        <f t="shared" si="2"/>
        <v>0.55809128630705396</v>
      </c>
      <c r="O35">
        <f t="shared" si="1"/>
        <v>0.14613169322905017</v>
      </c>
      <c r="P35">
        <v>0.17029933986433932</v>
      </c>
    </row>
    <row r="36" spans="1:18" x14ac:dyDescent="0.2">
      <c r="A36" t="s">
        <v>76</v>
      </c>
      <c r="B36">
        <v>16.899999999999999</v>
      </c>
      <c r="C36">
        <v>211</v>
      </c>
      <c r="D36">
        <v>0.56299999999999994</v>
      </c>
      <c r="E36">
        <v>0.6</v>
      </c>
      <c r="F36">
        <v>12.2</v>
      </c>
      <c r="G36">
        <v>16.649668420995827</v>
      </c>
      <c r="H36">
        <v>0.2503315790041718</v>
      </c>
      <c r="M36">
        <v>35</v>
      </c>
      <c r="N36">
        <f t="shared" si="2"/>
        <v>0.57468879668049788</v>
      </c>
      <c r="O36">
        <f t="shared" si="1"/>
        <v>0.18832433937546375</v>
      </c>
      <c r="P36">
        <v>0.17820366698295587</v>
      </c>
    </row>
    <row r="37" spans="1:18" x14ac:dyDescent="0.2">
      <c r="A37" t="s">
        <v>77</v>
      </c>
      <c r="B37">
        <v>27.5</v>
      </c>
      <c r="C37">
        <v>213</v>
      </c>
      <c r="D37">
        <v>0.48399999999999999</v>
      </c>
      <c r="E37">
        <v>0.80400000000000005</v>
      </c>
      <c r="F37">
        <v>18.7</v>
      </c>
      <c r="G37">
        <v>25.82425514936428</v>
      </c>
      <c r="H37">
        <v>1.67574485063572</v>
      </c>
      <c r="M37">
        <v>36</v>
      </c>
      <c r="N37">
        <f t="shared" si="2"/>
        <v>0.59128630705394192</v>
      </c>
      <c r="O37">
        <f t="shared" si="1"/>
        <v>0.23085508410971364</v>
      </c>
      <c r="P37">
        <v>0.24537543575442911</v>
      </c>
    </row>
    <row r="38" spans="1:18" x14ac:dyDescent="0.2">
      <c r="A38" t="s">
        <v>78</v>
      </c>
      <c r="B38">
        <v>23.8</v>
      </c>
      <c r="C38">
        <v>188</v>
      </c>
      <c r="D38">
        <v>0.48699999999999999</v>
      </c>
      <c r="E38">
        <v>0.873</v>
      </c>
      <c r="F38">
        <v>18.5</v>
      </c>
      <c r="G38">
        <v>24.952571565130921</v>
      </c>
      <c r="H38">
        <v>-1.1525715651309199</v>
      </c>
      <c r="M38">
        <v>37</v>
      </c>
      <c r="N38">
        <f t="shared" si="2"/>
        <v>0.60788381742738584</v>
      </c>
      <c r="O38">
        <f t="shared" si="1"/>
        <v>0.27380775307778499</v>
      </c>
      <c r="P38">
        <v>0.2503315790041718</v>
      </c>
    </row>
    <row r="39" spans="1:18" x14ac:dyDescent="0.2">
      <c r="A39" t="s">
        <v>79</v>
      </c>
      <c r="B39">
        <v>15.7</v>
      </c>
      <c r="C39">
        <v>203</v>
      </c>
      <c r="D39">
        <v>0.45</v>
      </c>
      <c r="E39">
        <v>0.85499999999999998</v>
      </c>
      <c r="F39">
        <v>13.1</v>
      </c>
      <c r="G39">
        <v>17.042506412334593</v>
      </c>
      <c r="H39">
        <v>-1.3425064123345933</v>
      </c>
      <c r="M39">
        <v>38</v>
      </c>
      <c r="N39">
        <f t="shared" si="2"/>
        <v>0.62448132780082988</v>
      </c>
      <c r="O39">
        <f t="shared" si="1"/>
        <v>0.31727183793535896</v>
      </c>
      <c r="P39">
        <v>0.28314048000834546</v>
      </c>
    </row>
    <row r="40" spans="1:18" x14ac:dyDescent="0.2">
      <c r="A40" t="s">
        <v>80</v>
      </c>
      <c r="B40">
        <v>18</v>
      </c>
      <c r="C40">
        <v>203</v>
      </c>
      <c r="D40">
        <v>0.497</v>
      </c>
      <c r="E40">
        <v>0.80700000000000005</v>
      </c>
      <c r="F40">
        <v>13</v>
      </c>
      <c r="G40">
        <v>17.629868436626825</v>
      </c>
      <c r="H40">
        <v>0.37013156337317454</v>
      </c>
      <c r="M40">
        <v>39</v>
      </c>
      <c r="N40">
        <f t="shared" si="2"/>
        <v>0.64107883817427391</v>
      </c>
      <c r="O40">
        <f t="shared" si="1"/>
        <v>0.36134397540403945</v>
      </c>
      <c r="P40">
        <v>0.33586979778941028</v>
      </c>
    </row>
    <row r="41" spans="1:18" x14ac:dyDescent="0.2">
      <c r="A41" t="s">
        <v>81</v>
      </c>
      <c r="B41">
        <v>18.8</v>
      </c>
      <c r="C41">
        <v>193</v>
      </c>
      <c r="D41">
        <v>0.42299999999999999</v>
      </c>
      <c r="E41">
        <v>0.73</v>
      </c>
      <c r="F41">
        <v>16.3</v>
      </c>
      <c r="G41">
        <v>19.193421409785689</v>
      </c>
      <c r="H41">
        <v>-0.39342140978568807</v>
      </c>
      <c r="M41">
        <v>40</v>
      </c>
      <c r="N41">
        <f t="shared" si="2"/>
        <v>0.65767634854771784</v>
      </c>
      <c r="O41">
        <f t="shared" si="1"/>
        <v>0.40612970197974385</v>
      </c>
      <c r="P41">
        <v>0.37013156337317454</v>
      </c>
    </row>
    <row r="42" spans="1:18" x14ac:dyDescent="0.2">
      <c r="A42" t="s">
        <v>82</v>
      </c>
      <c r="B42">
        <v>21.1</v>
      </c>
      <c r="C42">
        <v>196</v>
      </c>
      <c r="D42">
        <v>0.434</v>
      </c>
      <c r="E42">
        <v>0.78</v>
      </c>
      <c r="F42">
        <v>18.7</v>
      </c>
      <c r="G42">
        <v>23.466817698659998</v>
      </c>
      <c r="H42">
        <v>-2.3668176986599967</v>
      </c>
      <c r="M42">
        <v>41</v>
      </c>
      <c r="N42">
        <f t="shared" si="2"/>
        <v>0.67427385892116187</v>
      </c>
      <c r="O42">
        <f t="shared" si="1"/>
        <v>0.45174557439529794</v>
      </c>
      <c r="P42">
        <v>0.49819662700297229</v>
      </c>
      <c r="R42" s="75" t="s">
        <v>183</v>
      </c>
    </row>
    <row r="43" spans="1:18" x14ac:dyDescent="0.2">
      <c r="A43" t="s">
        <v>83</v>
      </c>
      <c r="B43">
        <v>16.8</v>
      </c>
      <c r="C43">
        <v>196</v>
      </c>
      <c r="D43">
        <v>0.442</v>
      </c>
      <c r="E43">
        <v>0.80600000000000005</v>
      </c>
      <c r="F43">
        <v>12.2</v>
      </c>
      <c r="G43">
        <v>14.756331480051433</v>
      </c>
      <c r="H43">
        <v>2.043668519948568</v>
      </c>
      <c r="M43">
        <v>42</v>
      </c>
      <c r="N43">
        <f t="shared" si="2"/>
        <v>0.6908713692946058</v>
      </c>
      <c r="O43">
        <f t="shared" si="1"/>
        <v>0.49832177652705717</v>
      </c>
      <c r="P43">
        <v>0.63664515269647026</v>
      </c>
    </row>
    <row r="44" spans="1:18" x14ac:dyDescent="0.2">
      <c r="A44" t="s">
        <v>84</v>
      </c>
      <c r="B44">
        <v>20.8</v>
      </c>
      <c r="C44">
        <v>213.4</v>
      </c>
      <c r="D44">
        <v>0.51800000000000002</v>
      </c>
      <c r="E44">
        <v>0.78900000000000003</v>
      </c>
      <c r="F44">
        <v>16.899999999999999</v>
      </c>
      <c r="G44">
        <v>24.020521001307568</v>
      </c>
      <c r="H44">
        <v>-3.2205210013075671</v>
      </c>
      <c r="M44">
        <v>43</v>
      </c>
      <c r="N44">
        <f t="shared" si="2"/>
        <v>0.70746887966804983</v>
      </c>
      <c r="O44">
        <f t="shared" si="1"/>
        <v>0.54600537763897616</v>
      </c>
      <c r="P44">
        <v>0.67348766009455119</v>
      </c>
    </row>
    <row r="45" spans="1:18" x14ac:dyDescent="0.2">
      <c r="A45" t="s">
        <v>85</v>
      </c>
      <c r="B45">
        <v>16</v>
      </c>
      <c r="C45">
        <v>203</v>
      </c>
      <c r="D45">
        <v>0.44900000000000001</v>
      </c>
      <c r="E45">
        <v>0.73099999999999998</v>
      </c>
      <c r="F45">
        <v>13.4</v>
      </c>
      <c r="G45">
        <v>16.29059992547209</v>
      </c>
      <c r="H45">
        <v>-0.29059992547209035</v>
      </c>
      <c r="M45">
        <v>44</v>
      </c>
      <c r="N45">
        <f t="shared" si="2"/>
        <v>0.72406639004149376</v>
      </c>
      <c r="O45">
        <f t="shared" si="1"/>
        <v>0.59496447165389554</v>
      </c>
      <c r="P45">
        <v>0.74441981305969662</v>
      </c>
    </row>
    <row r="46" spans="1:18" x14ac:dyDescent="0.2">
      <c r="A46" t="s">
        <v>86</v>
      </c>
      <c r="B46">
        <v>24.5</v>
      </c>
      <c r="C46">
        <v>208</v>
      </c>
      <c r="D46">
        <v>0.46200000000000002</v>
      </c>
      <c r="E46">
        <v>0.753</v>
      </c>
      <c r="F46">
        <v>17.899999999999999</v>
      </c>
      <c r="G46">
        <v>23.415274429221068</v>
      </c>
      <c r="H46">
        <v>1.0847255707789323</v>
      </c>
      <c r="M46">
        <v>45</v>
      </c>
      <c r="N46">
        <f t="shared" si="2"/>
        <v>0.74066390041493779</v>
      </c>
      <c r="O46">
        <f t="shared" si="1"/>
        <v>0.64539352379825066</v>
      </c>
      <c r="P46">
        <v>0.79692134589099872</v>
      </c>
    </row>
    <row r="47" spans="1:18" x14ac:dyDescent="0.2">
      <c r="A47" t="s">
        <v>87</v>
      </c>
      <c r="B47">
        <v>17.3</v>
      </c>
      <c r="C47">
        <v>208</v>
      </c>
      <c r="D47">
        <v>0.53300000000000003</v>
      </c>
      <c r="E47">
        <v>0.59</v>
      </c>
      <c r="F47">
        <v>13.3</v>
      </c>
      <c r="G47">
        <v>17.200343467043954</v>
      </c>
      <c r="H47">
        <v>9.9656532956046817E-2</v>
      </c>
      <c r="M47">
        <v>46</v>
      </c>
      <c r="N47">
        <f t="shared" si="2"/>
        <v>0.75726141078838172</v>
      </c>
      <c r="O47">
        <f t="shared" si="1"/>
        <v>0.69752039812215816</v>
      </c>
      <c r="P47">
        <v>0.80754093258760662</v>
      </c>
    </row>
    <row r="48" spans="1:18" x14ac:dyDescent="0.2">
      <c r="A48" t="s">
        <v>88</v>
      </c>
      <c r="B48">
        <v>25.6</v>
      </c>
      <c r="C48">
        <v>183</v>
      </c>
      <c r="D48">
        <v>0.434</v>
      </c>
      <c r="E48">
        <v>0.84399999999999997</v>
      </c>
      <c r="F48">
        <v>20.5</v>
      </c>
      <c r="G48">
        <v>25.915819884004467</v>
      </c>
      <c r="H48">
        <v>-0.31581988400446548</v>
      </c>
      <c r="M48">
        <v>47</v>
      </c>
      <c r="N48">
        <f t="shared" si="2"/>
        <v>0.77385892116182575</v>
      </c>
      <c r="O48">
        <f t="shared" si="1"/>
        <v>0.75161576874042257</v>
      </c>
      <c r="P48">
        <v>0.89099020532780671</v>
      </c>
    </row>
    <row r="49" spans="1:16" x14ac:dyDescent="0.2">
      <c r="A49" t="s">
        <v>89</v>
      </c>
      <c r="B49">
        <v>15.3</v>
      </c>
      <c r="C49">
        <v>196</v>
      </c>
      <c r="D49">
        <v>0.44</v>
      </c>
      <c r="E49">
        <v>0.88800000000000001</v>
      </c>
      <c r="F49">
        <v>12.4</v>
      </c>
      <c r="G49">
        <v>15.748014695408916</v>
      </c>
      <c r="H49">
        <v>-0.44801469540891503</v>
      </c>
      <c r="M49">
        <v>48</v>
      </c>
      <c r="N49">
        <f t="shared" si="2"/>
        <v>0.79045643153526968</v>
      </c>
      <c r="O49">
        <f t="shared" si="1"/>
        <v>0.80800598473110141</v>
      </c>
      <c r="P49">
        <v>0.89963030727975024</v>
      </c>
    </row>
    <row r="50" spans="1:16" x14ac:dyDescent="0.2">
      <c r="A50" t="s">
        <v>90</v>
      </c>
      <c r="B50">
        <v>16.600000000000001</v>
      </c>
      <c r="C50">
        <v>196</v>
      </c>
      <c r="D50">
        <v>0.41199999999999998</v>
      </c>
      <c r="E50">
        <v>0.86099999999999999</v>
      </c>
      <c r="F50">
        <v>14.1</v>
      </c>
      <c r="G50">
        <v>17.192302667215703</v>
      </c>
      <c r="H50">
        <v>-0.59230266721570146</v>
      </c>
      <c r="M50">
        <v>49</v>
      </c>
      <c r="N50">
        <f t="shared" si="2"/>
        <v>0.80705394190871371</v>
      </c>
      <c r="O50">
        <f t="shared" si="1"/>
        <v>0.867091064342285</v>
      </c>
      <c r="P50">
        <v>1.0847255707789323</v>
      </c>
    </row>
    <row r="51" spans="1:16" x14ac:dyDescent="0.2">
      <c r="A51" t="s">
        <v>91</v>
      </c>
      <c r="B51">
        <v>15</v>
      </c>
      <c r="C51">
        <v>193</v>
      </c>
      <c r="D51">
        <v>0.433</v>
      </c>
      <c r="E51">
        <v>0.70799999999999996</v>
      </c>
      <c r="F51">
        <v>13.3</v>
      </c>
      <c r="G51">
        <v>15.015493648049823</v>
      </c>
      <c r="H51">
        <v>-1.5493648049822895E-2</v>
      </c>
      <c r="M51">
        <v>50</v>
      </c>
      <c r="N51">
        <f t="shared" si="2"/>
        <v>0.82365145228215764</v>
      </c>
      <c r="O51">
        <f t="shared" si="1"/>
        <v>0.92937052908103723</v>
      </c>
      <c r="P51">
        <v>1.2186261845251494</v>
      </c>
    </row>
    <row r="52" spans="1:16" x14ac:dyDescent="0.2">
      <c r="A52" t="s">
        <v>92</v>
      </c>
      <c r="B52">
        <v>25.6</v>
      </c>
      <c r="C52">
        <v>190</v>
      </c>
      <c r="D52">
        <v>0.47499999999999998</v>
      </c>
      <c r="E52">
        <v>0.80800000000000005</v>
      </c>
      <c r="F52">
        <v>19.600000000000001</v>
      </c>
      <c r="G52">
        <v>25.703626929716751</v>
      </c>
      <c r="H52">
        <v>-0.10362692971675003</v>
      </c>
      <c r="M52">
        <v>51</v>
      </c>
      <c r="N52">
        <f t="shared" si="2"/>
        <v>0.84024896265560167</v>
      </c>
      <c r="O52">
        <f t="shared" si="1"/>
        <v>0.99548162933398199</v>
      </c>
      <c r="P52">
        <v>1.2954447946760528</v>
      </c>
    </row>
    <row r="53" spans="1:16" x14ac:dyDescent="0.2">
      <c r="A53" t="s">
        <v>93</v>
      </c>
      <c r="B53">
        <v>20.7</v>
      </c>
      <c r="C53">
        <v>190</v>
      </c>
      <c r="D53">
        <v>0.44400000000000001</v>
      </c>
      <c r="E53">
        <v>0.69699999999999995</v>
      </c>
      <c r="F53">
        <v>17.3</v>
      </c>
      <c r="G53">
        <v>20.663007251103007</v>
      </c>
      <c r="H53">
        <v>3.6992748896992111E-2</v>
      </c>
      <c r="M53">
        <v>52</v>
      </c>
      <c r="N53">
        <f t="shared" si="2"/>
        <v>0.8568464730290456</v>
      </c>
      <c r="O53">
        <f t="shared" si="1"/>
        <v>1.0662579466793605</v>
      </c>
      <c r="P53">
        <v>1.3061190755765146</v>
      </c>
    </row>
    <row r="54" spans="1:16" x14ac:dyDescent="0.2">
      <c r="A54" t="s">
        <v>94</v>
      </c>
      <c r="B54">
        <v>19.100000000000001</v>
      </c>
      <c r="C54">
        <v>185.4</v>
      </c>
      <c r="D54">
        <v>0.41799999999999998</v>
      </c>
      <c r="E54">
        <v>0.82899999999999996</v>
      </c>
      <c r="F54">
        <v>15.5</v>
      </c>
      <c r="G54">
        <v>18.463354847303531</v>
      </c>
      <c r="H54">
        <v>0.63664515269647026</v>
      </c>
      <c r="M54">
        <v>53</v>
      </c>
      <c r="N54">
        <f t="shared" si="2"/>
        <v>0.87344398340248963</v>
      </c>
      <c r="O54">
        <f t="shared" si="1"/>
        <v>1.1428231304228742</v>
      </c>
      <c r="P54">
        <v>1.3652919351277362</v>
      </c>
    </row>
    <row r="55" spans="1:16" x14ac:dyDescent="0.2">
      <c r="A55" t="s">
        <v>95</v>
      </c>
      <c r="B55">
        <v>19.5</v>
      </c>
      <c r="C55">
        <v>206</v>
      </c>
      <c r="D55">
        <v>0.56000000000000005</v>
      </c>
      <c r="E55">
        <v>0.76300000000000001</v>
      </c>
      <c r="F55">
        <v>13.6</v>
      </c>
      <c r="G55">
        <v>19.795687884170182</v>
      </c>
      <c r="H55">
        <v>-0.29568788417018155</v>
      </c>
      <c r="M55">
        <v>54</v>
      </c>
      <c r="N55">
        <f t="shared" si="2"/>
        <v>0.89004149377593356</v>
      </c>
      <c r="O55">
        <f t="shared" si="1"/>
        <v>1.2267488197332146</v>
      </c>
      <c r="P55">
        <v>1.3695442865099459</v>
      </c>
    </row>
    <row r="56" spans="1:16" x14ac:dyDescent="0.2">
      <c r="A56" t="s">
        <v>96</v>
      </c>
      <c r="B56">
        <v>17</v>
      </c>
      <c r="C56">
        <v>203</v>
      </c>
      <c r="D56">
        <v>0.38500000000000001</v>
      </c>
      <c r="E56">
        <v>0.90400000000000003</v>
      </c>
      <c r="F56">
        <v>12.9</v>
      </c>
      <c r="G56">
        <v>15.592802597329257</v>
      </c>
      <c r="H56">
        <v>1.407197402670743</v>
      </c>
      <c r="M56">
        <v>55</v>
      </c>
      <c r="N56">
        <f t="shared" si="2"/>
        <v>0.90663900414937759</v>
      </c>
      <c r="O56">
        <f t="shared" si="1"/>
        <v>1.3203386053437323</v>
      </c>
      <c r="P56">
        <v>1.407197402670743</v>
      </c>
    </row>
    <row r="57" spans="1:16" x14ac:dyDescent="0.2">
      <c r="A57" t="s">
        <v>97</v>
      </c>
      <c r="B57">
        <v>16.8</v>
      </c>
      <c r="C57">
        <v>193</v>
      </c>
      <c r="D57">
        <v>0.44800000000000001</v>
      </c>
      <c r="E57">
        <v>0.84399999999999997</v>
      </c>
      <c r="F57">
        <v>14.6</v>
      </c>
      <c r="G57">
        <v>18.480627937924201</v>
      </c>
      <c r="H57">
        <v>-1.6806279379242</v>
      </c>
      <c r="M57">
        <v>56</v>
      </c>
      <c r="N57">
        <f t="shared" si="2"/>
        <v>0.92323651452282163</v>
      </c>
      <c r="O57">
        <f t="shared" si="1"/>
        <v>1.4271836327138321</v>
      </c>
      <c r="P57">
        <v>1.67574485063572</v>
      </c>
    </row>
    <row r="58" spans="1:16" x14ac:dyDescent="0.2">
      <c r="A58" t="s">
        <v>98</v>
      </c>
      <c r="B58">
        <v>23.7</v>
      </c>
      <c r="C58">
        <v>198</v>
      </c>
      <c r="D58">
        <v>0.46700000000000003</v>
      </c>
      <c r="E58">
        <v>0.83199999999999996</v>
      </c>
      <c r="F58">
        <v>18</v>
      </c>
      <c r="G58">
        <v>23.891265644959109</v>
      </c>
      <c r="H58">
        <v>-0.19126564495910969</v>
      </c>
      <c r="M58">
        <v>57</v>
      </c>
      <c r="N58">
        <f t="shared" si="2"/>
        <v>0.93983402489626555</v>
      </c>
      <c r="O58">
        <f t="shared" si="1"/>
        <v>1.553381792085142</v>
      </c>
      <c r="P58">
        <v>1.8587557234138217</v>
      </c>
    </row>
    <row r="59" spans="1:16" x14ac:dyDescent="0.2">
      <c r="A59" t="s">
        <v>99</v>
      </c>
      <c r="B59">
        <v>20</v>
      </c>
      <c r="C59">
        <v>201</v>
      </c>
      <c r="D59">
        <v>0.53700000000000003</v>
      </c>
      <c r="E59">
        <v>0.81</v>
      </c>
      <c r="F59">
        <v>13.5</v>
      </c>
      <c r="G59">
        <v>19.255580186940303</v>
      </c>
      <c r="H59">
        <v>0.74441981305969662</v>
      </c>
      <c r="M59">
        <v>58</v>
      </c>
      <c r="N59">
        <f t="shared" si="2"/>
        <v>0.95643153526970959</v>
      </c>
      <c r="O59">
        <f t="shared" si="1"/>
        <v>1.7106977165451236</v>
      </c>
      <c r="P59">
        <v>2.043668519948568</v>
      </c>
    </row>
    <row r="60" spans="1:16" x14ac:dyDescent="0.2">
      <c r="A60" t="s">
        <v>100</v>
      </c>
      <c r="B60">
        <v>19.100000000000001</v>
      </c>
      <c r="C60">
        <v>196</v>
      </c>
      <c r="D60">
        <v>0.38800000000000001</v>
      </c>
      <c r="E60">
        <v>0.85399999999999998</v>
      </c>
      <c r="F60">
        <v>15.8</v>
      </c>
      <c r="G60">
        <v>18.921796333017046</v>
      </c>
      <c r="H60">
        <v>0.17820366698295587</v>
      </c>
      <c r="M60">
        <v>59</v>
      </c>
      <c r="N60">
        <f t="shared" si="2"/>
        <v>0.97302904564315351</v>
      </c>
      <c r="O60">
        <f t="shared" si="1"/>
        <v>1.9273027690846116</v>
      </c>
      <c r="P60">
        <v>2.3001821252162102</v>
      </c>
    </row>
    <row r="61" spans="1:16" x14ac:dyDescent="0.2">
      <c r="A61" t="s">
        <v>101</v>
      </c>
      <c r="B61">
        <v>14.8</v>
      </c>
      <c r="C61">
        <v>196</v>
      </c>
      <c r="D61">
        <v>0.44600000000000001</v>
      </c>
      <c r="E61">
        <v>0.77400000000000002</v>
      </c>
      <c r="F61">
        <v>12.5</v>
      </c>
      <c r="G61">
        <v>14.981929342246449</v>
      </c>
      <c r="H61">
        <v>-0.1819293422464483</v>
      </c>
      <c r="J61">
        <f>STDEV(H32:H61)</f>
        <v>1.1799486802728034</v>
      </c>
      <c r="M61">
        <v>60</v>
      </c>
      <c r="N61">
        <f t="shared" si="2"/>
        <v>0.98962655601659755</v>
      </c>
      <c r="O61">
        <f t="shared" si="1"/>
        <v>2.3125591810669337</v>
      </c>
      <c r="P61">
        <v>3.3502926744858073</v>
      </c>
    </row>
    <row r="62" spans="1:16" ht="17" thickBot="1" x14ac:dyDescent="0.25"/>
    <row r="63" spans="1:16" ht="35" thickBot="1" x14ac:dyDescent="0.25">
      <c r="I63" s="22" t="s">
        <v>184</v>
      </c>
      <c r="J63">
        <f>J31/J61</f>
        <v>1.0961624576435001</v>
      </c>
      <c r="K63" t="s">
        <v>185</v>
      </c>
    </row>
    <row r="64" spans="1:16" ht="17" thickBot="1" x14ac:dyDescent="0.25"/>
    <row r="65" spans="1:3" ht="17" thickBot="1" x14ac:dyDescent="0.25">
      <c r="A65" s="13" t="s">
        <v>186</v>
      </c>
      <c r="B65" t="s">
        <v>187</v>
      </c>
    </row>
    <row r="67" spans="1:3" x14ac:dyDescent="0.2">
      <c r="B67" t="s">
        <v>169</v>
      </c>
    </row>
    <row r="68" spans="1:3" x14ac:dyDescent="0.2">
      <c r="B68" t="s">
        <v>109</v>
      </c>
      <c r="C68">
        <v>159.25090742434335</v>
      </c>
    </row>
    <row r="69" spans="1:3" x14ac:dyDescent="0.2">
      <c r="B69" t="s">
        <v>112</v>
      </c>
      <c r="C69">
        <v>2.5396886349036807</v>
      </c>
    </row>
    <row r="71" spans="1:3" x14ac:dyDescent="0.2">
      <c r="B71" t="s">
        <v>188</v>
      </c>
      <c r="C71" s="25" t="s">
        <v>189</v>
      </c>
    </row>
  </sheetData>
  <sortState xmlns:xlrd2="http://schemas.microsoft.com/office/spreadsheetml/2017/richdata2" ref="P2:P61">
    <sortCondition ref="P2:P6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D408-F90B-AC43-914B-B55B74209F62}">
  <dimension ref="A1:T97"/>
  <sheetViews>
    <sheetView zoomScale="99" workbookViewId="0">
      <selection activeCell="E6" sqref="E6"/>
    </sheetView>
  </sheetViews>
  <sheetFormatPr baseColWidth="10" defaultColWidth="11" defaultRowHeight="16" x14ac:dyDescent="0.2"/>
  <cols>
    <col min="1" max="1" width="24.83203125" customWidth="1"/>
    <col min="2" max="2" width="14.83203125" customWidth="1"/>
    <col min="3" max="3" width="15.1640625" customWidth="1"/>
    <col min="4" max="18" width="14.83203125" customWidth="1"/>
  </cols>
  <sheetData>
    <row r="1" spans="1:20" ht="17" thickBot="1" x14ac:dyDescent="0.25">
      <c r="A1" s="71" t="s">
        <v>0</v>
      </c>
      <c r="B1" s="47" t="s">
        <v>1</v>
      </c>
      <c r="C1" s="47" t="s">
        <v>2</v>
      </c>
      <c r="D1" s="73" t="s">
        <v>190</v>
      </c>
      <c r="E1" s="1"/>
      <c r="F1" s="1"/>
      <c r="G1" s="1"/>
      <c r="H1" s="1"/>
      <c r="I1" s="1"/>
      <c r="J1" s="1"/>
    </row>
    <row r="2" spans="1:20" x14ac:dyDescent="0.2">
      <c r="A2" s="29" t="s">
        <v>31</v>
      </c>
      <c r="B2" s="28">
        <v>0.26890435881000485</v>
      </c>
      <c r="C2" s="51">
        <v>1</v>
      </c>
      <c r="D2" s="29">
        <v>0.26890435881000485</v>
      </c>
      <c r="E2" s="9" t="s">
        <v>25</v>
      </c>
      <c r="F2" s="1"/>
      <c r="G2" s="1"/>
      <c r="H2" s="1"/>
      <c r="I2" s="1"/>
      <c r="J2" s="1"/>
    </row>
    <row r="3" spans="1:20" x14ac:dyDescent="0.2">
      <c r="A3" s="29" t="s">
        <v>32</v>
      </c>
      <c r="B3" s="72">
        <v>17.633502409245466</v>
      </c>
      <c r="C3" s="52">
        <v>1</v>
      </c>
      <c r="D3" s="35">
        <v>1.5703062165047507E-2</v>
      </c>
      <c r="E3" s="1"/>
      <c r="F3" s="1"/>
      <c r="G3" s="1"/>
      <c r="H3" s="1"/>
      <c r="I3" s="1"/>
      <c r="J3" s="1"/>
    </row>
    <row r="4" spans="1:20" x14ac:dyDescent="0.2">
      <c r="A4" s="35" t="s">
        <v>33</v>
      </c>
      <c r="B4" s="28">
        <v>12.841012887845409</v>
      </c>
      <c r="C4" s="51">
        <v>1</v>
      </c>
      <c r="D4" s="29">
        <v>1.1435233849759117E-2</v>
      </c>
      <c r="E4" s="1"/>
      <c r="F4" s="1"/>
      <c r="G4" s="1"/>
      <c r="H4" s="1"/>
      <c r="I4" s="1"/>
      <c r="J4" s="1"/>
    </row>
    <row r="5" spans="1:20" x14ac:dyDescent="0.2">
      <c r="A5" s="29" t="s">
        <v>34</v>
      </c>
      <c r="B5" s="28">
        <v>30.178727999803414</v>
      </c>
      <c r="C5" s="51">
        <v>1</v>
      </c>
      <c r="D5" s="29">
        <v>2.687489024270652E-2</v>
      </c>
      <c r="E5" s="1"/>
      <c r="F5" s="1"/>
      <c r="G5" s="1"/>
      <c r="H5" s="1"/>
      <c r="I5" s="1"/>
      <c r="J5" s="1"/>
    </row>
    <row r="6" spans="1:20" x14ac:dyDescent="0.2">
      <c r="A6" s="29" t="s">
        <v>35</v>
      </c>
      <c r="B6" s="28">
        <v>59.898201443620565</v>
      </c>
      <c r="C6" s="51">
        <v>1</v>
      </c>
      <c r="D6" s="29">
        <v>5.3340803149268382E-2</v>
      </c>
      <c r="E6" s="1"/>
      <c r="F6" s="1"/>
      <c r="G6" s="1"/>
      <c r="H6" s="1"/>
      <c r="I6" s="1"/>
      <c r="J6" s="1"/>
    </row>
    <row r="7" spans="1:20" x14ac:dyDescent="0.2">
      <c r="A7" s="70" t="s">
        <v>36</v>
      </c>
      <c r="B7" s="69">
        <v>911.61853098726601</v>
      </c>
      <c r="C7" s="68">
        <v>1</v>
      </c>
      <c r="D7" s="70">
        <v>0.8118184425685443</v>
      </c>
      <c r="E7" s="1"/>
      <c r="F7" s="1"/>
      <c r="G7" s="1"/>
      <c r="H7" s="1"/>
      <c r="I7" s="1"/>
      <c r="J7" s="1"/>
    </row>
    <row r="8" spans="1:20" x14ac:dyDescent="0.2">
      <c r="A8" s="29" t="s">
        <v>37</v>
      </c>
      <c r="B8" s="28">
        <v>477.79375161655037</v>
      </c>
      <c r="C8" s="51">
        <v>1</v>
      </c>
      <c r="D8" s="29">
        <v>0.42548694011985583</v>
      </c>
      <c r="E8" s="1"/>
      <c r="F8" s="1"/>
      <c r="G8" s="1"/>
      <c r="H8" s="1"/>
      <c r="I8" s="1"/>
      <c r="J8" s="1"/>
    </row>
    <row r="9" spans="1:20" ht="17" thickBot="1" x14ac:dyDescent="0.25">
      <c r="A9" s="46" t="s">
        <v>38</v>
      </c>
      <c r="B9" s="6">
        <v>67.416000000000622</v>
      </c>
      <c r="C9" s="53">
        <v>1</v>
      </c>
      <c r="D9" s="46">
        <v>6.0035585350519796E-2</v>
      </c>
      <c r="E9" s="1"/>
      <c r="F9" s="1"/>
      <c r="G9" s="1"/>
      <c r="H9" s="1"/>
      <c r="I9" s="1"/>
      <c r="J9" s="1"/>
    </row>
    <row r="10" spans="1:20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2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2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20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20" ht="17" thickBo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9" spans="1:17" x14ac:dyDescent="0.2">
      <c r="A19" t="s">
        <v>107</v>
      </c>
      <c r="L19" t="s">
        <v>107</v>
      </c>
    </row>
    <row r="20" spans="1:17" ht="17" thickBot="1" x14ac:dyDescent="0.25"/>
    <row r="21" spans="1:17" x14ac:dyDescent="0.2">
      <c r="A21" s="8" t="s">
        <v>110</v>
      </c>
      <c r="B21" s="8"/>
      <c r="L21" s="8" t="s">
        <v>110</v>
      </c>
      <c r="M21" s="8"/>
    </row>
    <row r="22" spans="1:17" x14ac:dyDescent="0.2">
      <c r="A22" t="s">
        <v>113</v>
      </c>
      <c r="B22">
        <v>1.5474684567795766E-2</v>
      </c>
      <c r="L22" t="s">
        <v>113</v>
      </c>
      <c r="M22">
        <v>0.23095627973551267</v>
      </c>
    </row>
    <row r="23" spans="1:17" x14ac:dyDescent="0.2">
      <c r="A23" t="s">
        <v>115</v>
      </c>
      <c r="B23">
        <v>2.3946586247277645E-4</v>
      </c>
      <c r="L23" t="s">
        <v>115</v>
      </c>
      <c r="M23">
        <v>5.3340803149268382E-2</v>
      </c>
    </row>
    <row r="24" spans="1:17" x14ac:dyDescent="0.2">
      <c r="A24" t="s">
        <v>118</v>
      </c>
      <c r="B24">
        <v>-1.6997784726105278E-2</v>
      </c>
      <c r="L24" t="s">
        <v>118</v>
      </c>
      <c r="M24">
        <v>3.7019092858738528E-2</v>
      </c>
    </row>
    <row r="25" spans="1:17" x14ac:dyDescent="0.2">
      <c r="A25" t="s">
        <v>120</v>
      </c>
      <c r="B25">
        <v>4.3995789289924456</v>
      </c>
      <c r="L25" t="s">
        <v>120</v>
      </c>
      <c r="M25">
        <v>4.2811451065557051</v>
      </c>
    </row>
    <row r="26" spans="1:17" ht="17" thickBot="1" x14ac:dyDescent="0.25">
      <c r="A26" s="6" t="s">
        <v>122</v>
      </c>
      <c r="B26" s="6">
        <v>60</v>
      </c>
      <c r="L26" s="6" t="s">
        <v>122</v>
      </c>
      <c r="M26" s="6">
        <v>60</v>
      </c>
    </row>
    <row r="28" spans="1:17" ht="17" thickBot="1" x14ac:dyDescent="0.25">
      <c r="A28" t="s">
        <v>124</v>
      </c>
      <c r="L28" t="s">
        <v>124</v>
      </c>
    </row>
    <row r="29" spans="1:17" x14ac:dyDescent="0.2">
      <c r="A29" s="7"/>
      <c r="B29" s="7" t="s">
        <v>2</v>
      </c>
      <c r="C29" s="7" t="s">
        <v>126</v>
      </c>
      <c r="D29" s="7" t="s">
        <v>127</v>
      </c>
      <c r="E29" s="7" t="s">
        <v>128</v>
      </c>
      <c r="F29" s="7" t="s">
        <v>129</v>
      </c>
      <c r="L29" s="7"/>
      <c r="M29" s="7" t="s">
        <v>2</v>
      </c>
      <c r="N29" s="7" t="s">
        <v>126</v>
      </c>
      <c r="O29" s="7" t="s">
        <v>127</v>
      </c>
      <c r="P29" s="7" t="s">
        <v>128</v>
      </c>
      <c r="Q29" s="7" t="s">
        <v>129</v>
      </c>
    </row>
    <row r="30" spans="1:17" x14ac:dyDescent="0.2">
      <c r="A30" t="s">
        <v>130</v>
      </c>
      <c r="B30">
        <v>1</v>
      </c>
      <c r="C30" s="19">
        <v>0.26890435881000485</v>
      </c>
      <c r="D30">
        <v>0.26890435881000485</v>
      </c>
      <c r="E30">
        <v>1.389234676622118E-2</v>
      </c>
      <c r="F30">
        <v>0.90658123093094867</v>
      </c>
      <c r="L30" t="s">
        <v>130</v>
      </c>
      <c r="M30">
        <v>1</v>
      </c>
      <c r="N30" s="19">
        <v>59.898201443620565</v>
      </c>
      <c r="O30">
        <v>59.898201443620565</v>
      </c>
      <c r="P30">
        <v>3.2680890788888504</v>
      </c>
      <c r="Q30">
        <v>7.5825987357775751E-2</v>
      </c>
    </row>
    <row r="31" spans="1:17" x14ac:dyDescent="0.2">
      <c r="A31" t="s">
        <v>131</v>
      </c>
      <c r="B31">
        <v>58</v>
      </c>
      <c r="C31">
        <v>1122.6650956411904</v>
      </c>
      <c r="D31">
        <v>19.356294752434316</v>
      </c>
      <c r="L31" t="s">
        <v>131</v>
      </c>
      <c r="M31">
        <v>58</v>
      </c>
      <c r="N31">
        <v>1063.0357985563799</v>
      </c>
      <c r="O31">
        <v>18.328203423385858</v>
      </c>
    </row>
    <row r="32" spans="1:17" ht="17" thickBot="1" x14ac:dyDescent="0.25">
      <c r="A32" s="6" t="s">
        <v>132</v>
      </c>
      <c r="B32" s="6">
        <v>59</v>
      </c>
      <c r="C32" s="6">
        <v>1122.9340000000004</v>
      </c>
      <c r="D32" s="6"/>
      <c r="E32" s="6"/>
      <c r="F32" s="6"/>
      <c r="L32" s="6" t="s">
        <v>132</v>
      </c>
      <c r="M32" s="6">
        <v>59</v>
      </c>
      <c r="N32" s="6">
        <v>1122.9340000000004</v>
      </c>
      <c r="O32" s="6"/>
      <c r="P32" s="6"/>
      <c r="Q32" s="6"/>
    </row>
    <row r="33" spans="1:20" ht="17" thickBot="1" x14ac:dyDescent="0.25"/>
    <row r="34" spans="1:20" x14ac:dyDescent="0.2">
      <c r="A34" s="7"/>
      <c r="B34" s="7" t="s">
        <v>133</v>
      </c>
      <c r="C34" s="7" t="s">
        <v>120</v>
      </c>
      <c r="D34" s="7" t="s">
        <v>134</v>
      </c>
      <c r="E34" s="7" t="s">
        <v>135</v>
      </c>
      <c r="F34" s="7" t="s">
        <v>136</v>
      </c>
      <c r="G34" s="7" t="s">
        <v>137</v>
      </c>
      <c r="H34" s="7" t="s">
        <v>138</v>
      </c>
      <c r="I34" s="7" t="s">
        <v>139</v>
      </c>
      <c r="L34" s="7"/>
      <c r="M34" s="7" t="s">
        <v>133</v>
      </c>
      <c r="N34" s="7" t="s">
        <v>120</v>
      </c>
      <c r="O34" s="7" t="s">
        <v>134</v>
      </c>
      <c r="P34" s="7" t="s">
        <v>135</v>
      </c>
      <c r="Q34" s="7" t="s">
        <v>136</v>
      </c>
      <c r="R34" s="7" t="s">
        <v>137</v>
      </c>
      <c r="S34" s="7" t="s">
        <v>138</v>
      </c>
      <c r="T34" s="7" t="s">
        <v>139</v>
      </c>
    </row>
    <row r="35" spans="1:20" x14ac:dyDescent="0.2">
      <c r="A35" t="s">
        <v>140</v>
      </c>
      <c r="B35">
        <v>22.420164490706117</v>
      </c>
      <c r="C35">
        <v>12.825158975510195</v>
      </c>
      <c r="D35">
        <v>1.7481393044341755</v>
      </c>
      <c r="E35">
        <v>8.5731573087895946E-2</v>
      </c>
      <c r="F35">
        <v>-3.2521804675148331</v>
      </c>
      <c r="G35">
        <v>48.092509448927068</v>
      </c>
      <c r="H35">
        <v>-3.2521804675148331</v>
      </c>
      <c r="I35">
        <v>48.092509448927068</v>
      </c>
      <c r="L35" t="s">
        <v>140</v>
      </c>
      <c r="M35">
        <v>10.222364615836513</v>
      </c>
      <c r="N35">
        <v>5.9377820820714531</v>
      </c>
      <c r="O35">
        <v>1.7215796192153858</v>
      </c>
      <c r="P35">
        <v>9.0475813054543705E-2</v>
      </c>
      <c r="Q35">
        <v>-1.6633975948902133</v>
      </c>
      <c r="R35">
        <v>22.10812682656324</v>
      </c>
      <c r="S35">
        <v>-1.6633975948902133</v>
      </c>
      <c r="T35">
        <v>22.10812682656324</v>
      </c>
    </row>
    <row r="36" spans="1:20" ht="17" thickBot="1" x14ac:dyDescent="0.25">
      <c r="A36" s="21" t="s">
        <v>31</v>
      </c>
      <c r="B36" s="6">
        <v>-7.5901648077843047E-3</v>
      </c>
      <c r="C36" s="6">
        <v>6.4396668241702232E-2</v>
      </c>
      <c r="D36" s="6">
        <v>-0.11786579981585193</v>
      </c>
      <c r="E36" s="6">
        <v>0.90658123093091747</v>
      </c>
      <c r="F36" s="6">
        <v>-0.13649410154789984</v>
      </c>
      <c r="G36" s="6">
        <v>0.12131377193233124</v>
      </c>
      <c r="H36" s="6">
        <v>-0.13649410154789984</v>
      </c>
      <c r="I36" s="6">
        <v>0.12131377193233124</v>
      </c>
      <c r="L36" s="21" t="s">
        <v>35</v>
      </c>
      <c r="M36" s="6">
        <v>13.339257442843358</v>
      </c>
      <c r="N36" s="6">
        <v>7.378782541366852</v>
      </c>
      <c r="O36" s="6">
        <v>1.8077856838931023</v>
      </c>
      <c r="P36" s="6">
        <v>7.5825987357775751E-2</v>
      </c>
      <c r="Q36" s="6">
        <v>-1.4309805819162822</v>
      </c>
      <c r="R36" s="6">
        <v>28.109495467602997</v>
      </c>
      <c r="S36" s="6">
        <v>-1.4309805819162822</v>
      </c>
      <c r="T36" s="6">
        <v>28.109495467602997</v>
      </c>
    </row>
    <row r="39" spans="1:20" x14ac:dyDescent="0.2">
      <c r="A39" t="s">
        <v>107</v>
      </c>
      <c r="L39" t="s">
        <v>107</v>
      </c>
    </row>
    <row r="40" spans="1:20" ht="17" thickBot="1" x14ac:dyDescent="0.25"/>
    <row r="41" spans="1:20" x14ac:dyDescent="0.2">
      <c r="A41" s="8" t="s">
        <v>110</v>
      </c>
      <c r="B41" s="8"/>
      <c r="L41" s="8" t="s">
        <v>110</v>
      </c>
      <c r="M41" s="8"/>
    </row>
    <row r="42" spans="1:20" x14ac:dyDescent="0.2">
      <c r="A42" t="s">
        <v>113</v>
      </c>
      <c r="B42">
        <v>0.10693565284674292</v>
      </c>
      <c r="L42" t="s">
        <v>113</v>
      </c>
      <c r="M42">
        <v>0.90100967950879651</v>
      </c>
    </row>
    <row r="43" spans="1:20" x14ac:dyDescent="0.2">
      <c r="A43" t="s">
        <v>115</v>
      </c>
      <c r="B43">
        <v>1.1435233849759117E-2</v>
      </c>
      <c r="L43" t="s">
        <v>115</v>
      </c>
      <c r="M43" s="45">
        <v>0.8118184425685443</v>
      </c>
    </row>
    <row r="44" spans="1:20" x14ac:dyDescent="0.2">
      <c r="A44" t="s">
        <v>118</v>
      </c>
      <c r="B44">
        <v>-5.6089862562795183E-3</v>
      </c>
      <c r="L44" t="s">
        <v>118</v>
      </c>
      <c r="M44">
        <v>0.80857393295765712</v>
      </c>
    </row>
    <row r="45" spans="1:20" x14ac:dyDescent="0.2">
      <c r="A45" t="s">
        <v>120</v>
      </c>
      <c r="B45">
        <v>4.3748753422874112</v>
      </c>
      <c r="L45" t="s">
        <v>120</v>
      </c>
      <c r="M45">
        <v>1.9087614191909821</v>
      </c>
    </row>
    <row r="46" spans="1:20" ht="17" thickBot="1" x14ac:dyDescent="0.25">
      <c r="A46" s="6" t="s">
        <v>122</v>
      </c>
      <c r="B46" s="6">
        <v>60</v>
      </c>
      <c r="L46" s="6" t="s">
        <v>122</v>
      </c>
      <c r="M46" s="6">
        <v>60</v>
      </c>
      <c r="P46" t="s">
        <v>191</v>
      </c>
    </row>
    <row r="48" spans="1:20" ht="17" thickBot="1" x14ac:dyDescent="0.25">
      <c r="A48" t="s">
        <v>124</v>
      </c>
      <c r="L48" t="s">
        <v>124</v>
      </c>
    </row>
    <row r="49" spans="1:20" x14ac:dyDescent="0.2">
      <c r="A49" s="7"/>
      <c r="B49" s="7" t="s">
        <v>2</v>
      </c>
      <c r="C49" s="7" t="s">
        <v>126</v>
      </c>
      <c r="D49" s="7" t="s">
        <v>127</v>
      </c>
      <c r="E49" s="7" t="s">
        <v>128</v>
      </c>
      <c r="F49" s="7" t="s">
        <v>129</v>
      </c>
      <c r="L49" s="7"/>
      <c r="M49" s="7" t="s">
        <v>2</v>
      </c>
      <c r="N49" s="7" t="s">
        <v>126</v>
      </c>
      <c r="O49" s="7" t="s">
        <v>127</v>
      </c>
      <c r="P49" s="7" t="s">
        <v>128</v>
      </c>
      <c r="Q49" s="7" t="s">
        <v>129</v>
      </c>
    </row>
    <row r="50" spans="1:20" x14ac:dyDescent="0.2">
      <c r="A50" t="s">
        <v>130</v>
      </c>
      <c r="B50">
        <v>1</v>
      </c>
      <c r="C50" s="19">
        <v>12.841012887845409</v>
      </c>
      <c r="D50">
        <v>12.841012887845409</v>
      </c>
      <c r="E50">
        <v>0.67091564052893815</v>
      </c>
      <c r="F50">
        <v>0.41608556351406478</v>
      </c>
      <c r="L50" t="s">
        <v>130</v>
      </c>
      <c r="M50">
        <v>1</v>
      </c>
      <c r="N50" s="45">
        <v>911.61853098726601</v>
      </c>
      <c r="O50">
        <v>911.61853098726601</v>
      </c>
      <c r="P50">
        <v>250.21298745561845</v>
      </c>
      <c r="Q50">
        <v>1.058514727362181E-22</v>
      </c>
    </row>
    <row r="51" spans="1:20" x14ac:dyDescent="0.2">
      <c r="A51" t="s">
        <v>131</v>
      </c>
      <c r="B51">
        <v>58</v>
      </c>
      <c r="C51">
        <v>1110.092987112155</v>
      </c>
      <c r="D51">
        <v>19.139534260554395</v>
      </c>
      <c r="L51" t="s">
        <v>131</v>
      </c>
      <c r="M51">
        <v>58</v>
      </c>
      <c r="N51">
        <v>211.31546901273435</v>
      </c>
      <c r="O51">
        <v>3.6433701553919717</v>
      </c>
    </row>
    <row r="52" spans="1:20" ht="17" thickBot="1" x14ac:dyDescent="0.25">
      <c r="A52" s="6" t="s">
        <v>132</v>
      </c>
      <c r="B52" s="6">
        <v>59</v>
      </c>
      <c r="C52" s="6">
        <v>1122.9340000000004</v>
      </c>
      <c r="D52" s="6"/>
      <c r="E52" s="6"/>
      <c r="F52" s="6"/>
      <c r="L52" s="6" t="s">
        <v>132</v>
      </c>
      <c r="M52" s="6">
        <v>59</v>
      </c>
      <c r="N52" s="6">
        <v>1122.9340000000004</v>
      </c>
      <c r="O52" s="6"/>
      <c r="P52" s="6"/>
      <c r="Q52" s="6"/>
    </row>
    <row r="53" spans="1:20" ht="17" thickBot="1" x14ac:dyDescent="0.25"/>
    <row r="54" spans="1:20" x14ac:dyDescent="0.2">
      <c r="A54" s="7"/>
      <c r="B54" s="7" t="s">
        <v>133</v>
      </c>
      <c r="C54" s="7" t="s">
        <v>120</v>
      </c>
      <c r="D54" s="7" t="s">
        <v>134</v>
      </c>
      <c r="E54" s="7" t="s">
        <v>135</v>
      </c>
      <c r="F54" s="7" t="s">
        <v>136</v>
      </c>
      <c r="G54" s="7" t="s">
        <v>137</v>
      </c>
      <c r="H54" s="7" t="s">
        <v>138</v>
      </c>
      <c r="I54" s="7" t="s">
        <v>139</v>
      </c>
      <c r="L54" s="7"/>
      <c r="M54" s="7" t="s">
        <v>133</v>
      </c>
      <c r="N54" s="7" t="s">
        <v>120</v>
      </c>
      <c r="O54" s="7" t="s">
        <v>134</v>
      </c>
      <c r="P54" s="7" t="s">
        <v>135</v>
      </c>
      <c r="Q54" s="7" t="s">
        <v>136</v>
      </c>
      <c r="R54" s="7" t="s">
        <v>137</v>
      </c>
      <c r="S54" s="7" t="s">
        <v>138</v>
      </c>
      <c r="T54" s="7" t="s">
        <v>139</v>
      </c>
    </row>
    <row r="55" spans="1:20" x14ac:dyDescent="0.2">
      <c r="A55" t="s">
        <v>140</v>
      </c>
      <c r="B55">
        <v>16.594020496056977</v>
      </c>
      <c r="C55">
        <v>5.2993918996706775</v>
      </c>
      <c r="D55">
        <v>3.1313065367156914</v>
      </c>
      <c r="E55">
        <v>2.7257488671188408E-3</v>
      </c>
      <c r="F55">
        <v>5.9861350751485496</v>
      </c>
      <c r="G55">
        <v>27.201905916965405</v>
      </c>
      <c r="H55">
        <v>5.9861350751485496</v>
      </c>
      <c r="I55">
        <v>27.201905916965405</v>
      </c>
      <c r="L55" t="s">
        <v>140</v>
      </c>
      <c r="M55">
        <v>-0.51889853903333005</v>
      </c>
      <c r="N55">
        <v>1.3769350328824801</v>
      </c>
      <c r="O55">
        <v>-0.3768504153366381</v>
      </c>
      <c r="P55">
        <v>0.70766003557874746</v>
      </c>
      <c r="Q55">
        <v>-3.2751334688862848</v>
      </c>
      <c r="R55">
        <v>2.2373363908196247</v>
      </c>
      <c r="S55">
        <v>-3.2751334688862848</v>
      </c>
      <c r="T55">
        <v>2.2373363908196247</v>
      </c>
    </row>
    <row r="56" spans="1:20" ht="17" thickBot="1" x14ac:dyDescent="0.25">
      <c r="A56" s="21" t="s">
        <v>33</v>
      </c>
      <c r="B56" s="6">
        <v>9.2018609280286014</v>
      </c>
      <c r="C56" s="6">
        <v>11.234188510792224</v>
      </c>
      <c r="D56" s="6">
        <v>0.81909440269662126</v>
      </c>
      <c r="E56" s="6">
        <v>0.416085563514066</v>
      </c>
      <c r="F56" s="6">
        <v>-13.285810634207717</v>
      </c>
      <c r="G56" s="6">
        <v>31.68953249026492</v>
      </c>
      <c r="H56" s="6">
        <v>-13.285810634207717</v>
      </c>
      <c r="I56" s="6">
        <v>31.68953249026492</v>
      </c>
      <c r="L56" s="44" t="s">
        <v>36</v>
      </c>
      <c r="M56" s="6">
        <v>1.3381909995233134</v>
      </c>
      <c r="N56" s="6">
        <v>8.4598600847268599E-2</v>
      </c>
      <c r="O56" s="6">
        <v>15.818122121655858</v>
      </c>
      <c r="P56" s="6">
        <v>1.058514727362181E-22</v>
      </c>
      <c r="Q56" s="6">
        <v>1.168848501073112</v>
      </c>
      <c r="R56" s="6">
        <v>1.5075334979735149</v>
      </c>
      <c r="S56" s="6">
        <v>1.168848501073112</v>
      </c>
      <c r="T56" s="6">
        <v>1.5075334979735149</v>
      </c>
    </row>
    <row r="60" spans="1:20" x14ac:dyDescent="0.2">
      <c r="A60" t="s">
        <v>107</v>
      </c>
      <c r="L60" t="s">
        <v>107</v>
      </c>
    </row>
    <row r="61" spans="1:20" ht="17" thickBot="1" x14ac:dyDescent="0.25"/>
    <row r="62" spans="1:20" x14ac:dyDescent="0.2">
      <c r="A62" s="8" t="s">
        <v>110</v>
      </c>
      <c r="B62" s="8"/>
      <c r="L62" s="8" t="s">
        <v>110</v>
      </c>
      <c r="M62" s="8"/>
    </row>
    <row r="63" spans="1:20" x14ac:dyDescent="0.2">
      <c r="A63" t="s">
        <v>113</v>
      </c>
      <c r="B63">
        <v>0.12531185963446359</v>
      </c>
      <c r="L63" t="s">
        <v>113</v>
      </c>
      <c r="M63">
        <v>0.16393562835060144</v>
      </c>
    </row>
    <row r="64" spans="1:20" x14ac:dyDescent="0.2">
      <c r="A64" t="s">
        <v>115</v>
      </c>
      <c r="B64">
        <v>1.5703062165047507E-2</v>
      </c>
      <c r="L64" t="s">
        <v>115</v>
      </c>
      <c r="M64">
        <v>2.687489024270652E-2</v>
      </c>
    </row>
    <row r="65" spans="1:20" x14ac:dyDescent="0.2">
      <c r="A65" t="s">
        <v>118</v>
      </c>
      <c r="B65">
        <v>-1.2675746941758119E-3</v>
      </c>
      <c r="L65" t="s">
        <v>118</v>
      </c>
      <c r="M65">
        <v>1.0096871108960083E-2</v>
      </c>
    </row>
    <row r="66" spans="1:20" x14ac:dyDescent="0.2">
      <c r="A66" t="s">
        <v>120</v>
      </c>
      <c r="B66">
        <v>4.3654215295747889</v>
      </c>
      <c r="L66" t="s">
        <v>120</v>
      </c>
      <c r="M66">
        <v>4.3405769360690325</v>
      </c>
    </row>
    <row r="67" spans="1:20" ht="17" thickBot="1" x14ac:dyDescent="0.25">
      <c r="A67" s="6" t="s">
        <v>122</v>
      </c>
      <c r="B67" s="6">
        <v>60</v>
      </c>
      <c r="L67" s="6" t="s">
        <v>122</v>
      </c>
      <c r="M67" s="6">
        <v>60</v>
      </c>
    </row>
    <row r="69" spans="1:20" ht="17" thickBot="1" x14ac:dyDescent="0.25">
      <c r="A69" t="s">
        <v>124</v>
      </c>
      <c r="L69" t="s">
        <v>124</v>
      </c>
    </row>
    <row r="70" spans="1:20" x14ac:dyDescent="0.2">
      <c r="A70" s="7"/>
      <c r="B70" s="7" t="s">
        <v>2</v>
      </c>
      <c r="C70" s="7" t="s">
        <v>126</v>
      </c>
      <c r="D70" s="7" t="s">
        <v>127</v>
      </c>
      <c r="E70" s="7" t="s">
        <v>128</v>
      </c>
      <c r="F70" s="7" t="s">
        <v>129</v>
      </c>
      <c r="L70" s="7"/>
      <c r="M70" s="7" t="s">
        <v>2</v>
      </c>
      <c r="N70" s="7" t="s">
        <v>126</v>
      </c>
      <c r="O70" s="7" t="s">
        <v>127</v>
      </c>
      <c r="P70" s="7" t="s">
        <v>128</v>
      </c>
      <c r="Q70" s="7" t="s">
        <v>129</v>
      </c>
    </row>
    <row r="71" spans="1:20" x14ac:dyDescent="0.2">
      <c r="A71" t="s">
        <v>130</v>
      </c>
      <c r="B71">
        <v>1</v>
      </c>
      <c r="C71" s="19">
        <v>17.633502409245466</v>
      </c>
      <c r="D71">
        <v>17.633502409245466</v>
      </c>
      <c r="E71">
        <v>0.92530777102293005</v>
      </c>
      <c r="F71">
        <v>0.34007850446587795</v>
      </c>
      <c r="L71" t="s">
        <v>130</v>
      </c>
      <c r="M71">
        <v>1</v>
      </c>
      <c r="N71" s="19">
        <v>30.178727999803414</v>
      </c>
      <c r="O71">
        <v>30.178727999803414</v>
      </c>
      <c r="P71">
        <v>1.601791607726311</v>
      </c>
      <c r="Q71">
        <v>0.21071005792255185</v>
      </c>
    </row>
    <row r="72" spans="1:20" x14ac:dyDescent="0.2">
      <c r="A72" t="s">
        <v>131</v>
      </c>
      <c r="B72">
        <v>58</v>
      </c>
      <c r="C72">
        <v>1105.300497590755</v>
      </c>
      <c r="D72">
        <v>19.056905130875087</v>
      </c>
      <c r="L72" t="s">
        <v>131</v>
      </c>
      <c r="M72">
        <v>58</v>
      </c>
      <c r="N72">
        <v>1092.755272000197</v>
      </c>
      <c r="O72">
        <v>18.840608137934431</v>
      </c>
    </row>
    <row r="73" spans="1:20" ht="17" thickBot="1" x14ac:dyDescent="0.25">
      <c r="A73" s="6" t="s">
        <v>132</v>
      </c>
      <c r="B73" s="6">
        <v>59</v>
      </c>
      <c r="C73" s="6">
        <v>1122.9340000000004</v>
      </c>
      <c r="D73" s="6"/>
      <c r="E73" s="6"/>
      <c r="F73" s="6"/>
      <c r="L73" s="6" t="s">
        <v>132</v>
      </c>
      <c r="M73" s="6">
        <v>59</v>
      </c>
      <c r="N73" s="6">
        <v>1122.9340000000004</v>
      </c>
      <c r="O73" s="6"/>
      <c r="P73" s="6"/>
      <c r="Q73" s="6"/>
    </row>
    <row r="74" spans="1:20" ht="17" thickBot="1" x14ac:dyDescent="0.25"/>
    <row r="75" spans="1:20" x14ac:dyDescent="0.2">
      <c r="A75" s="7"/>
      <c r="B75" s="7" t="s">
        <v>133</v>
      </c>
      <c r="C75" s="7" t="s">
        <v>120</v>
      </c>
      <c r="D75" s="7" t="s">
        <v>134</v>
      </c>
      <c r="E75" s="7" t="s">
        <v>135</v>
      </c>
      <c r="F75" s="7" t="s">
        <v>136</v>
      </c>
      <c r="G75" s="7" t="s">
        <v>137</v>
      </c>
      <c r="H75" s="7" t="s">
        <v>138</v>
      </c>
      <c r="I75" s="7" t="s">
        <v>139</v>
      </c>
      <c r="L75" s="7"/>
      <c r="M75" s="7" t="s">
        <v>133</v>
      </c>
      <c r="N75" s="7" t="s">
        <v>120</v>
      </c>
      <c r="O75" s="7" t="s">
        <v>134</v>
      </c>
      <c r="P75" s="7" t="s">
        <v>135</v>
      </c>
      <c r="Q75" s="7" t="s">
        <v>136</v>
      </c>
      <c r="R75" s="7" t="s">
        <v>137</v>
      </c>
      <c r="S75" s="7" t="s">
        <v>138</v>
      </c>
      <c r="T75" s="7" t="s">
        <v>139</v>
      </c>
    </row>
    <row r="76" spans="1:20" x14ac:dyDescent="0.2">
      <c r="A76" t="s">
        <v>140</v>
      </c>
      <c r="B76">
        <v>17.116699621815666</v>
      </c>
      <c r="C76">
        <v>3.983497807943202</v>
      </c>
      <c r="D76">
        <v>4.2969019808883804</v>
      </c>
      <c r="E76">
        <v>6.6955974907123101E-5</v>
      </c>
      <c r="F76">
        <v>9.1428624116015413</v>
      </c>
      <c r="G76">
        <v>25.090536832029791</v>
      </c>
      <c r="H76">
        <v>9.1428624116015413</v>
      </c>
      <c r="I76">
        <v>25.090536832029791</v>
      </c>
      <c r="L76" t="s">
        <v>140</v>
      </c>
      <c r="M76">
        <v>17.419690751976891</v>
      </c>
      <c r="N76">
        <v>2.8141438505510563</v>
      </c>
      <c r="O76">
        <v>6.19004986136932</v>
      </c>
      <c r="P76">
        <v>6.6102132262180356E-8</v>
      </c>
      <c r="Q76">
        <v>11.786569803429046</v>
      </c>
      <c r="R76">
        <v>23.052811700524735</v>
      </c>
      <c r="S76">
        <v>11.786569803429046</v>
      </c>
      <c r="T76">
        <v>23.052811700524735</v>
      </c>
    </row>
    <row r="77" spans="1:20" ht="17" thickBot="1" x14ac:dyDescent="0.25">
      <c r="A77" s="21" t="s">
        <v>32</v>
      </c>
      <c r="B77" s="6">
        <v>0.14251598164750129</v>
      </c>
      <c r="C77" s="6">
        <v>0.14815641607143037</v>
      </c>
      <c r="D77" s="6">
        <v>0.96192919231247009</v>
      </c>
      <c r="E77" s="6">
        <v>0.34007850446588028</v>
      </c>
      <c r="F77" s="6">
        <v>-0.15405130679097701</v>
      </c>
      <c r="G77" s="6">
        <v>0.43908327008597958</v>
      </c>
      <c r="H77" s="6">
        <v>-0.15405130679097701</v>
      </c>
      <c r="I77" s="6">
        <v>0.43908327008597958</v>
      </c>
      <c r="L77" s="21" t="s">
        <v>34</v>
      </c>
      <c r="M77" s="6">
        <v>10.300961873162134</v>
      </c>
      <c r="N77" s="6">
        <v>8.1390697960169156</v>
      </c>
      <c r="O77" s="6">
        <v>1.2656190610631206</v>
      </c>
      <c r="P77" s="6">
        <v>0.21071005792255373</v>
      </c>
      <c r="Q77" s="6">
        <v>-5.9911564422033194</v>
      </c>
      <c r="R77" s="6">
        <v>26.593080188527587</v>
      </c>
      <c r="S77" s="6">
        <v>-5.9911564422033194</v>
      </c>
      <c r="T77" s="6">
        <v>26.593080188527587</v>
      </c>
    </row>
    <row r="80" spans="1:20" x14ac:dyDescent="0.2">
      <c r="A80" t="s">
        <v>107</v>
      </c>
      <c r="L80" t="s">
        <v>107</v>
      </c>
    </row>
    <row r="81" spans="1:20" ht="17" thickBot="1" x14ac:dyDescent="0.25"/>
    <row r="82" spans="1:20" x14ac:dyDescent="0.2">
      <c r="A82" s="8" t="s">
        <v>110</v>
      </c>
      <c r="B82" s="8"/>
      <c r="L82" s="8" t="s">
        <v>110</v>
      </c>
      <c r="M82" s="8"/>
    </row>
    <row r="83" spans="1:20" x14ac:dyDescent="0.2">
      <c r="A83" t="s">
        <v>113</v>
      </c>
      <c r="B83">
        <v>0.65229359963122113</v>
      </c>
      <c r="L83" t="s">
        <v>113</v>
      </c>
      <c r="M83">
        <v>0.24502160180384056</v>
      </c>
    </row>
    <row r="84" spans="1:20" x14ac:dyDescent="0.2">
      <c r="A84" t="s">
        <v>115</v>
      </c>
      <c r="B84">
        <v>0.42548694011985583</v>
      </c>
      <c r="L84" t="s">
        <v>115</v>
      </c>
      <c r="M84">
        <v>6.0035585350519796E-2</v>
      </c>
    </row>
    <row r="85" spans="1:20" x14ac:dyDescent="0.2">
      <c r="A85" t="s">
        <v>118</v>
      </c>
      <c r="B85">
        <v>0.41558154253571539</v>
      </c>
      <c r="L85" t="s">
        <v>118</v>
      </c>
      <c r="M85">
        <v>4.3829302339321863E-2</v>
      </c>
    </row>
    <row r="86" spans="1:20" x14ac:dyDescent="0.2">
      <c r="A86" t="s">
        <v>120</v>
      </c>
      <c r="B86">
        <v>3.3351323408148499</v>
      </c>
      <c r="L86" t="s">
        <v>120</v>
      </c>
      <c r="M86">
        <v>4.2659800992147803</v>
      </c>
    </row>
    <row r="87" spans="1:20" ht="17" thickBot="1" x14ac:dyDescent="0.25">
      <c r="A87" s="6" t="s">
        <v>122</v>
      </c>
      <c r="B87" s="6">
        <v>60</v>
      </c>
      <c r="L87" s="6" t="s">
        <v>122</v>
      </c>
      <c r="M87" s="6">
        <v>60</v>
      </c>
    </row>
    <row r="89" spans="1:20" ht="17" thickBot="1" x14ac:dyDescent="0.25">
      <c r="A89" t="s">
        <v>124</v>
      </c>
      <c r="L89" t="s">
        <v>124</v>
      </c>
    </row>
    <row r="90" spans="1:20" x14ac:dyDescent="0.2">
      <c r="A90" s="7"/>
      <c r="B90" s="7" t="s">
        <v>2</v>
      </c>
      <c r="C90" s="7" t="s">
        <v>126</v>
      </c>
      <c r="D90" s="7" t="s">
        <v>127</v>
      </c>
      <c r="E90" s="7" t="s">
        <v>128</v>
      </c>
      <c r="F90" s="7" t="s">
        <v>129</v>
      </c>
      <c r="L90" s="7"/>
      <c r="M90" s="7" t="s">
        <v>2</v>
      </c>
      <c r="N90" s="7" t="s">
        <v>126</v>
      </c>
      <c r="O90" s="7" t="s">
        <v>127</v>
      </c>
      <c r="P90" s="7" t="s">
        <v>128</v>
      </c>
      <c r="Q90" s="7" t="s">
        <v>129</v>
      </c>
    </row>
    <row r="91" spans="1:20" x14ac:dyDescent="0.2">
      <c r="A91" t="s">
        <v>130</v>
      </c>
      <c r="B91">
        <v>1</v>
      </c>
      <c r="C91" s="19">
        <v>477.79375161655037</v>
      </c>
      <c r="D91">
        <v>477.79375161655037</v>
      </c>
      <c r="E91">
        <v>42.955059249828111</v>
      </c>
      <c r="F91">
        <v>1.6380064440043528E-8</v>
      </c>
      <c r="L91" t="s">
        <v>130</v>
      </c>
      <c r="M91">
        <v>1</v>
      </c>
      <c r="N91" s="19">
        <v>67.416000000000622</v>
      </c>
      <c r="O91">
        <v>67.416000000000622</v>
      </c>
      <c r="P91">
        <v>3.7044635903888299</v>
      </c>
      <c r="Q91">
        <v>5.9176801481747081E-2</v>
      </c>
    </row>
    <row r="92" spans="1:20" x14ac:dyDescent="0.2">
      <c r="A92" t="s">
        <v>131</v>
      </c>
      <c r="B92">
        <v>58</v>
      </c>
      <c r="C92">
        <v>645.14024838345006</v>
      </c>
      <c r="D92">
        <v>11.123107730749139</v>
      </c>
      <c r="L92" t="s">
        <v>131</v>
      </c>
      <c r="M92">
        <v>58</v>
      </c>
      <c r="N92">
        <v>1055.5179999999998</v>
      </c>
      <c r="O92">
        <v>18.198586206896547</v>
      </c>
    </row>
    <row r="93" spans="1:20" ht="17" thickBot="1" x14ac:dyDescent="0.25">
      <c r="A93" s="6" t="s">
        <v>132</v>
      </c>
      <c r="B93" s="6">
        <v>59</v>
      </c>
      <c r="C93" s="6">
        <v>1122.9340000000004</v>
      </c>
      <c r="D93" s="6"/>
      <c r="E93" s="6"/>
      <c r="F93" s="6"/>
      <c r="L93" s="6" t="s">
        <v>132</v>
      </c>
      <c r="M93" s="6">
        <v>59</v>
      </c>
      <c r="N93" s="6">
        <v>1122.9340000000004</v>
      </c>
      <c r="O93" s="6"/>
      <c r="P93" s="6"/>
      <c r="Q93" s="6"/>
    </row>
    <row r="94" spans="1:20" ht="17" thickBot="1" x14ac:dyDescent="0.25"/>
    <row r="95" spans="1:20" x14ac:dyDescent="0.2">
      <c r="A95" s="7"/>
      <c r="B95" s="7" t="s">
        <v>133</v>
      </c>
      <c r="C95" s="7" t="s">
        <v>120</v>
      </c>
      <c r="D95" s="7" t="s">
        <v>134</v>
      </c>
      <c r="E95" s="7" t="s">
        <v>135</v>
      </c>
      <c r="F95" s="7" t="s">
        <v>136</v>
      </c>
      <c r="G95" s="7" t="s">
        <v>137</v>
      </c>
      <c r="H95" s="7" t="s">
        <v>138</v>
      </c>
      <c r="I95" s="7" t="s">
        <v>139</v>
      </c>
      <c r="L95" s="7"/>
      <c r="M95" s="7" t="s">
        <v>133</v>
      </c>
      <c r="N95" s="7" t="s">
        <v>120</v>
      </c>
      <c r="O95" s="7" t="s">
        <v>134</v>
      </c>
      <c r="P95" s="7" t="s">
        <v>135</v>
      </c>
      <c r="Q95" s="7" t="s">
        <v>136</v>
      </c>
      <c r="R95" s="7" t="s">
        <v>137</v>
      </c>
      <c r="S95" s="7" t="s">
        <v>138</v>
      </c>
      <c r="T95" s="7" t="s">
        <v>139</v>
      </c>
    </row>
    <row r="96" spans="1:20" x14ac:dyDescent="0.2">
      <c r="A96" t="s">
        <v>140</v>
      </c>
      <c r="B96">
        <v>-13.755410889894851</v>
      </c>
      <c r="C96">
        <v>5.3066862479751613</v>
      </c>
      <c r="D96">
        <v>-2.5920904773941396</v>
      </c>
      <c r="E96">
        <v>1.2050945922637869E-2</v>
      </c>
      <c r="F96">
        <v>-24.377897535339809</v>
      </c>
      <c r="G96">
        <v>-3.1329242444498924</v>
      </c>
      <c r="H96">
        <v>-24.377897535339809</v>
      </c>
      <c r="I96">
        <v>-3.1329242444498924</v>
      </c>
      <c r="L96" t="s">
        <v>140</v>
      </c>
      <c r="M96">
        <v>19.849999999999994</v>
      </c>
      <c r="N96">
        <v>0.77885784340268727</v>
      </c>
      <c r="O96">
        <v>25.486037237911066</v>
      </c>
      <c r="P96">
        <v>3.4115330323950542E-33</v>
      </c>
      <c r="Q96">
        <v>18.290946637197184</v>
      </c>
      <c r="R96">
        <v>21.409053362802805</v>
      </c>
      <c r="S96">
        <v>18.290946637197184</v>
      </c>
      <c r="T96">
        <v>21.409053362802805</v>
      </c>
    </row>
    <row r="97" spans="1:20" ht="17" thickBot="1" x14ac:dyDescent="0.25">
      <c r="A97" s="21" t="s">
        <v>37</v>
      </c>
      <c r="B97" s="6">
        <v>1.063030079420265</v>
      </c>
      <c r="C97" s="6">
        <v>0.16219534740336325</v>
      </c>
      <c r="D97" s="6">
        <v>6.5540109284184203</v>
      </c>
      <c r="E97" s="6">
        <v>1.638006444004377E-8</v>
      </c>
      <c r="F97" s="6">
        <v>0.73836081667594233</v>
      </c>
      <c r="G97" s="6">
        <v>1.3876993421645876</v>
      </c>
      <c r="H97" s="6">
        <v>0.73836081667594233</v>
      </c>
      <c r="I97" s="6">
        <v>1.3876993421645876</v>
      </c>
      <c r="L97" s="21" t="s">
        <v>38</v>
      </c>
      <c r="M97" s="6">
        <v>2.12</v>
      </c>
      <c r="N97" s="6">
        <v>1.1014713253007407</v>
      </c>
      <c r="O97" s="6">
        <v>1.9246983115254181</v>
      </c>
      <c r="P97" s="6">
        <v>5.9176801481748066E-2</v>
      </c>
      <c r="Q97" s="6">
        <v>-8.4834410139116301E-2</v>
      </c>
      <c r="R97" s="6">
        <v>4.3248344101391165</v>
      </c>
      <c r="S97" s="6">
        <v>-8.4834410139116301E-2</v>
      </c>
      <c r="T97" s="6">
        <v>4.3248344101391165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 REG</vt:lpstr>
      <vt:lpstr>Backwards Method (1)</vt:lpstr>
      <vt:lpstr>Backwards method (2)</vt:lpstr>
      <vt:lpstr>BEST EQUATION</vt:lpstr>
      <vt:lpstr>Errors Assumptions</vt:lpstr>
      <vt:lpstr>BEST 1-VAR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Renu Kahlon</cp:lastModifiedBy>
  <cp:revision/>
  <dcterms:created xsi:type="dcterms:W3CDTF">2021-04-24T09:19:38Z</dcterms:created>
  <dcterms:modified xsi:type="dcterms:W3CDTF">2021-06-11T05:30:48Z</dcterms:modified>
  <cp:category/>
  <cp:contentStatus/>
</cp:coreProperties>
</file>