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650" activeTab="2"/>
  </bookViews>
  <sheets>
    <sheet name="DHAULPUR" sheetId="1" r:id="rId1"/>
    <sheet name="Sheet2" sheetId="3" state="hidden" r:id="rId2"/>
    <sheet name="Annexure 1" sheetId="4" r:id="rId3"/>
  </sheets>
  <definedNames>
    <definedName name="_xlnm.Print_Area" localSheetId="2">'Annexure 1'!$A$1:$G$9</definedName>
    <definedName name="_xlnm.Print_Area" localSheetId="0">DHAULPUR!$A$1:$N$66</definedName>
  </definedNames>
  <calcPr calcId="125725"/>
</workbook>
</file>

<file path=xl/calcChain.xml><?xml version="1.0" encoding="utf-8"?>
<calcChain xmlns="http://schemas.openxmlformats.org/spreadsheetml/2006/main">
  <c r="F7" i="4"/>
  <c r="F11" i="1"/>
  <c r="P8" l="1"/>
  <c r="F9" i="4" l="1"/>
  <c r="P9" i="1" l="1"/>
  <c r="J13" l="1"/>
  <c r="J12"/>
  <c r="J11"/>
  <c r="J10"/>
  <c r="Q15" l="1"/>
  <c r="J9"/>
  <c r="F13" l="1"/>
  <c r="I13"/>
  <c r="H14"/>
  <c r="G14"/>
  <c r="E14"/>
  <c r="L13"/>
  <c r="D14"/>
  <c r="K14" l="1"/>
  <c r="C19" i="3" l="1"/>
  <c r="C16"/>
  <c r="C15"/>
  <c r="C14"/>
  <c r="D13"/>
  <c r="D12"/>
  <c r="C11"/>
  <c r="B7"/>
  <c r="B8" s="1"/>
  <c r="C6"/>
  <c r="B6"/>
  <c r="A1"/>
  <c r="A2" s="1"/>
  <c r="A3" s="1"/>
  <c r="A4" s="1"/>
  <c r="A5" s="1"/>
  <c r="A6" s="1"/>
  <c r="I12" i="1"/>
  <c r="F12"/>
  <c r="L11"/>
  <c r="I11"/>
  <c r="L10"/>
  <c r="I10"/>
  <c r="F10"/>
  <c r="I9"/>
  <c r="F9"/>
  <c r="I14" l="1"/>
  <c r="F14"/>
  <c r="L12"/>
  <c r="J14"/>
  <c r="D15" i="3"/>
  <c r="D16" s="1"/>
  <c r="L9" i="1"/>
  <c r="L14" l="1"/>
</calcChain>
</file>

<file path=xl/sharedStrings.xml><?xml version="1.0" encoding="utf-8"?>
<sst xmlns="http://schemas.openxmlformats.org/spreadsheetml/2006/main" count="195" uniqueCount="123">
  <si>
    <t>A: PHYSICAL VERIFICATION</t>
  </si>
  <si>
    <t>Types of bags</t>
  </si>
  <si>
    <t>Stock as per books qty.(M.T.)</t>
  </si>
  <si>
    <t>As per physical verification qty.(M.T.)</t>
  </si>
  <si>
    <t>BAGS</t>
  </si>
  <si>
    <t>Fresh</t>
  </si>
  <si>
    <t>Total</t>
  </si>
  <si>
    <t>Remarks</t>
  </si>
  <si>
    <t>PPC</t>
  </si>
  <si>
    <t>50 KG</t>
  </si>
  <si>
    <t>WEATHER SHEILD PPCWS 50 KG</t>
  </si>
  <si>
    <t>TOTAL</t>
  </si>
  <si>
    <t>Sr. No.</t>
  </si>
  <si>
    <t>Records/Report maintained</t>
  </si>
  <si>
    <t>Particulars</t>
  </si>
  <si>
    <t>Yes/No</t>
  </si>
  <si>
    <t>Detail in brief</t>
  </si>
  <si>
    <t>Receipt Register</t>
  </si>
  <si>
    <t>Yes</t>
  </si>
  <si>
    <t>Dump and Road Condition</t>
  </si>
  <si>
    <t>Dispatch Register</t>
  </si>
  <si>
    <t>Shutters condition/service</t>
  </si>
  <si>
    <t>Cement stock Register</t>
  </si>
  <si>
    <t>Light/Emergency Light</t>
  </si>
  <si>
    <t>Time chart Register</t>
  </si>
  <si>
    <t>Leakage from Roof/Wall</t>
  </si>
  <si>
    <t>No</t>
  </si>
  <si>
    <t>Physical Verification Register</t>
  </si>
  <si>
    <t>Coverage of ventilations</t>
  </si>
  <si>
    <t>Dump visit register</t>
  </si>
  <si>
    <t>Goods coverage with tarpaulian</t>
  </si>
  <si>
    <t>Cross Loading register</t>
  </si>
  <si>
    <t>Roof type(Rcc/cement/tin)</t>
  </si>
  <si>
    <t>Stock of blank register</t>
  </si>
  <si>
    <t>Area of godown(Sqft.)</t>
  </si>
  <si>
    <t>Display of GSTIN Registration certificate</t>
  </si>
  <si>
    <t>Computers</t>
  </si>
  <si>
    <t>Stock Board</t>
  </si>
  <si>
    <t>Printers</t>
  </si>
  <si>
    <t>Display of dump board with name Address &amp; GSTIN</t>
  </si>
  <si>
    <t>Invertor/Batteries</t>
  </si>
  <si>
    <t>Issue of receipt note</t>
  </si>
  <si>
    <t>Trolley for batteries</t>
  </si>
  <si>
    <t>Issue of dispatch note</t>
  </si>
  <si>
    <t>Tarpaullin-QTY. as per books</t>
  </si>
  <si>
    <t>NA</t>
  </si>
  <si>
    <t>No record Available</t>
  </si>
  <si>
    <t>Do signing authorization letter speciemen sign.</t>
  </si>
  <si>
    <t>Tarpaullin-QTY. as per physical</t>
  </si>
  <si>
    <t>Dispatches against Do and prepartion of delivery challan</t>
  </si>
  <si>
    <t>FIFO system followed for dispatch of cement</t>
  </si>
  <si>
    <t>Tarpaullin in good condition</t>
  </si>
  <si>
    <t>Whether godownwise stock maintained</t>
  </si>
  <si>
    <t>Tarpaullin partially damaged</t>
  </si>
  <si>
    <t>Stacking of cement bags (Nos)</t>
  </si>
  <si>
    <t>OPC 53</t>
  </si>
  <si>
    <t>D. OTHERS</t>
  </si>
  <si>
    <t>Damage C&amp;T</t>
  </si>
  <si>
    <t>Variance in Tarpaullin stock</t>
  </si>
  <si>
    <t>Difference of stock(qty.)</t>
  </si>
  <si>
    <t xml:space="preserve"> INSPECTED: Sunil Kumar Babel</t>
  </si>
  <si>
    <t xml:space="preserve"> Yes </t>
  </si>
  <si>
    <t xml:space="preserve">Not Available </t>
  </si>
  <si>
    <t>Stock of blank invoice stationery</t>
  </si>
  <si>
    <t xml:space="preserve">Date </t>
  </si>
  <si>
    <t xml:space="preserve">Seal </t>
  </si>
  <si>
    <t xml:space="preserve">Available </t>
  </si>
  <si>
    <t xml:space="preserve"> </t>
  </si>
  <si>
    <t xml:space="preserve">Jaipur Marketing Office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</si>
  <si>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</si>
  <si>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</t>
  </si>
  <si>
    <t xml:space="preserve">Seal is provided over the LR  on receipt of material, as explained by dump incharge.  </t>
  </si>
  <si>
    <t xml:space="preserve">Dump Incharge </t>
  </si>
  <si>
    <r>
      <t>B: Records &amp; Report</t>
    </r>
    <r>
      <rPr>
        <b/>
        <sz val="13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D. Others</t>
    </r>
  </si>
  <si>
    <r>
      <rPr>
        <b/>
        <u/>
        <sz val="13"/>
        <color theme="1"/>
        <rFont val="Calibri"/>
        <family val="2"/>
        <scheme val="minor"/>
      </rPr>
      <t>C: Operational</t>
    </r>
    <r>
      <rPr>
        <b/>
        <sz val="13"/>
        <color theme="1"/>
        <rFont val="Calibri"/>
        <family val="2"/>
        <scheme val="minor"/>
      </rPr>
      <t xml:space="preserve">                                                                                                         </t>
    </r>
  </si>
  <si>
    <t xml:space="preserve">Yes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</si>
  <si>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</si>
  <si>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Premium PPC (SS)</t>
  </si>
  <si>
    <t>OPC 43</t>
  </si>
  <si>
    <t>Floor type(Rcc/marble/others)</t>
  </si>
  <si>
    <t xml:space="preserve"> Displayed </t>
  </si>
  <si>
    <t>RCC</t>
  </si>
  <si>
    <t xml:space="preserve">One Printer  </t>
  </si>
  <si>
    <t xml:space="preserve">Refer Annexure 1 for excess stock observed  </t>
  </si>
  <si>
    <t>S.NO.</t>
  </si>
  <si>
    <t>INVOICE NO</t>
  </si>
  <si>
    <t>ADVANCE DATE</t>
  </si>
  <si>
    <t>QTY</t>
  </si>
  <si>
    <t xml:space="preserve">GRADE </t>
  </si>
  <si>
    <t xml:space="preserve">Remark </t>
  </si>
  <si>
    <t xml:space="preserve">VENDOR NAME </t>
  </si>
  <si>
    <t xml:space="preserve">Less:- Partial Dispatch </t>
  </si>
  <si>
    <t xml:space="preserve">Only one godown </t>
  </si>
  <si>
    <t xml:space="preserve">Three copy of L.R. With the  Three  Copy of Invoice  and  E Way Bill is issued to transporter , as explained by dump incharges.    </t>
  </si>
  <si>
    <t>Not covered at the time audit.</t>
  </si>
  <si>
    <t xml:space="preserve">RCC </t>
  </si>
  <si>
    <t xml:space="preserve">No  Available </t>
  </si>
  <si>
    <t xml:space="preserve">Last physical verification / visit was made by whom </t>
  </si>
  <si>
    <t xml:space="preserve"> Light is available. However emergency light is not  available.</t>
  </si>
  <si>
    <t>DUMP-    DHAULPUR</t>
  </si>
  <si>
    <t>PHYSICAL STOCK VERIFICATION REPORT ( J K GREY CEMENT_    DHAULPUR  DUMP) .</t>
  </si>
  <si>
    <t>DUMP INCHARGE:-   SUMIT SHARMA 9664190074</t>
  </si>
  <si>
    <t>PHYSICAL STOCK VERIFICATION REPORT ( J K GREY CEMENT_   DHAULPUR DUMP) .</t>
  </si>
  <si>
    <t>SS</t>
  </si>
  <si>
    <t>7814681000001000</t>
  </si>
  <si>
    <t xml:space="preserve">SHARMA CEMENT AGENCY </t>
  </si>
  <si>
    <t>13.03.2023</t>
  </si>
  <si>
    <t>7814681000001002</t>
  </si>
  <si>
    <t>SHRIPATI CONSTRUCTION</t>
  </si>
  <si>
    <t>7814681000001003</t>
  </si>
  <si>
    <t xml:space="preserve">HARDENIYA CEMENT AGENCY </t>
  </si>
  <si>
    <t>7814681000000998</t>
  </si>
  <si>
    <t>2.05 MT ( SS) partially dispatch, however no records for partial dispatch maintained.</t>
  </si>
  <si>
    <t>As per visit register,  last visit was made by 10.03.2023 Mr. Krishna Ji DMO.</t>
  </si>
  <si>
    <t>Updated  upto 13.03.2023</t>
  </si>
  <si>
    <t>17 and less than 17 nos. Physically Verified by audit team</t>
  </si>
  <si>
    <t xml:space="preserve">The godown is situated at Nawab Basai Main road. </t>
  </si>
  <si>
    <t>There is Three Shutters having two locks outside shutters only</t>
  </si>
  <si>
    <t xml:space="preserve"> Total dump size of dump is   1200  Sq Feet Approx.</t>
  </si>
  <si>
    <t xml:space="preserve">One Laptop  </t>
  </si>
  <si>
    <t xml:space="preserve"> Available  </t>
  </si>
  <si>
    <t xml:space="preserve">Sumit Sharma </t>
  </si>
  <si>
    <t>INSPECTION DATE:-    14.03.2023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</si>
</sst>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theme="1"/>
      <name val="Book Antiqua"/>
      <family val="1"/>
    </font>
    <font>
      <sz val="13"/>
      <color theme="1"/>
      <name val="Book Antiqua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4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2" fontId="6" fillId="0" borderId="49" xfId="0" applyNumberFormat="1" applyFont="1" applyBorder="1" applyAlignment="1">
      <alignment horizontal="center"/>
    </xf>
    <xf numFmtId="2" fontId="6" fillId="0" borderId="49" xfId="0" applyNumberFormat="1" applyFont="1" applyBorder="1"/>
    <xf numFmtId="2" fontId="6" fillId="0" borderId="51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/>
    <xf numFmtId="2" fontId="5" fillId="0" borderId="32" xfId="0" applyNumberFormat="1" applyFont="1" applyBorder="1"/>
    <xf numFmtId="0" fontId="4" fillId="0" borderId="22" xfId="0" applyFont="1" applyBorder="1"/>
    <xf numFmtId="0" fontId="4" fillId="0" borderId="24" xfId="0" applyFont="1" applyBorder="1"/>
    <xf numFmtId="2" fontId="5" fillId="0" borderId="25" xfId="0" applyNumberFormat="1" applyFont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vertical="center"/>
    </xf>
    <xf numFmtId="0" fontId="5" fillId="0" borderId="14" xfId="0" applyFont="1" applyBorder="1"/>
    <xf numFmtId="0" fontId="5" fillId="0" borderId="0" xfId="0" applyFont="1"/>
    <xf numFmtId="0" fontId="4" fillId="0" borderId="11" xfId="0" applyFont="1" applyBorder="1"/>
    <xf numFmtId="0" fontId="4" fillId="0" borderId="44" xfId="0" applyFont="1" applyBorder="1"/>
    <xf numFmtId="0" fontId="5" fillId="0" borderId="44" xfId="0" applyFont="1" applyBorder="1" applyAlignment="1">
      <alignment horizontal="center"/>
    </xf>
    <xf numFmtId="0" fontId="4" fillId="0" borderId="29" xfId="0" applyFont="1" applyBorder="1"/>
    <xf numFmtId="0" fontId="5" fillId="0" borderId="29" xfId="0" applyFont="1" applyBorder="1" applyAlignment="1">
      <alignment horizontal="center"/>
    </xf>
    <xf numFmtId="0" fontId="8" fillId="0" borderId="29" xfId="0" applyFont="1" applyBorder="1"/>
    <xf numFmtId="0" fontId="4" fillId="0" borderId="29" xfId="0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4" fillId="0" borderId="30" xfId="0" applyFont="1" applyBorder="1"/>
    <xf numFmtId="0" fontId="5" fillId="0" borderId="30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0" xfId="0" applyFont="1"/>
    <xf numFmtId="0" fontId="8" fillId="0" borderId="44" xfId="0" applyFont="1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43" xfId="0" applyFont="1" applyBorder="1"/>
    <xf numFmtId="0" fontId="5" fillId="0" borderId="42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3" xfId="0" applyFont="1" applyBorder="1"/>
    <xf numFmtId="0" fontId="0" fillId="0" borderId="54" xfId="0" applyBorder="1"/>
    <xf numFmtId="2" fontId="6" fillId="0" borderId="50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55" xfId="0" applyNumberFormat="1" applyFont="1" applyBorder="1" applyAlignment="1">
      <alignment horizontal="center"/>
    </xf>
    <xf numFmtId="2" fontId="5" fillId="0" borderId="55" xfId="0" applyNumberFormat="1" applyFont="1" applyBorder="1" applyAlignment="1">
      <alignment horizontal="right"/>
    </xf>
    <xf numFmtId="2" fontId="5" fillId="0" borderId="55" xfId="0" applyNumberFormat="1" applyFont="1" applyBorder="1"/>
    <xf numFmtId="0" fontId="8" fillId="0" borderId="22" xfId="0" applyFont="1" applyBorder="1"/>
    <xf numFmtId="0" fontId="6" fillId="0" borderId="42" xfId="0" applyFont="1" applyBorder="1" applyAlignment="1">
      <alignment horizontal="center"/>
    </xf>
    <xf numFmtId="0" fontId="8" fillId="0" borderId="30" xfId="0" applyFont="1" applyBorder="1"/>
    <xf numFmtId="0" fontId="6" fillId="0" borderId="25" xfId="0" applyFont="1" applyBorder="1" applyAlignment="1">
      <alignment horizontal="center"/>
    </xf>
    <xf numFmtId="0" fontId="8" fillId="0" borderId="24" xfId="0" applyFont="1" applyBorder="1"/>
    <xf numFmtId="0" fontId="11" fillId="4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/>
    <xf numFmtId="0" fontId="11" fillId="0" borderId="11" xfId="0" applyFont="1" applyBorder="1"/>
    <xf numFmtId="0" fontId="11" fillId="0" borderId="0" xfId="0" applyFont="1" applyBorder="1"/>
    <xf numFmtId="0" fontId="8" fillId="0" borderId="28" xfId="0" applyFont="1" applyBorder="1"/>
    <xf numFmtId="0" fontId="8" fillId="2" borderId="29" xfId="0" applyFont="1" applyFill="1" applyBorder="1"/>
    <xf numFmtId="0" fontId="6" fillId="2" borderId="1" xfId="0" applyFont="1" applyFill="1" applyBorder="1" applyAlignment="1">
      <alignment horizontal="center"/>
    </xf>
    <xf numFmtId="0" fontId="8" fillId="0" borderId="29" xfId="0" applyFont="1" applyFill="1" applyBorder="1"/>
    <xf numFmtId="0" fontId="6" fillId="0" borderId="1" xfId="0" applyFont="1" applyFill="1" applyBorder="1" applyAlignment="1">
      <alignment horizontal="center"/>
    </xf>
    <xf numFmtId="0" fontId="8" fillId="0" borderId="43" xfId="0" applyFont="1" applyFill="1" applyBorder="1"/>
    <xf numFmtId="0" fontId="6" fillId="0" borderId="42" xfId="0" applyFont="1" applyFill="1" applyBorder="1" applyAlignment="1">
      <alignment horizontal="center"/>
    </xf>
    <xf numFmtId="0" fontId="8" fillId="0" borderId="22" xfId="0" applyFont="1" applyFill="1" applyBorder="1"/>
    <xf numFmtId="0" fontId="8" fillId="0" borderId="22" xfId="0" applyFont="1" applyFill="1" applyBorder="1" applyAlignment="1"/>
    <xf numFmtId="0" fontId="11" fillId="0" borderId="56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1" xfId="0" applyFont="1" applyBorder="1" applyAlignment="1">
      <alignment wrapText="1"/>
    </xf>
    <xf numFmtId="0" fontId="5" fillId="0" borderId="3" xfId="0" applyFont="1" applyBorder="1"/>
    <xf numFmtId="0" fontId="5" fillId="0" borderId="23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5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5" xfId="0" applyFont="1" applyBorder="1" applyAlignment="1">
      <alignment horizontal="left" wrapText="1"/>
    </xf>
    <xf numFmtId="0" fontId="6" fillId="0" borderId="46" xfId="0" applyFont="1" applyBorder="1" applyAlignment="1">
      <alignment horizontal="left" wrapText="1"/>
    </xf>
    <xf numFmtId="0" fontId="6" fillId="0" borderId="47" xfId="0" applyFont="1" applyBorder="1" applyAlignment="1">
      <alignment horizontal="left" wrapText="1"/>
    </xf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0" borderId="37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5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6" fillId="0" borderId="52" xfId="0" applyFont="1" applyFill="1" applyBorder="1" applyAlignment="1">
      <alignment horizontal="left" wrapText="1"/>
    </xf>
    <xf numFmtId="0" fontId="6" fillId="0" borderId="34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6" fillId="0" borderId="35" xfId="0" applyFont="1" applyBorder="1" applyAlignment="1">
      <alignment horizontal="left" wrapText="1"/>
    </xf>
    <xf numFmtId="0" fontId="6" fillId="0" borderId="37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3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2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6" fillId="0" borderId="23" xfId="0" applyFont="1" applyFill="1" applyBorder="1" applyAlignment="1">
      <alignment wrapText="1"/>
    </xf>
    <xf numFmtId="0" fontId="6" fillId="0" borderId="42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5" fillId="0" borderId="3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22" xfId="0" applyFont="1" applyBorder="1"/>
    <xf numFmtId="0" fontId="6" fillId="0" borderId="1" xfId="0" applyFont="1" applyBorder="1"/>
    <xf numFmtId="0" fontId="6" fillId="0" borderId="32" xfId="0" applyFont="1" applyBorder="1"/>
    <xf numFmtId="0" fontId="5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5" fillId="0" borderId="45" xfId="0" applyFont="1" applyBorder="1" applyAlignment="1">
      <alignment horizontal="left" wrapText="1"/>
    </xf>
    <xf numFmtId="0" fontId="5" fillId="0" borderId="46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6" fillId="0" borderId="31" xfId="0" applyFont="1" applyBorder="1" applyAlignment="1">
      <alignment wrapText="1"/>
    </xf>
    <xf numFmtId="0" fontId="6" fillId="0" borderId="3" xfId="0" applyFont="1" applyBorder="1"/>
    <xf numFmtId="0" fontId="6" fillId="0" borderId="23" xfId="0" applyFont="1" applyBorder="1"/>
    <xf numFmtId="0" fontId="5" fillId="0" borderId="2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0" borderId="22" xfId="0" applyFont="1" applyBorder="1"/>
    <xf numFmtId="0" fontId="5" fillId="0" borderId="1" xfId="0" applyFont="1" applyBorder="1"/>
    <xf numFmtId="0" fontId="5" fillId="0" borderId="32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2" fillId="3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5" fillId="0" borderId="41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25" xfId="0" applyFont="1" applyBorder="1" applyAlignment="1">
      <alignment horizontal="left"/>
    </xf>
    <xf numFmtId="0" fontId="5" fillId="0" borderId="50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4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/>
    <xf numFmtId="0" fontId="6" fillId="0" borderId="23" xfId="0" applyFont="1" applyBorder="1" applyAlignment="1"/>
    <xf numFmtId="0" fontId="6" fillId="0" borderId="2" xfId="0" applyFont="1" applyFill="1" applyBorder="1" applyAlignment="1">
      <alignment horizontal="left" wrapText="1"/>
    </xf>
    <xf numFmtId="0" fontId="6" fillId="0" borderId="23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3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2" xfId="0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32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32" xfId="0" applyFont="1" applyFill="1" applyBorder="1" applyAlignment="1">
      <alignment horizontal="left" wrapText="1"/>
    </xf>
    <xf numFmtId="0" fontId="6" fillId="2" borderId="31" xfId="0" applyFont="1" applyFill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2" fillId="0" borderId="46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6"/>
  <sheetViews>
    <sheetView view="pageBreakPreview" topLeftCell="A21" zoomScaleSheetLayoutView="100" workbookViewId="0">
      <selection sqref="A1:N26"/>
    </sheetView>
  </sheetViews>
  <sheetFormatPr defaultRowHeight="15"/>
  <cols>
    <col min="1" max="1" width="19.85546875" customWidth="1"/>
    <col min="2" max="2" width="11.5703125" customWidth="1"/>
    <col min="3" max="3" width="5.42578125" customWidth="1"/>
    <col min="4" max="4" width="20.42578125" customWidth="1"/>
    <col min="5" max="5" width="9.28515625" bestFit="1" customWidth="1"/>
    <col min="6" max="6" width="9.140625" customWidth="1"/>
    <col min="7" max="7" width="10.85546875" customWidth="1"/>
    <col min="8" max="8" width="11.42578125" bestFit="1" customWidth="1"/>
    <col min="9" max="9" width="12" customWidth="1"/>
    <col min="10" max="10" width="9.85546875" bestFit="1" customWidth="1"/>
    <col min="11" max="11" width="12.28515625" customWidth="1"/>
    <col min="12" max="12" width="9.5703125" bestFit="1" customWidth="1"/>
    <col min="13" max="13" width="7.28515625" customWidth="1"/>
    <col min="14" max="14" width="16" customWidth="1"/>
    <col min="15" max="15" width="9.140625" customWidth="1"/>
  </cols>
  <sheetData>
    <row r="1" spans="1:20">
      <c r="A1" s="175" t="s">
        <v>100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20" ht="15.75" thickBot="1">
      <c r="A2" s="17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</row>
    <row r="3" spans="1:20" ht="24" customHeight="1" thickBot="1">
      <c r="A3" s="130" t="s">
        <v>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2"/>
    </row>
    <row r="4" spans="1:20" ht="24.75" customHeight="1" thickBot="1">
      <c r="A4" s="197" t="s">
        <v>68</v>
      </c>
      <c r="B4" s="198"/>
      <c r="C4" s="198"/>
      <c r="D4" s="198"/>
      <c r="E4" s="198"/>
      <c r="F4" s="198"/>
      <c r="G4" s="198"/>
      <c r="H4" s="199"/>
      <c r="I4" s="203" t="s">
        <v>122</v>
      </c>
      <c r="J4" s="203"/>
      <c r="K4" s="203"/>
      <c r="L4" s="203"/>
      <c r="M4" s="203"/>
      <c r="N4" s="165"/>
    </row>
    <row r="5" spans="1:20" ht="20.25" customHeight="1" thickBot="1">
      <c r="A5" s="187" t="s">
        <v>99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9"/>
    </row>
    <row r="6" spans="1:20" ht="50.25" customHeight="1" thickBot="1">
      <c r="A6" s="193" t="s">
        <v>101</v>
      </c>
      <c r="B6" s="194"/>
      <c r="C6" s="194"/>
      <c r="D6" s="195"/>
      <c r="E6" s="143" t="s">
        <v>60</v>
      </c>
      <c r="F6" s="190"/>
      <c r="G6" s="191"/>
      <c r="H6" s="191"/>
      <c r="I6" s="191"/>
      <c r="J6" s="191"/>
      <c r="K6" s="191"/>
      <c r="L6" s="191"/>
      <c r="M6" s="190"/>
      <c r="N6" s="192"/>
    </row>
    <row r="7" spans="1:20" s="3" customFormat="1" ht="36.6" customHeight="1" thickBot="1">
      <c r="A7" s="4" t="s">
        <v>67</v>
      </c>
      <c r="B7" s="133" t="s">
        <v>1</v>
      </c>
      <c r="C7" s="134"/>
      <c r="D7" s="137" t="s">
        <v>2</v>
      </c>
      <c r="E7" s="138"/>
      <c r="F7" s="139"/>
      <c r="G7" s="140" t="s">
        <v>3</v>
      </c>
      <c r="H7" s="141"/>
      <c r="I7" s="142"/>
      <c r="J7" s="143" t="s">
        <v>59</v>
      </c>
      <c r="K7" s="135"/>
      <c r="L7" s="135"/>
      <c r="M7" s="162" t="s">
        <v>7</v>
      </c>
      <c r="N7" s="163"/>
    </row>
    <row r="8" spans="1:20" s="3" customFormat="1" ht="35.25" thickBot="1">
      <c r="A8" s="5"/>
      <c r="B8" s="135" t="s">
        <v>4</v>
      </c>
      <c r="C8" s="136"/>
      <c r="D8" s="6" t="s">
        <v>5</v>
      </c>
      <c r="E8" s="7" t="s">
        <v>57</v>
      </c>
      <c r="F8" s="6" t="s">
        <v>6</v>
      </c>
      <c r="G8" s="6" t="s">
        <v>5</v>
      </c>
      <c r="H8" s="7" t="s">
        <v>57</v>
      </c>
      <c r="I8" s="6" t="s">
        <v>6</v>
      </c>
      <c r="J8" s="6" t="s">
        <v>5</v>
      </c>
      <c r="K8" s="7" t="s">
        <v>57</v>
      </c>
      <c r="L8" s="8" t="s">
        <v>6</v>
      </c>
      <c r="M8" s="164"/>
      <c r="N8" s="165"/>
      <c r="P8" s="3">
        <f>143.1*20</f>
        <v>2862</v>
      </c>
    </row>
    <row r="9" spans="1:20" ht="33" customHeight="1">
      <c r="A9" s="42" t="s">
        <v>8</v>
      </c>
      <c r="B9" s="152" t="s">
        <v>9</v>
      </c>
      <c r="C9" s="153"/>
      <c r="D9" s="47">
        <v>118</v>
      </c>
      <c r="E9" s="9">
        <v>0</v>
      </c>
      <c r="F9" s="44">
        <f>D9</f>
        <v>118</v>
      </c>
      <c r="G9" s="46">
        <v>118</v>
      </c>
      <c r="H9" s="10">
        <v>0</v>
      </c>
      <c r="I9" s="10">
        <f>G9+H9</f>
        <v>118</v>
      </c>
      <c r="J9" s="13">
        <f>G9-D9</f>
        <v>0</v>
      </c>
      <c r="K9" s="10">
        <v>0</v>
      </c>
      <c r="L9" s="11">
        <f>J9+K9</f>
        <v>0</v>
      </c>
      <c r="M9" s="156" t="s">
        <v>83</v>
      </c>
      <c r="N9" s="157"/>
      <c r="P9">
        <f>555.1-1.75</f>
        <v>553.35</v>
      </c>
    </row>
    <row r="10" spans="1:20" ht="32.25" customHeight="1">
      <c r="A10" s="15" t="s">
        <v>76</v>
      </c>
      <c r="B10" s="204" t="s">
        <v>10</v>
      </c>
      <c r="C10" s="205"/>
      <c r="D10" s="47">
        <v>0</v>
      </c>
      <c r="E10" s="12">
        <v>0</v>
      </c>
      <c r="F10" s="45">
        <f>D10</f>
        <v>0</v>
      </c>
      <c r="G10" s="46">
        <v>0</v>
      </c>
      <c r="H10" s="13">
        <v>0</v>
      </c>
      <c r="I10" s="13">
        <f>G10+H10</f>
        <v>0</v>
      </c>
      <c r="J10" s="13">
        <f t="shared" ref="J10:J13" si="0">G10-D10</f>
        <v>0</v>
      </c>
      <c r="K10" s="13">
        <v>0</v>
      </c>
      <c r="L10" s="14">
        <f>J10+K10</f>
        <v>0</v>
      </c>
      <c r="M10" s="158"/>
      <c r="N10" s="159"/>
    </row>
    <row r="11" spans="1:20" ht="24.95" customHeight="1">
      <c r="A11" s="15" t="s">
        <v>77</v>
      </c>
      <c r="B11" s="154" t="s">
        <v>9</v>
      </c>
      <c r="C11" s="155"/>
      <c r="D11" s="47">
        <v>6.5</v>
      </c>
      <c r="E11" s="12">
        <v>0.2</v>
      </c>
      <c r="F11" s="45">
        <f>D11+E11</f>
        <v>6.7</v>
      </c>
      <c r="G11" s="46">
        <v>43.45</v>
      </c>
      <c r="H11" s="13">
        <v>0.2</v>
      </c>
      <c r="I11" s="13">
        <f>G11+H11</f>
        <v>43.650000000000006</v>
      </c>
      <c r="J11" s="13">
        <f t="shared" si="0"/>
        <v>36.950000000000003</v>
      </c>
      <c r="K11" s="13">
        <v>0</v>
      </c>
      <c r="L11" s="14">
        <f>J11+K11</f>
        <v>36.950000000000003</v>
      </c>
      <c r="M11" s="158"/>
      <c r="N11" s="159"/>
      <c r="P11" t="s">
        <v>67</v>
      </c>
    </row>
    <row r="12" spans="1:20" ht="24.95" customHeight="1">
      <c r="A12" s="15" t="s">
        <v>55</v>
      </c>
      <c r="B12" s="154" t="s">
        <v>9</v>
      </c>
      <c r="C12" s="155"/>
      <c r="D12" s="47">
        <v>0</v>
      </c>
      <c r="E12" s="12">
        <v>0</v>
      </c>
      <c r="F12" s="45">
        <f>D12</f>
        <v>0</v>
      </c>
      <c r="G12" s="46">
        <v>0</v>
      </c>
      <c r="H12" s="13">
        <v>0</v>
      </c>
      <c r="I12" s="13">
        <f>G12+H12</f>
        <v>0</v>
      </c>
      <c r="J12" s="13">
        <f t="shared" si="0"/>
        <v>0</v>
      </c>
      <c r="K12" s="13">
        <v>0</v>
      </c>
      <c r="L12" s="14">
        <f>J12+K12</f>
        <v>0</v>
      </c>
      <c r="M12" s="158"/>
      <c r="N12" s="159"/>
    </row>
    <row r="13" spans="1:20" ht="24.95" customHeight="1">
      <c r="A13" s="15" t="s">
        <v>78</v>
      </c>
      <c r="B13" s="154" t="s">
        <v>9</v>
      </c>
      <c r="C13" s="155"/>
      <c r="D13" s="47">
        <v>0</v>
      </c>
      <c r="E13" s="12">
        <v>0</v>
      </c>
      <c r="F13" s="45">
        <f>D13</f>
        <v>0</v>
      </c>
      <c r="G13" s="48">
        <v>0</v>
      </c>
      <c r="H13" s="49">
        <v>0</v>
      </c>
      <c r="I13" s="13">
        <f>G13+H13</f>
        <v>0</v>
      </c>
      <c r="J13" s="13">
        <f t="shared" si="0"/>
        <v>0</v>
      </c>
      <c r="K13" s="49">
        <v>0</v>
      </c>
      <c r="L13" s="14">
        <f>J13+K13</f>
        <v>0</v>
      </c>
      <c r="M13" s="158"/>
      <c r="N13" s="159"/>
    </row>
    <row r="14" spans="1:20" ht="24.95" customHeight="1" thickBot="1">
      <c r="A14" s="16" t="s">
        <v>11</v>
      </c>
      <c r="B14" s="150"/>
      <c r="C14" s="151"/>
      <c r="D14" s="17">
        <f>SUM(D9:D13)</f>
        <v>124.5</v>
      </c>
      <c r="E14" s="17">
        <f t="shared" ref="E14:L14" si="1">SUM(E9:E13)</f>
        <v>0.2</v>
      </c>
      <c r="F14" s="17">
        <f t="shared" si="1"/>
        <v>124.7</v>
      </c>
      <c r="G14" s="17">
        <f t="shared" si="1"/>
        <v>161.44999999999999</v>
      </c>
      <c r="H14" s="17">
        <f t="shared" si="1"/>
        <v>0.2</v>
      </c>
      <c r="I14" s="17">
        <f t="shared" si="1"/>
        <v>161.65</v>
      </c>
      <c r="J14" s="17">
        <f t="shared" si="1"/>
        <v>36.950000000000003</v>
      </c>
      <c r="K14" s="17">
        <f t="shared" si="1"/>
        <v>0</v>
      </c>
      <c r="L14" s="17">
        <f t="shared" si="1"/>
        <v>36.950000000000003</v>
      </c>
      <c r="M14" s="160"/>
      <c r="N14" s="161"/>
    </row>
    <row r="15" spans="1:20" ht="52.15" customHeight="1" thickBot="1">
      <c r="A15" s="181" t="s">
        <v>97</v>
      </c>
      <c r="B15" s="182"/>
      <c r="C15" s="182"/>
      <c r="D15" s="182"/>
      <c r="E15" s="182"/>
      <c r="F15" s="182"/>
      <c r="G15" s="182"/>
      <c r="H15" s="183"/>
      <c r="I15" s="166" t="s">
        <v>113</v>
      </c>
      <c r="J15" s="167"/>
      <c r="K15" s="167"/>
      <c r="L15" s="167"/>
      <c r="M15" s="167"/>
      <c r="N15" s="168"/>
      <c r="O15" s="2"/>
      <c r="Q15">
        <f>4177/20</f>
        <v>208.85</v>
      </c>
      <c r="T15" s="43"/>
    </row>
    <row r="16" spans="1:20" ht="21" customHeight="1" thickBot="1">
      <c r="A16" s="18" t="s">
        <v>73</v>
      </c>
      <c r="B16" s="41"/>
      <c r="C16" s="41"/>
      <c r="D16" s="41"/>
      <c r="E16" s="19"/>
      <c r="F16" s="196"/>
      <c r="G16" s="196"/>
      <c r="H16" s="196"/>
      <c r="I16" s="19" t="s">
        <v>67</v>
      </c>
      <c r="J16" s="19"/>
      <c r="K16" s="19"/>
      <c r="L16" s="19"/>
      <c r="M16" s="19"/>
      <c r="N16" s="20"/>
    </row>
    <row r="17" spans="1:15" ht="22.5" customHeight="1" thickBot="1">
      <c r="A17" s="23" t="s">
        <v>12</v>
      </c>
      <c r="B17" s="89" t="s">
        <v>13</v>
      </c>
      <c r="C17" s="90"/>
      <c r="D17" s="90"/>
      <c r="E17" s="90"/>
      <c r="F17" s="91"/>
      <c r="G17" s="23" t="s">
        <v>15</v>
      </c>
      <c r="H17" s="200" t="s">
        <v>7</v>
      </c>
      <c r="I17" s="201"/>
      <c r="J17" s="201"/>
      <c r="K17" s="201"/>
      <c r="L17" s="201"/>
      <c r="M17" s="201"/>
      <c r="N17" s="202"/>
    </row>
    <row r="18" spans="1:15" ht="35.1" customHeight="1">
      <c r="A18" s="24">
        <v>1</v>
      </c>
      <c r="B18" s="184" t="s">
        <v>17</v>
      </c>
      <c r="C18" s="185"/>
      <c r="D18" s="185"/>
      <c r="E18" s="185"/>
      <c r="F18" s="186"/>
      <c r="G18" s="25" t="s">
        <v>18</v>
      </c>
      <c r="H18" s="144" t="s">
        <v>114</v>
      </c>
      <c r="I18" s="145"/>
      <c r="J18" s="145"/>
      <c r="K18" s="145"/>
      <c r="L18" s="145"/>
      <c r="M18" s="145"/>
      <c r="N18" s="146"/>
      <c r="O18" t="s">
        <v>69</v>
      </c>
    </row>
    <row r="19" spans="1:15" ht="35.1" customHeight="1">
      <c r="A19" s="26">
        <v>2</v>
      </c>
      <c r="B19" s="129" t="s">
        <v>20</v>
      </c>
      <c r="C19" s="76"/>
      <c r="D19" s="76"/>
      <c r="E19" s="76"/>
      <c r="F19" s="77"/>
      <c r="G19" s="27" t="s">
        <v>18</v>
      </c>
      <c r="H19" s="144" t="s">
        <v>114</v>
      </c>
      <c r="I19" s="145"/>
      <c r="J19" s="145"/>
      <c r="K19" s="145"/>
      <c r="L19" s="145"/>
      <c r="M19" s="145"/>
      <c r="N19" s="146"/>
    </row>
    <row r="20" spans="1:15" ht="31.5" customHeight="1">
      <c r="A20" s="26">
        <v>3</v>
      </c>
      <c r="B20" s="129" t="s">
        <v>22</v>
      </c>
      <c r="C20" s="76"/>
      <c r="D20" s="76"/>
      <c r="E20" s="76"/>
      <c r="F20" s="77"/>
      <c r="G20" s="27" t="s">
        <v>18</v>
      </c>
      <c r="H20" s="144" t="s">
        <v>114</v>
      </c>
      <c r="I20" s="145"/>
      <c r="J20" s="145"/>
      <c r="K20" s="145"/>
      <c r="L20" s="145"/>
      <c r="M20" s="145"/>
      <c r="N20" s="146"/>
    </row>
    <row r="21" spans="1:15" ht="35.1" customHeight="1">
      <c r="A21" s="28">
        <v>4</v>
      </c>
      <c r="B21" s="126" t="s">
        <v>24</v>
      </c>
      <c r="C21" s="127"/>
      <c r="D21" s="127"/>
      <c r="E21" s="127"/>
      <c r="F21" s="128"/>
      <c r="G21" s="30" t="s">
        <v>75</v>
      </c>
      <c r="H21" s="147" t="s">
        <v>66</v>
      </c>
      <c r="I21" s="148"/>
      <c r="J21" s="148"/>
      <c r="K21" s="148"/>
      <c r="L21" s="148"/>
      <c r="M21" s="148"/>
      <c r="N21" s="149"/>
    </row>
    <row r="22" spans="1:15" ht="35.1" customHeight="1">
      <c r="A22" s="29">
        <v>5</v>
      </c>
      <c r="B22" s="129" t="s">
        <v>27</v>
      </c>
      <c r="C22" s="76"/>
      <c r="D22" s="76"/>
      <c r="E22" s="76"/>
      <c r="F22" s="77"/>
      <c r="G22" s="30" t="s">
        <v>75</v>
      </c>
      <c r="H22" s="147" t="s">
        <v>66</v>
      </c>
      <c r="I22" s="148"/>
      <c r="J22" s="148"/>
      <c r="K22" s="148"/>
      <c r="L22" s="148"/>
      <c r="M22" s="148"/>
      <c r="N22" s="149"/>
    </row>
    <row r="23" spans="1:15" ht="35.1" customHeight="1">
      <c r="A23" s="26">
        <v>6</v>
      </c>
      <c r="B23" s="169" t="s">
        <v>29</v>
      </c>
      <c r="C23" s="170"/>
      <c r="D23" s="170"/>
      <c r="E23" s="170"/>
      <c r="F23" s="171"/>
      <c r="G23" s="27" t="s">
        <v>18</v>
      </c>
      <c r="H23" s="75" t="s">
        <v>66</v>
      </c>
      <c r="I23" s="76"/>
      <c r="J23" s="76"/>
      <c r="K23" s="76"/>
      <c r="L23" s="76"/>
      <c r="M23" s="76"/>
      <c r="N23" s="77"/>
    </row>
    <row r="24" spans="1:15" ht="35.1" customHeight="1">
      <c r="A24" s="28">
        <v>7</v>
      </c>
      <c r="B24" s="126" t="s">
        <v>31</v>
      </c>
      <c r="C24" s="127"/>
      <c r="D24" s="127"/>
      <c r="E24" s="127"/>
      <c r="F24" s="128"/>
      <c r="G24" s="30" t="s">
        <v>26</v>
      </c>
      <c r="H24" s="147" t="s">
        <v>62</v>
      </c>
      <c r="I24" s="148"/>
      <c r="J24" s="148"/>
      <c r="K24" s="148"/>
      <c r="L24" s="148"/>
      <c r="M24" s="148"/>
      <c r="N24" s="149"/>
    </row>
    <row r="25" spans="1:15" ht="35.1" customHeight="1">
      <c r="A25" s="26">
        <v>8</v>
      </c>
      <c r="B25" s="169" t="s">
        <v>33</v>
      </c>
      <c r="C25" s="170"/>
      <c r="D25" s="170"/>
      <c r="E25" s="170"/>
      <c r="F25" s="171"/>
      <c r="G25" s="27" t="s">
        <v>26</v>
      </c>
      <c r="H25" s="75" t="s">
        <v>62</v>
      </c>
      <c r="I25" s="76"/>
      <c r="J25" s="76"/>
      <c r="K25" s="76"/>
      <c r="L25" s="76"/>
      <c r="M25" s="76"/>
      <c r="N25" s="77"/>
    </row>
    <row r="26" spans="1:15" ht="35.1" customHeight="1" thickBot="1">
      <c r="A26" s="31">
        <v>9</v>
      </c>
      <c r="B26" s="172" t="s">
        <v>63</v>
      </c>
      <c r="C26" s="173"/>
      <c r="D26" s="173"/>
      <c r="E26" s="173"/>
      <c r="F26" s="174"/>
      <c r="G26" s="32" t="s">
        <v>26</v>
      </c>
      <c r="H26" s="86" t="s">
        <v>62</v>
      </c>
      <c r="I26" s="87"/>
      <c r="J26" s="87"/>
      <c r="K26" s="87"/>
      <c r="L26" s="87"/>
      <c r="M26" s="87"/>
      <c r="N26" s="88"/>
    </row>
    <row r="27" spans="1:15" ht="42.75" customHeight="1" thickBot="1">
      <c r="A27" s="33" t="s">
        <v>74</v>
      </c>
      <c r="B27" s="19"/>
      <c r="C27" s="19"/>
      <c r="D27" s="19"/>
      <c r="E27" s="19"/>
      <c r="F27" s="19"/>
      <c r="G27" s="19"/>
      <c r="H27" s="19"/>
      <c r="I27" s="19"/>
      <c r="J27" s="34"/>
      <c r="K27" s="19"/>
      <c r="L27" s="124">
        <v>0</v>
      </c>
      <c r="M27" s="124"/>
      <c r="N27" s="125"/>
    </row>
    <row r="28" spans="1:15" ht="18" thickBot="1">
      <c r="A28" s="23" t="s">
        <v>12</v>
      </c>
      <c r="B28" s="89" t="s">
        <v>13</v>
      </c>
      <c r="C28" s="90"/>
      <c r="D28" s="90"/>
      <c r="E28" s="90"/>
      <c r="F28" s="90"/>
      <c r="G28" s="23" t="s">
        <v>15</v>
      </c>
      <c r="H28" s="217" t="s">
        <v>7</v>
      </c>
      <c r="I28" s="218"/>
      <c r="J28" s="218"/>
      <c r="K28" s="218"/>
      <c r="L28" s="218"/>
      <c r="M28" s="218"/>
      <c r="N28" s="219"/>
    </row>
    <row r="29" spans="1:15" ht="35.1" customHeight="1">
      <c r="A29" s="60">
        <v>1</v>
      </c>
      <c r="B29" s="240" t="s">
        <v>35</v>
      </c>
      <c r="C29" s="241"/>
      <c r="D29" s="241"/>
      <c r="E29" s="241"/>
      <c r="F29" s="241"/>
      <c r="G29" s="51" t="s">
        <v>75</v>
      </c>
      <c r="H29" s="220" t="s">
        <v>80</v>
      </c>
      <c r="I29" s="221"/>
      <c r="J29" s="221"/>
      <c r="K29" s="221"/>
      <c r="L29" s="221"/>
      <c r="M29" s="221"/>
      <c r="N29" s="222"/>
    </row>
    <row r="30" spans="1:15" ht="35.1" customHeight="1">
      <c r="A30" s="28">
        <v>2</v>
      </c>
      <c r="B30" s="81" t="s">
        <v>37</v>
      </c>
      <c r="C30" s="82"/>
      <c r="D30" s="82"/>
      <c r="E30" s="82"/>
      <c r="F30" s="82"/>
      <c r="G30" s="74" t="s">
        <v>70</v>
      </c>
      <c r="H30" s="223" t="s">
        <v>62</v>
      </c>
      <c r="I30" s="224"/>
      <c r="J30" s="224"/>
      <c r="K30" s="224"/>
      <c r="L30" s="224"/>
      <c r="M30" s="224"/>
      <c r="N30" s="225"/>
    </row>
    <row r="31" spans="1:15" s="3" customFormat="1" ht="35.1" customHeight="1">
      <c r="A31" s="35">
        <v>3</v>
      </c>
      <c r="B31" s="83" t="s">
        <v>39</v>
      </c>
      <c r="C31" s="84"/>
      <c r="D31" s="84"/>
      <c r="E31" s="84"/>
      <c r="F31" s="85"/>
      <c r="G31" s="36" t="s">
        <v>26</v>
      </c>
      <c r="H31" s="223" t="s">
        <v>62</v>
      </c>
      <c r="I31" s="224"/>
      <c r="J31" s="224"/>
      <c r="K31" s="224"/>
      <c r="L31" s="224"/>
      <c r="M31" s="224"/>
      <c r="N31" s="225"/>
    </row>
    <row r="32" spans="1:15" ht="35.1" customHeight="1">
      <c r="A32" s="26">
        <v>4</v>
      </c>
      <c r="B32" s="119" t="s">
        <v>41</v>
      </c>
      <c r="C32" s="120"/>
      <c r="D32" s="120"/>
      <c r="E32" s="120"/>
      <c r="F32" s="120"/>
      <c r="G32" s="37" t="s">
        <v>18</v>
      </c>
      <c r="H32" s="101" t="s">
        <v>71</v>
      </c>
      <c r="I32" s="102"/>
      <c r="J32" s="102"/>
      <c r="K32" s="102"/>
      <c r="L32" s="102"/>
      <c r="M32" s="102"/>
      <c r="N32" s="103"/>
    </row>
    <row r="33" spans="1:17" ht="33.75" customHeight="1">
      <c r="A33" s="61">
        <v>5</v>
      </c>
      <c r="B33" s="239" t="s">
        <v>43</v>
      </c>
      <c r="C33" s="122"/>
      <c r="D33" s="122"/>
      <c r="E33" s="122"/>
      <c r="F33" s="122"/>
      <c r="G33" s="62" t="s">
        <v>18</v>
      </c>
      <c r="H33" s="121" t="s">
        <v>93</v>
      </c>
      <c r="I33" s="122"/>
      <c r="J33" s="122"/>
      <c r="K33" s="122"/>
      <c r="L33" s="122"/>
      <c r="M33" s="122"/>
      <c r="N33" s="123"/>
      <c r="O33" t="s">
        <v>67</v>
      </c>
    </row>
    <row r="34" spans="1:17" ht="35.1" customHeight="1">
      <c r="A34" s="63">
        <v>6</v>
      </c>
      <c r="B34" s="116" t="s">
        <v>47</v>
      </c>
      <c r="C34" s="117"/>
      <c r="D34" s="117"/>
      <c r="E34" s="117"/>
      <c r="F34" s="118"/>
      <c r="G34" s="64" t="s">
        <v>70</v>
      </c>
      <c r="H34" s="112" t="s">
        <v>62</v>
      </c>
      <c r="I34" s="113"/>
      <c r="J34" s="113"/>
      <c r="K34" s="113"/>
      <c r="L34" s="113"/>
      <c r="M34" s="113"/>
      <c r="N34" s="114"/>
    </row>
    <row r="35" spans="1:17" ht="35.1" customHeight="1">
      <c r="A35" s="28">
        <v>7</v>
      </c>
      <c r="B35" s="110" t="s">
        <v>49</v>
      </c>
      <c r="C35" s="108"/>
      <c r="D35" s="108"/>
      <c r="E35" s="108"/>
      <c r="F35" s="111"/>
      <c r="G35" s="38" t="s">
        <v>26</v>
      </c>
      <c r="H35" s="104" t="s">
        <v>96</v>
      </c>
      <c r="I35" s="105"/>
      <c r="J35" s="105"/>
      <c r="K35" s="105"/>
      <c r="L35" s="105"/>
      <c r="M35" s="105"/>
      <c r="N35" s="106"/>
    </row>
    <row r="36" spans="1:17" ht="35.1" customHeight="1">
      <c r="A36" s="28">
        <v>8</v>
      </c>
      <c r="B36" s="110" t="s">
        <v>50</v>
      </c>
      <c r="C36" s="108"/>
      <c r="D36" s="108"/>
      <c r="E36" s="108"/>
      <c r="F36" s="111"/>
      <c r="G36" s="38" t="s">
        <v>18</v>
      </c>
      <c r="H36" s="107" t="s">
        <v>67</v>
      </c>
      <c r="I36" s="108"/>
      <c r="J36" s="108"/>
      <c r="K36" s="108"/>
      <c r="L36" s="108"/>
      <c r="M36" s="108"/>
      <c r="N36" s="109"/>
    </row>
    <row r="37" spans="1:17" ht="35.1" customHeight="1">
      <c r="A37" s="28">
        <v>9</v>
      </c>
      <c r="B37" s="110" t="s">
        <v>52</v>
      </c>
      <c r="C37" s="108"/>
      <c r="D37" s="108"/>
      <c r="E37" s="108"/>
      <c r="F37" s="111"/>
      <c r="G37" s="38" t="s">
        <v>18</v>
      </c>
      <c r="H37" s="107" t="s">
        <v>92</v>
      </c>
      <c r="I37" s="108"/>
      <c r="J37" s="108"/>
      <c r="K37" s="108"/>
      <c r="L37" s="108"/>
      <c r="M37" s="108"/>
      <c r="N37" s="109"/>
    </row>
    <row r="38" spans="1:17" ht="35.1" customHeight="1" thickBot="1">
      <c r="A38" s="52">
        <v>10</v>
      </c>
      <c r="B38" s="95" t="s">
        <v>54</v>
      </c>
      <c r="C38" s="96"/>
      <c r="D38" s="96"/>
      <c r="E38" s="96"/>
      <c r="F38" s="97"/>
      <c r="G38" s="53" t="s">
        <v>61</v>
      </c>
      <c r="H38" s="98" t="s">
        <v>115</v>
      </c>
      <c r="I38" s="99"/>
      <c r="J38" s="99"/>
      <c r="K38" s="99"/>
      <c r="L38" s="99"/>
      <c r="M38" s="99"/>
      <c r="N38" s="100"/>
    </row>
    <row r="39" spans="1:17">
      <c r="A39" s="78" t="s">
        <v>56</v>
      </c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80"/>
    </row>
    <row r="40" spans="1:17" ht="15.75" thickBo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80"/>
    </row>
    <row r="41" spans="1:17" ht="18" thickBot="1">
      <c r="A41" s="23" t="s">
        <v>12</v>
      </c>
      <c r="B41" s="89" t="s">
        <v>14</v>
      </c>
      <c r="C41" s="90"/>
      <c r="D41" s="90"/>
      <c r="E41" s="91"/>
      <c r="F41" s="23" t="s">
        <v>15</v>
      </c>
      <c r="G41" s="89" t="s">
        <v>16</v>
      </c>
      <c r="H41" s="90"/>
      <c r="I41" s="90"/>
      <c r="J41" s="90"/>
      <c r="K41" s="90"/>
      <c r="L41" s="90"/>
      <c r="M41" s="90"/>
      <c r="N41" s="91"/>
    </row>
    <row r="42" spans="1:17" ht="49.5" customHeight="1">
      <c r="A42" s="65">
        <v>1</v>
      </c>
      <c r="B42" s="115" t="s">
        <v>19</v>
      </c>
      <c r="C42" s="115"/>
      <c r="D42" s="115"/>
      <c r="E42" s="115"/>
      <c r="F42" s="66" t="s">
        <v>18</v>
      </c>
      <c r="G42" s="92" t="s">
        <v>116</v>
      </c>
      <c r="H42" s="93"/>
      <c r="I42" s="93"/>
      <c r="J42" s="93"/>
      <c r="K42" s="93"/>
      <c r="L42" s="93"/>
      <c r="M42" s="93"/>
      <c r="N42" s="94"/>
    </row>
    <row r="43" spans="1:17" ht="35.1" customHeight="1">
      <c r="A43" s="67">
        <v>2</v>
      </c>
      <c r="B43" s="216" t="s">
        <v>21</v>
      </c>
      <c r="C43" s="216"/>
      <c r="D43" s="216"/>
      <c r="E43" s="216"/>
      <c r="F43" s="64" t="s">
        <v>18</v>
      </c>
      <c r="G43" s="237" t="s">
        <v>117</v>
      </c>
      <c r="H43" s="237"/>
      <c r="I43" s="237"/>
      <c r="J43" s="237"/>
      <c r="K43" s="237"/>
      <c r="L43" s="237"/>
      <c r="M43" s="237"/>
      <c r="N43" s="238"/>
      <c r="Q43" s="1"/>
    </row>
    <row r="44" spans="1:17" s="57" customFormat="1" ht="35.1" customHeight="1">
      <c r="A44" s="68">
        <v>3</v>
      </c>
      <c r="B44" s="216" t="s">
        <v>23</v>
      </c>
      <c r="C44" s="216"/>
      <c r="D44" s="216"/>
      <c r="E44" s="216"/>
      <c r="F44" s="64" t="s">
        <v>75</v>
      </c>
      <c r="G44" s="226" t="s">
        <v>98</v>
      </c>
      <c r="H44" s="117"/>
      <c r="I44" s="117"/>
      <c r="J44" s="117"/>
      <c r="K44" s="117"/>
      <c r="L44" s="117"/>
      <c r="M44" s="117"/>
      <c r="N44" s="227"/>
    </row>
    <row r="45" spans="1:17" ht="35.1" customHeight="1">
      <c r="A45" s="15">
        <v>4</v>
      </c>
      <c r="B45" s="234" t="s">
        <v>25</v>
      </c>
      <c r="C45" s="234"/>
      <c r="D45" s="234"/>
      <c r="E45" s="234"/>
      <c r="F45" s="37" t="s">
        <v>70</v>
      </c>
      <c r="G45" s="228" t="s">
        <v>67</v>
      </c>
      <c r="H45" s="228"/>
      <c r="I45" s="228"/>
      <c r="J45" s="228"/>
      <c r="K45" s="228"/>
      <c r="L45" s="228"/>
      <c r="M45" s="228"/>
      <c r="N45" s="229"/>
      <c r="Q45" s="1"/>
    </row>
    <row r="46" spans="1:17" ht="35.1" customHeight="1">
      <c r="A46" s="50">
        <v>5</v>
      </c>
      <c r="B46" s="215" t="s">
        <v>28</v>
      </c>
      <c r="C46" s="215"/>
      <c r="D46" s="215"/>
      <c r="E46" s="215"/>
      <c r="F46" s="74" t="s">
        <v>70</v>
      </c>
      <c r="G46" s="230" t="s">
        <v>67</v>
      </c>
      <c r="H46" s="230"/>
      <c r="I46" s="230"/>
      <c r="J46" s="230"/>
      <c r="K46" s="230"/>
      <c r="L46" s="230"/>
      <c r="M46" s="230"/>
      <c r="N46" s="231"/>
    </row>
    <row r="47" spans="1:17" ht="35.1" customHeight="1">
      <c r="A47" s="15">
        <v>6</v>
      </c>
      <c r="B47" s="234" t="s">
        <v>30</v>
      </c>
      <c r="C47" s="234"/>
      <c r="D47" s="234"/>
      <c r="E47" s="234"/>
      <c r="F47" s="37" t="s">
        <v>70</v>
      </c>
      <c r="G47" s="234" t="s">
        <v>94</v>
      </c>
      <c r="H47" s="234"/>
      <c r="I47" s="234"/>
      <c r="J47" s="234"/>
      <c r="K47" s="234"/>
      <c r="L47" s="234"/>
      <c r="M47" s="234"/>
      <c r="N47" s="235"/>
      <c r="Q47" s="1"/>
    </row>
    <row r="48" spans="1:17" ht="35.1" customHeight="1">
      <c r="A48" s="50">
        <v>7</v>
      </c>
      <c r="B48" s="215" t="s">
        <v>32</v>
      </c>
      <c r="C48" s="215"/>
      <c r="D48" s="215"/>
      <c r="E48" s="215"/>
      <c r="F48" s="38" t="s">
        <v>18</v>
      </c>
      <c r="G48" s="215" t="s">
        <v>95</v>
      </c>
      <c r="H48" s="215"/>
      <c r="I48" s="215"/>
      <c r="J48" s="215"/>
      <c r="K48" s="215"/>
      <c r="L48" s="215"/>
      <c r="M48" s="215"/>
      <c r="N48" s="236"/>
      <c r="Q48" s="1"/>
    </row>
    <row r="49" spans="1:16" ht="35.1" customHeight="1">
      <c r="A49" s="15">
        <v>8</v>
      </c>
      <c r="B49" s="234" t="s">
        <v>79</v>
      </c>
      <c r="C49" s="234"/>
      <c r="D49" s="234"/>
      <c r="E49" s="234"/>
      <c r="F49" s="37" t="s">
        <v>18</v>
      </c>
      <c r="G49" s="215" t="s">
        <v>81</v>
      </c>
      <c r="H49" s="215"/>
      <c r="I49" s="215"/>
      <c r="J49" s="215"/>
      <c r="K49" s="215"/>
      <c r="L49" s="215"/>
      <c r="M49" s="215"/>
      <c r="N49" s="236"/>
    </row>
    <row r="50" spans="1:16" ht="30" customHeight="1">
      <c r="A50" s="50">
        <v>9</v>
      </c>
      <c r="B50" s="215" t="s">
        <v>34</v>
      </c>
      <c r="C50" s="215"/>
      <c r="D50" s="215"/>
      <c r="E50" s="215"/>
      <c r="F50" s="73" t="s">
        <v>18</v>
      </c>
      <c r="G50" s="107" t="s">
        <v>118</v>
      </c>
      <c r="H50" s="108"/>
      <c r="I50" s="108"/>
      <c r="J50" s="108"/>
      <c r="K50" s="108"/>
      <c r="L50" s="108"/>
      <c r="M50" s="108"/>
      <c r="N50" s="109"/>
      <c r="P50" t="s">
        <v>67</v>
      </c>
    </row>
    <row r="51" spans="1:16" ht="35.1" customHeight="1" thickBot="1">
      <c r="A51" s="21"/>
      <c r="B51" s="232"/>
      <c r="C51" s="232"/>
      <c r="D51" s="232"/>
      <c r="E51" s="232"/>
      <c r="F51" s="232"/>
      <c r="G51" s="232"/>
      <c r="H51" s="22"/>
      <c r="I51" s="232"/>
      <c r="J51" s="232"/>
      <c r="K51" s="232"/>
      <c r="L51" s="232"/>
      <c r="M51" s="232"/>
      <c r="N51" s="233"/>
    </row>
    <row r="52" spans="1:16" ht="35.1" customHeight="1" thickBot="1">
      <c r="A52" s="23" t="s">
        <v>12</v>
      </c>
      <c r="B52" s="89" t="s">
        <v>14</v>
      </c>
      <c r="C52" s="90"/>
      <c r="D52" s="90"/>
      <c r="E52" s="91"/>
      <c r="F52" s="23" t="s">
        <v>15</v>
      </c>
      <c r="G52" s="89" t="s">
        <v>16</v>
      </c>
      <c r="H52" s="90"/>
      <c r="I52" s="90"/>
      <c r="J52" s="90"/>
      <c r="K52" s="90"/>
      <c r="L52" s="90"/>
      <c r="M52" s="90"/>
      <c r="N52" s="91"/>
    </row>
    <row r="53" spans="1:16" ht="35.1" customHeight="1">
      <c r="A53" s="39">
        <v>1</v>
      </c>
      <c r="B53" s="214" t="s">
        <v>36</v>
      </c>
      <c r="C53" s="214"/>
      <c r="D53" s="214"/>
      <c r="E53" s="214"/>
      <c r="F53" s="40" t="s">
        <v>18</v>
      </c>
      <c r="G53" s="207" t="s">
        <v>119</v>
      </c>
      <c r="H53" s="208"/>
      <c r="I53" s="208"/>
      <c r="J53" s="208"/>
      <c r="K53" s="208"/>
      <c r="L53" s="208"/>
      <c r="M53" s="208"/>
      <c r="N53" s="209"/>
    </row>
    <row r="54" spans="1:16" ht="35.1" customHeight="1">
      <c r="A54" s="50">
        <v>2</v>
      </c>
      <c r="B54" s="215" t="s">
        <v>38</v>
      </c>
      <c r="C54" s="215"/>
      <c r="D54" s="215"/>
      <c r="E54" s="215"/>
      <c r="F54" s="51" t="s">
        <v>18</v>
      </c>
      <c r="G54" s="210" t="s">
        <v>82</v>
      </c>
      <c r="H54" s="210"/>
      <c r="I54" s="210"/>
      <c r="J54" s="210"/>
      <c r="K54" s="210"/>
      <c r="L54" s="210"/>
      <c r="M54" s="210"/>
      <c r="N54" s="211"/>
    </row>
    <row r="55" spans="1:16" ht="35.1" customHeight="1">
      <c r="A55" s="50">
        <v>3</v>
      </c>
      <c r="B55" s="215" t="s">
        <v>40</v>
      </c>
      <c r="C55" s="215"/>
      <c r="D55" s="215"/>
      <c r="E55" s="215"/>
      <c r="F55" s="73" t="s">
        <v>75</v>
      </c>
      <c r="G55" s="210" t="s">
        <v>120</v>
      </c>
      <c r="H55" s="210"/>
      <c r="I55" s="210"/>
      <c r="J55" s="210"/>
      <c r="K55" s="210"/>
      <c r="L55" s="210"/>
      <c r="M55" s="210"/>
      <c r="N55" s="211"/>
    </row>
    <row r="56" spans="1:16" ht="35.1" customHeight="1">
      <c r="A56" s="50">
        <v>4</v>
      </c>
      <c r="B56" s="215" t="s">
        <v>42</v>
      </c>
      <c r="C56" s="215"/>
      <c r="D56" s="215"/>
      <c r="E56" s="215"/>
      <c r="F56" s="38" t="s">
        <v>26</v>
      </c>
      <c r="G56" s="210" t="s">
        <v>62</v>
      </c>
      <c r="H56" s="210"/>
      <c r="I56" s="210"/>
      <c r="J56" s="210"/>
      <c r="K56" s="210"/>
      <c r="L56" s="210"/>
      <c r="M56" s="210"/>
      <c r="N56" s="211"/>
    </row>
    <row r="57" spans="1:16" ht="35.1" customHeight="1">
      <c r="A57" s="50">
        <v>5</v>
      </c>
      <c r="B57" s="215" t="s">
        <v>44</v>
      </c>
      <c r="C57" s="215"/>
      <c r="D57" s="215"/>
      <c r="E57" s="215"/>
      <c r="F57" s="38" t="s">
        <v>45</v>
      </c>
      <c r="G57" s="210" t="s">
        <v>46</v>
      </c>
      <c r="H57" s="210"/>
      <c r="I57" s="210"/>
      <c r="J57" s="210"/>
      <c r="K57" s="210"/>
      <c r="L57" s="210"/>
      <c r="M57" s="210"/>
      <c r="N57" s="211"/>
    </row>
    <row r="58" spans="1:16" ht="35.1" customHeight="1">
      <c r="A58" s="67">
        <v>6</v>
      </c>
      <c r="B58" s="216" t="s">
        <v>48</v>
      </c>
      <c r="C58" s="216"/>
      <c r="D58" s="216"/>
      <c r="E58" s="216"/>
      <c r="F58" s="64">
        <v>5</v>
      </c>
      <c r="G58" s="210"/>
      <c r="H58" s="210"/>
      <c r="I58" s="210"/>
      <c r="J58" s="210"/>
      <c r="K58" s="210"/>
      <c r="L58" s="210"/>
      <c r="M58" s="210"/>
      <c r="N58" s="211"/>
    </row>
    <row r="59" spans="1:16" ht="35.1" customHeight="1">
      <c r="A59" s="50">
        <v>7</v>
      </c>
      <c r="B59" s="215" t="s">
        <v>58</v>
      </c>
      <c r="C59" s="215"/>
      <c r="D59" s="215"/>
      <c r="E59" s="215"/>
      <c r="F59" s="38" t="s">
        <v>45</v>
      </c>
      <c r="G59" s="210"/>
      <c r="H59" s="210"/>
      <c r="I59" s="210"/>
      <c r="J59" s="210"/>
      <c r="K59" s="210"/>
      <c r="L59" s="210"/>
      <c r="M59" s="210"/>
      <c r="N59" s="211"/>
    </row>
    <row r="60" spans="1:16" ht="35.1" customHeight="1">
      <c r="A60" s="50">
        <v>8</v>
      </c>
      <c r="B60" s="215" t="s">
        <v>51</v>
      </c>
      <c r="C60" s="215"/>
      <c r="D60" s="215"/>
      <c r="E60" s="215"/>
      <c r="F60" s="38">
        <v>2</v>
      </c>
      <c r="G60" s="210"/>
      <c r="H60" s="210"/>
      <c r="I60" s="210"/>
      <c r="J60" s="210"/>
      <c r="K60" s="210"/>
      <c r="L60" s="210"/>
      <c r="M60" s="210"/>
      <c r="N60" s="211"/>
    </row>
    <row r="61" spans="1:16" ht="40.5" customHeight="1" thickBot="1">
      <c r="A61" s="54">
        <v>9</v>
      </c>
      <c r="B61" s="206" t="s">
        <v>53</v>
      </c>
      <c r="C61" s="206"/>
      <c r="D61" s="206"/>
      <c r="E61" s="206"/>
      <c r="F61" s="53">
        <v>3</v>
      </c>
      <c r="G61" s="212"/>
      <c r="H61" s="212"/>
      <c r="I61" s="212"/>
      <c r="J61" s="212"/>
      <c r="K61" s="212"/>
      <c r="L61" s="212"/>
      <c r="M61" s="212"/>
      <c r="N61" s="213"/>
    </row>
    <row r="62" spans="1:16" ht="17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6" ht="17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6" ht="17.25">
      <c r="A64" s="22"/>
      <c r="B64" s="22"/>
      <c r="C64" s="22"/>
      <c r="D64" s="22"/>
      <c r="E64" s="22"/>
      <c r="F64" s="22"/>
      <c r="G64" s="22"/>
      <c r="H64" s="22" t="s">
        <v>121</v>
      </c>
      <c r="I64" s="22"/>
      <c r="J64" s="22"/>
      <c r="K64" s="22"/>
      <c r="L64" s="22" t="s">
        <v>65</v>
      </c>
      <c r="M64" s="22"/>
      <c r="N64" s="22"/>
    </row>
    <row r="65" spans="1:14" ht="17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ht="17.25">
      <c r="A66" s="22"/>
      <c r="B66" s="22"/>
      <c r="C66" s="22"/>
      <c r="D66" s="22"/>
      <c r="E66" s="22"/>
      <c r="F66" s="22"/>
      <c r="G66" s="22"/>
      <c r="H66" s="22" t="s">
        <v>72</v>
      </c>
      <c r="I66" s="22"/>
      <c r="J66" s="22"/>
      <c r="K66" s="22"/>
      <c r="L66" s="22" t="s">
        <v>64</v>
      </c>
      <c r="M66" s="22"/>
      <c r="N66" s="22"/>
    </row>
  </sheetData>
  <mergeCells count="109">
    <mergeCell ref="B43:E43"/>
    <mergeCell ref="H28:N28"/>
    <mergeCell ref="H29:N29"/>
    <mergeCell ref="H30:N30"/>
    <mergeCell ref="H31:N31"/>
    <mergeCell ref="G44:N44"/>
    <mergeCell ref="G45:N45"/>
    <mergeCell ref="G46:N46"/>
    <mergeCell ref="I51:N51"/>
    <mergeCell ref="G47:N47"/>
    <mergeCell ref="G48:N48"/>
    <mergeCell ref="G49:N49"/>
    <mergeCell ref="B51:G51"/>
    <mergeCell ref="B50:E50"/>
    <mergeCell ref="B44:E44"/>
    <mergeCell ref="B45:E45"/>
    <mergeCell ref="B46:E46"/>
    <mergeCell ref="B47:E47"/>
    <mergeCell ref="B48:E48"/>
    <mergeCell ref="B49:E49"/>
    <mergeCell ref="G50:N50"/>
    <mergeCell ref="G43:N43"/>
    <mergeCell ref="B33:F33"/>
    <mergeCell ref="B29:F29"/>
    <mergeCell ref="B61:E6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H23:N23"/>
    <mergeCell ref="H24:N24"/>
    <mergeCell ref="I15:N15"/>
    <mergeCell ref="B23:F23"/>
    <mergeCell ref="B24:F24"/>
    <mergeCell ref="B25:F25"/>
    <mergeCell ref="B26:F26"/>
    <mergeCell ref="A1:N2"/>
    <mergeCell ref="A15:H15"/>
    <mergeCell ref="B18:F18"/>
    <mergeCell ref="B19:F19"/>
    <mergeCell ref="A5:N5"/>
    <mergeCell ref="E6:N6"/>
    <mergeCell ref="A6:D6"/>
    <mergeCell ref="F16:H16"/>
    <mergeCell ref="A4:H4"/>
    <mergeCell ref="B17:F17"/>
    <mergeCell ref="H17:N17"/>
    <mergeCell ref="H18:N18"/>
    <mergeCell ref="I4:N4"/>
    <mergeCell ref="B10:C10"/>
    <mergeCell ref="B11:C11"/>
    <mergeCell ref="H19:N19"/>
    <mergeCell ref="B20:F20"/>
    <mergeCell ref="B21:F21"/>
    <mergeCell ref="B22:F22"/>
    <mergeCell ref="A3:N3"/>
    <mergeCell ref="B7:C7"/>
    <mergeCell ref="B8:C8"/>
    <mergeCell ref="D7:F7"/>
    <mergeCell ref="G7:I7"/>
    <mergeCell ref="J7:L7"/>
    <mergeCell ref="H20:N20"/>
    <mergeCell ref="H21:N21"/>
    <mergeCell ref="H22:N22"/>
    <mergeCell ref="B14:C14"/>
    <mergeCell ref="B9:C9"/>
    <mergeCell ref="B12:C12"/>
    <mergeCell ref="M9:N14"/>
    <mergeCell ref="M7:N8"/>
    <mergeCell ref="B13:C13"/>
    <mergeCell ref="H25:N25"/>
    <mergeCell ref="A39:N40"/>
    <mergeCell ref="B30:F30"/>
    <mergeCell ref="B31:F31"/>
    <mergeCell ref="H26:N26"/>
    <mergeCell ref="G41:N41"/>
    <mergeCell ref="G42:N42"/>
    <mergeCell ref="B38:F38"/>
    <mergeCell ref="H38:N38"/>
    <mergeCell ref="H32:N32"/>
    <mergeCell ref="B28:F28"/>
    <mergeCell ref="H35:N35"/>
    <mergeCell ref="H36:N36"/>
    <mergeCell ref="H37:N37"/>
    <mergeCell ref="B35:F35"/>
    <mergeCell ref="B36:F36"/>
    <mergeCell ref="B37:F37"/>
    <mergeCell ref="H34:N34"/>
    <mergeCell ref="B41:E41"/>
    <mergeCell ref="B42:E42"/>
    <mergeCell ref="B34:F34"/>
    <mergeCell ref="B32:F32"/>
    <mergeCell ref="H33:N33"/>
    <mergeCell ref="L27:N27"/>
  </mergeCells>
  <pageMargins left="0.47" right="0.23622047244094499" top="0.74803149606299202" bottom="0.74803149606299202" header="0.31496062992126" footer="0.31496062992126"/>
  <pageSetup paperSize="9" scale="56" fitToHeight="2" orientation="portrait" r:id="rId1"/>
  <rowBreaks count="1" manualBreakCount="1">
    <brk id="26" max="16383" man="1"/>
  </rowBreaks>
  <colBreaks count="2" manualBreakCount="2">
    <brk id="14" max="1048575" man="1"/>
    <brk id="32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topLeftCell="A2" workbookViewId="0">
      <selection activeCell="B10" sqref="B10"/>
    </sheetView>
  </sheetViews>
  <sheetFormatPr defaultRowHeight="15"/>
  <cols>
    <col min="1" max="3" width="10" bestFit="1" customWidth="1"/>
  </cols>
  <sheetData>
    <row r="1" spans="1:4">
      <c r="A1">
        <f>642192500+3000000-10950000</f>
        <v>634242500</v>
      </c>
    </row>
    <row r="2" spans="1:4">
      <c r="A2">
        <f>+A1+7200000-9550000</f>
        <v>631892500</v>
      </c>
    </row>
    <row r="3" spans="1:4">
      <c r="A3">
        <f>+A2+10700000-9700000</f>
        <v>632892500</v>
      </c>
    </row>
    <row r="4" spans="1:4">
      <c r="A4">
        <f>+A3+3950000-2750000</f>
        <v>634092500</v>
      </c>
    </row>
    <row r="5" spans="1:4">
      <c r="A5">
        <f>+A4+6350000-3450000</f>
        <v>636992500</v>
      </c>
    </row>
    <row r="6" spans="1:4">
      <c r="A6">
        <f>+A5+10100000-7350000</f>
        <v>639742500</v>
      </c>
      <c r="B6">
        <f>631739500+5253000</f>
        <v>636992500</v>
      </c>
      <c r="C6">
        <f>5253000+634489500</f>
        <v>639742500</v>
      </c>
    </row>
    <row r="7" spans="1:4">
      <c r="B7">
        <f>7350000+629642500</f>
        <v>636992500</v>
      </c>
    </row>
    <row r="8" spans="1:4">
      <c r="B8">
        <f>+B7+10100000-7350000</f>
        <v>639742500</v>
      </c>
    </row>
    <row r="11" spans="1:4">
      <c r="C11">
        <f>44*13</f>
        <v>572</v>
      </c>
      <c r="D11">
        <v>33</v>
      </c>
    </row>
    <row r="12" spans="1:4">
      <c r="C12">
        <v>40</v>
      </c>
      <c r="D12">
        <f>18*12</f>
        <v>216</v>
      </c>
    </row>
    <row r="13" spans="1:4">
      <c r="C13">
        <v>5</v>
      </c>
      <c r="D13">
        <f>14*7</f>
        <v>98</v>
      </c>
    </row>
    <row r="14" spans="1:4">
      <c r="C14">
        <f>617/20</f>
        <v>30.85</v>
      </c>
      <c r="D14">
        <v>41</v>
      </c>
    </row>
    <row r="15" spans="1:4">
      <c r="C15">
        <f>14*14*12</f>
        <v>2352</v>
      </c>
      <c r="D15">
        <f>+D14+D13+D11+D12</f>
        <v>388</v>
      </c>
    </row>
    <row r="16" spans="1:4">
      <c r="C16">
        <f>15*12</f>
        <v>180</v>
      </c>
      <c r="D16">
        <f>+D15/20</f>
        <v>19.399999999999999</v>
      </c>
    </row>
    <row r="17" spans="3:3">
      <c r="C17">
        <v>122</v>
      </c>
    </row>
    <row r="18" spans="3:3">
      <c r="C18">
        <v>56</v>
      </c>
    </row>
    <row r="19" spans="3:3">
      <c r="C19">
        <f>2710/20</f>
        <v>135.5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9"/>
  <sheetViews>
    <sheetView tabSelected="1" view="pageBreakPreview" zoomScale="115" zoomScaleSheetLayoutView="115" workbookViewId="0">
      <selection sqref="A1:G9"/>
    </sheetView>
  </sheetViews>
  <sheetFormatPr defaultColWidth="19.140625" defaultRowHeight="15"/>
  <cols>
    <col min="1" max="1" width="6" bestFit="1" customWidth="1"/>
    <col min="2" max="2" width="7.5703125" bestFit="1" customWidth="1"/>
    <col min="4" max="4" width="32.85546875" bestFit="1" customWidth="1"/>
    <col min="6" max="6" width="10.85546875" customWidth="1"/>
    <col min="7" max="7" width="43.28515625" customWidth="1"/>
  </cols>
  <sheetData>
    <row r="1" spans="1:7" ht="30" customHeight="1">
      <c r="A1" s="242" t="s">
        <v>102</v>
      </c>
      <c r="B1" s="242"/>
      <c r="C1" s="242"/>
      <c r="D1" s="242"/>
      <c r="E1" s="242"/>
      <c r="F1" s="242"/>
      <c r="G1" s="242"/>
    </row>
    <row r="2" spans="1:7">
      <c r="A2" s="55" t="s">
        <v>84</v>
      </c>
      <c r="B2" s="55" t="s">
        <v>88</v>
      </c>
      <c r="C2" s="55" t="s">
        <v>85</v>
      </c>
      <c r="D2" s="55" t="s">
        <v>90</v>
      </c>
      <c r="E2" s="55" t="s">
        <v>86</v>
      </c>
      <c r="F2" s="55" t="s">
        <v>87</v>
      </c>
      <c r="G2" s="55" t="s">
        <v>89</v>
      </c>
    </row>
    <row r="3" spans="1:7" ht="30">
      <c r="A3" s="70">
        <v>1</v>
      </c>
      <c r="B3" s="70" t="s">
        <v>103</v>
      </c>
      <c r="C3" s="71" t="s">
        <v>104</v>
      </c>
      <c r="D3" s="70" t="s">
        <v>105</v>
      </c>
      <c r="E3" s="70" t="s">
        <v>106</v>
      </c>
      <c r="F3" s="70">
        <v>7</v>
      </c>
      <c r="G3" s="72" t="s">
        <v>112</v>
      </c>
    </row>
    <row r="4" spans="1:7">
      <c r="A4" s="70">
        <v>2</v>
      </c>
      <c r="B4" s="70" t="s">
        <v>103</v>
      </c>
      <c r="C4" s="71" t="s">
        <v>107</v>
      </c>
      <c r="D4" s="70" t="s">
        <v>108</v>
      </c>
      <c r="E4" s="70" t="s">
        <v>106</v>
      </c>
      <c r="F4" s="70">
        <v>7</v>
      </c>
      <c r="G4" s="72"/>
    </row>
    <row r="5" spans="1:7">
      <c r="A5" s="70">
        <v>3</v>
      </c>
      <c r="B5" s="70" t="s">
        <v>103</v>
      </c>
      <c r="C5" s="71" t="s">
        <v>109</v>
      </c>
      <c r="D5" s="70" t="s">
        <v>110</v>
      </c>
      <c r="E5" s="70" t="s">
        <v>106</v>
      </c>
      <c r="F5" s="70">
        <v>15</v>
      </c>
      <c r="G5" s="72"/>
    </row>
    <row r="6" spans="1:7">
      <c r="A6" s="70">
        <v>4</v>
      </c>
      <c r="B6" s="70" t="s">
        <v>103</v>
      </c>
      <c r="C6" s="71" t="s">
        <v>111</v>
      </c>
      <c r="D6" s="70" t="s">
        <v>110</v>
      </c>
      <c r="E6" s="70" t="s">
        <v>106</v>
      </c>
      <c r="F6" s="70">
        <v>10</v>
      </c>
      <c r="G6" s="72"/>
    </row>
    <row r="7" spans="1:7" ht="15.75" thickBot="1">
      <c r="C7" s="56"/>
      <c r="D7" s="56"/>
      <c r="F7" s="69">
        <f>SUM(F3:F6)</f>
        <v>39</v>
      </c>
    </row>
    <row r="8" spans="1:7" ht="15.75" thickBot="1">
      <c r="C8" s="56"/>
      <c r="D8" s="56"/>
      <c r="E8" t="s">
        <v>91</v>
      </c>
      <c r="F8" s="59">
        <v>-2.0499999999999998</v>
      </c>
    </row>
    <row r="9" spans="1:7" ht="15.75" thickBot="1">
      <c r="C9" s="56"/>
      <c r="D9" s="56"/>
      <c r="F9" s="58">
        <f>+F7+F8</f>
        <v>36.950000000000003</v>
      </c>
    </row>
  </sheetData>
  <mergeCells count="1">
    <mergeCell ref="A1:G1"/>
  </mergeCells>
  <pageMargins left="0.48" right="0.22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DHAULPUR</vt:lpstr>
      <vt:lpstr>Sheet2</vt:lpstr>
      <vt:lpstr>Annexure 1</vt:lpstr>
      <vt:lpstr>'Annexure 1'!Print_Area</vt:lpstr>
      <vt:lpstr>DHAULPUR!Print_Area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2023-03-14T07:31:20Z</cp:lastPrinted>
  <dcterms:created xsi:type="dcterms:W3CDTF">2019-12-09T12:22:56Z</dcterms:created>
  <dcterms:modified xsi:type="dcterms:W3CDTF">2023-03-14T07:31:25Z</dcterms:modified>
</cp:coreProperties>
</file>