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 filterPrivacy="1" defaultThemeVersion="124226"/>
  <xr:revisionPtr revIDLastSave="0" documentId="8_{7872CF1C-C283-4E49-9E22-764301DED9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O3" i="1"/>
  <c r="D14" i="1"/>
  <c r="F14" i="1"/>
  <c r="G14" i="1"/>
  <c r="H14" i="1"/>
  <c r="I14" i="1"/>
  <c r="J14" i="1"/>
  <c r="K14" i="1"/>
  <c r="L14" i="1"/>
  <c r="M14" i="1"/>
  <c r="C14" i="1"/>
  <c r="D13" i="1"/>
  <c r="F13" i="1"/>
  <c r="G13" i="1"/>
  <c r="H13" i="1"/>
  <c r="I13" i="1"/>
  <c r="J13" i="1"/>
  <c r="K13" i="1"/>
  <c r="L13" i="1"/>
  <c r="M13" i="1"/>
  <c r="C13" i="1"/>
  <c r="H11" i="1"/>
  <c r="B11" i="1"/>
  <c r="M35" i="1"/>
  <c r="L35" i="1"/>
  <c r="K35" i="1"/>
  <c r="C35" i="1"/>
  <c r="D35" i="1"/>
  <c r="E35" i="1"/>
  <c r="F35" i="1"/>
  <c r="G35" i="1"/>
  <c r="H35" i="1"/>
  <c r="I35" i="1"/>
  <c r="J35" i="1"/>
  <c r="B35" i="1"/>
  <c r="C34" i="1"/>
  <c r="D34" i="1"/>
  <c r="E34" i="1"/>
  <c r="F34" i="1"/>
  <c r="G34" i="1"/>
  <c r="H34" i="1"/>
  <c r="I34" i="1"/>
  <c r="J34" i="1"/>
  <c r="B34" i="1"/>
  <c r="C38" i="1"/>
  <c r="D38" i="1"/>
  <c r="E38" i="1"/>
  <c r="F38" i="1"/>
  <c r="G38" i="1"/>
  <c r="H38" i="1"/>
  <c r="I38" i="1"/>
  <c r="J38" i="1"/>
  <c r="K38" i="1"/>
  <c r="L38" i="1"/>
  <c r="M38" i="1"/>
  <c r="B38" i="1"/>
  <c r="C47" i="1" s="1"/>
  <c r="B5" i="1"/>
  <c r="N10" i="1"/>
  <c r="N18" i="1"/>
  <c r="C5" i="1"/>
  <c r="D5" i="1"/>
  <c r="E5" i="1"/>
  <c r="F5" i="1"/>
  <c r="G5" i="1"/>
  <c r="H5" i="1"/>
  <c r="I5" i="1"/>
  <c r="J5" i="1"/>
  <c r="K5" i="1"/>
  <c r="L5" i="1"/>
  <c r="M5" i="1"/>
  <c r="N25" i="1"/>
  <c r="N26" i="1"/>
  <c r="N27" i="1"/>
  <c r="N28" i="1"/>
  <c r="N29" i="1"/>
  <c r="N30" i="1"/>
  <c r="N31" i="1"/>
  <c r="N32" i="1"/>
  <c r="N33" i="1"/>
  <c r="N34" i="1"/>
  <c r="N35" i="1"/>
  <c r="N36" i="1"/>
  <c r="N12" i="1"/>
  <c r="N14" i="1"/>
  <c r="N15" i="1"/>
  <c r="N16" i="1"/>
  <c r="N13" i="1"/>
  <c r="Q73" i="1"/>
  <c r="Q72" i="1"/>
  <c r="Q71" i="1"/>
  <c r="Q70" i="1"/>
  <c r="R73" i="1"/>
  <c r="R72" i="1"/>
  <c r="R71" i="1"/>
  <c r="R70" i="1"/>
  <c r="N17" i="1"/>
  <c r="M20" i="1"/>
  <c r="L20" i="1"/>
  <c r="K20" i="1"/>
  <c r="J20" i="1"/>
  <c r="I20" i="1"/>
  <c r="H20" i="1"/>
  <c r="G20" i="1"/>
  <c r="F20" i="1"/>
  <c r="E20" i="1"/>
  <c r="D20" i="1"/>
  <c r="C20" i="1"/>
  <c r="B20" i="1"/>
  <c r="B47" i="1" s="1"/>
  <c r="D47" i="1" s="1"/>
  <c r="M7" i="1"/>
  <c r="L7" i="1"/>
  <c r="K7" i="1"/>
  <c r="J7" i="1"/>
  <c r="I7" i="1"/>
  <c r="H7" i="1"/>
  <c r="G7" i="1"/>
  <c r="F7" i="1"/>
  <c r="E7" i="1"/>
  <c r="D7" i="1"/>
  <c r="C7" i="1"/>
  <c r="B7" i="1"/>
  <c r="D48" i="1" s="1"/>
  <c r="N5" i="1"/>
  <c r="N7" i="1" s="1"/>
  <c r="B21" i="1" l="1"/>
  <c r="B39" i="1"/>
  <c r="C21" i="1"/>
  <c r="C39" i="1"/>
  <c r="D21" i="1"/>
  <c r="D39" i="1"/>
  <c r="E21" i="1"/>
  <c r="E39" i="1"/>
  <c r="F21" i="1"/>
  <c r="F39" i="1"/>
  <c r="G21" i="1"/>
  <c r="G39" i="1"/>
  <c r="H21" i="1"/>
  <c r="H39" i="1"/>
  <c r="I21" i="1"/>
  <c r="I39" i="1"/>
  <c r="J21" i="1"/>
  <c r="J39" i="1"/>
  <c r="K21" i="1"/>
  <c r="K39" i="1"/>
  <c r="L21" i="1"/>
  <c r="L39" i="1"/>
  <c r="M21" i="1"/>
  <c r="M39" i="1"/>
  <c r="N24" i="1"/>
  <c r="N38" i="1" s="1"/>
  <c r="N11" i="1"/>
  <c r="N20" i="1" s="1"/>
  <c r="R75" i="1"/>
  <c r="N21" i="1" l="1"/>
  <c r="N39" i="1"/>
</calcChain>
</file>

<file path=xl/sharedStrings.xml><?xml version="1.0" encoding="utf-8"?>
<sst xmlns="http://schemas.openxmlformats.org/spreadsheetml/2006/main" count="66" uniqueCount="65">
  <si>
    <t>Driftbudjsett Bambis - Første driftsår</t>
  </si>
  <si>
    <t>Periode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</si>
  <si>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</si>
  <si>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</si>
  <si>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</si>
  <si>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</si>
  <si>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</si>
  <si>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</si>
  <si>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</si>
  <si>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</si>
  <si>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</t>
  </si>
  <si>
    <t>Okt</t>
  </si>
  <si>
    <t>Nov</t>
  </si>
  <si>
    <t>Des</t>
  </si>
  <si>
    <t>Budsjett (år)</t>
  </si>
  <si>
    <t>Antall par sko solgt</t>
  </si>
  <si>
    <t>10 000 par</t>
  </si>
  <si>
    <t>Gjennomsnittlig pris per par sko</t>
  </si>
  <si>
    <t>Inntekter (basert på pris og mengde solgt)</t>
  </si>
  <si>
    <t>Sum Driftsinntekter</t>
  </si>
  <si>
    <t>Variable kostnader:</t>
  </si>
  <si>
    <t>Utvikling av såle-teknologi</t>
  </si>
  <si>
    <t>Design og tekniske tegninger</t>
  </si>
  <si>
    <t>Prototyper og prøver</t>
  </si>
  <si>
    <t>Produksjon (sko uten såle-teknologi)</t>
  </si>
  <si>
    <t>Produksjon (såle-teknologi)</t>
  </si>
  <si>
    <t>Distribusjon</t>
  </si>
  <si>
    <t>Til butikker (Plasseringsavgift og salgskommisjon)</t>
  </si>
  <si>
    <t>Registreringsavgift</t>
  </si>
  <si>
    <t>Annet/Uforutsette utgifter</t>
  </si>
  <si>
    <t>Sum Variable kostnader</t>
  </si>
  <si>
    <t>DEKNINGSBIDRAG</t>
  </si>
  <si>
    <t>Indirekte kostnader:</t>
  </si>
  <si>
    <t>Lønn</t>
  </si>
  <si>
    <t>Leie av lokaler</t>
  </si>
  <si>
    <t>Renhold</t>
  </si>
  <si>
    <t>Regnskap/revisjon</t>
  </si>
  <si>
    <t>Kurs</t>
  </si>
  <si>
    <t>Kontorutstyr/kontorrekvisita</t>
  </si>
  <si>
    <t>Telefon/elektronisk kommunikasjon</t>
  </si>
  <si>
    <t>Andre driftskostnader</t>
  </si>
  <si>
    <t>Reisekostnader</t>
  </si>
  <si>
    <t>Markedsføring (Instagram)</t>
  </si>
  <si>
    <t>Markedsføring (Facebook)</t>
  </si>
  <si>
    <t>Annen markedsføring (Aviser, utendørsreklame, plakater)</t>
  </si>
  <si>
    <t>Forsikringer</t>
  </si>
  <si>
    <t>Sum Inndirekte kostnader</t>
  </si>
  <si>
    <t>DRIFTSRESULTAT</t>
  </si>
  <si>
    <t>Januar til august</t>
  </si>
  <si>
    <t>Utgifter</t>
  </si>
  <si>
    <t>Inntekter</t>
  </si>
  <si>
    <t>Materialer</t>
  </si>
  <si>
    <t>Pris i $</t>
  </si>
  <si>
    <t>Mengde per enhet</t>
  </si>
  <si>
    <t>Lær</t>
  </si>
  <si>
    <t>kvf</t>
  </si>
  <si>
    <t>1 yard = 0,9144m</t>
  </si>
  <si>
    <t>Syntetiske materialer</t>
  </si>
  <si>
    <t>yard</t>
  </si>
  <si>
    <t>1kvf=0,09290304kvm</t>
  </si>
  <si>
    <t>Gummi</t>
  </si>
  <si>
    <t>kilo</t>
  </si>
  <si>
    <t>Vantette materialer</t>
  </si>
  <si>
    <t>Tot pris for en enhet: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</si>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</sst>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2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indexed="8"/>
      <name val="Cambria"/>
      <scheme val="major"/>
    </font>
    <font>
      <sz val="10"/>
      <name val="Cambria"/>
      <scheme val="major"/>
    </font>
    <font>
      <b/>
      <sz val="10"/>
      <name val="Cambria"/>
      <scheme val="major"/>
    </font>
    <font>
      <b/>
      <sz val="10"/>
      <color indexed="8"/>
      <name val="Cambria"/>
      <scheme val="major"/>
    </font>
    <font>
      <sz val="12"/>
      <name val="Cambria"/>
      <scheme val="major"/>
    </font>
    <font>
      <u/>
      <sz val="14"/>
      <color theme="0"/>
      <name val="Cambria"/>
      <scheme val="major"/>
    </font>
    <font>
      <b/>
      <sz val="11"/>
      <name val="Cambria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2" fillId="0" borderId="0" xfId="0" applyNumberFormat="1" applyFont="1"/>
    <xf numFmtId="3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3" fontId="6" fillId="0" borderId="0" xfId="0" applyNumberFormat="1" applyFont="1"/>
    <xf numFmtId="3" fontId="7" fillId="0" borderId="0" xfId="0" applyNumberFormat="1" applyFont="1"/>
    <xf numFmtId="3" fontId="5" fillId="0" borderId="0" xfId="0" applyNumberFormat="1" applyFont="1"/>
    <xf numFmtId="3" fontId="8" fillId="0" borderId="0" xfId="0" applyNumberFormat="1" applyFont="1" applyAlignment="1">
      <alignment horizontal="right"/>
    </xf>
    <xf numFmtId="3" fontId="5" fillId="0" borderId="0" xfId="0" applyNumberFormat="1" applyFont="1" applyAlignment="1">
      <alignment wrapText="1"/>
    </xf>
    <xf numFmtId="0" fontId="9" fillId="0" borderId="0" xfId="0" applyFont="1"/>
    <xf numFmtId="3" fontId="0" fillId="0" borderId="0" xfId="0" applyNumberFormat="1"/>
    <xf numFmtId="49" fontId="7" fillId="2" borderId="0" xfId="0" applyNumberFormat="1" applyFont="1" applyFill="1" applyAlignment="1">
      <alignment horizontal="left"/>
    </xf>
    <xf numFmtId="49" fontId="7" fillId="2" borderId="0" xfId="0" applyNumberFormat="1" applyFont="1" applyFill="1" applyAlignment="1">
      <alignment horizontal="center"/>
    </xf>
    <xf numFmtId="0" fontId="7" fillId="2" borderId="0" xfId="0" applyFont="1" applyFill="1"/>
    <xf numFmtId="3" fontId="8" fillId="0" borderId="0" xfId="0" applyNumberFormat="1" applyFont="1"/>
    <xf numFmtId="0" fontId="7" fillId="2" borderId="2" xfId="0" applyFont="1" applyFill="1" applyBorder="1"/>
    <xf numFmtId="3" fontId="7" fillId="2" borderId="2" xfId="0" applyNumberFormat="1" applyFont="1" applyFill="1" applyBorder="1"/>
    <xf numFmtId="0" fontId="7" fillId="0" borderId="0" xfId="0" applyFont="1"/>
    <xf numFmtId="3" fontId="7" fillId="2" borderId="1" xfId="0" applyNumberFormat="1" applyFont="1" applyFill="1" applyBorder="1"/>
    <xf numFmtId="0" fontId="11" fillId="3" borderId="3" xfId="0" applyFont="1" applyFill="1" applyBorder="1"/>
    <xf numFmtId="3" fontId="11" fillId="3" borderId="1" xfId="0" applyNumberFormat="1" applyFont="1" applyFill="1" applyBorder="1"/>
    <xf numFmtId="0" fontId="11" fillId="3" borderId="4" xfId="0" applyFont="1" applyFill="1" applyBorder="1"/>
    <xf numFmtId="3" fontId="7" fillId="2" borderId="0" xfId="0" applyNumberFormat="1" applyFont="1" applyFill="1"/>
    <xf numFmtId="164" fontId="6" fillId="0" borderId="0" xfId="0" applyNumberFormat="1" applyFont="1"/>
    <xf numFmtId="3" fontId="11" fillId="3" borderId="5" xfId="0" applyNumberFormat="1" applyFont="1" applyFill="1" applyBorder="1"/>
    <xf numFmtId="0" fontId="10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01"/>
  <sheetViews>
    <sheetView tabSelected="1" topLeftCell="A36" workbookViewId="0">
      <selection activeCell="D48" sqref="D48"/>
    </sheetView>
  </sheetViews>
  <sheetFormatPr defaultColWidth="11.42578125" defaultRowHeight="12.75"/>
  <cols>
    <col min="1" max="1" width="48.140625" style="2" bestFit="1" customWidth="1"/>
    <col min="2" max="13" width="11.7109375" style="2" customWidth="1"/>
    <col min="14" max="14" width="12.85546875" style="2" customWidth="1"/>
    <col min="15" max="15" width="20.85546875" style="2" customWidth="1"/>
    <col min="16" max="16" width="15.85546875" style="2" customWidth="1"/>
    <col min="17" max="16384" width="11.42578125" style="2"/>
  </cols>
  <sheetData>
    <row r="1" spans="1:16" ht="26.25" customHeight="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6">
      <c r="A2" s="17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  <c r="K2" s="18" t="s">
        <v>11</v>
      </c>
      <c r="L2" s="18" t="s">
        <v>12</v>
      </c>
      <c r="M2" s="18" t="s">
        <v>13</v>
      </c>
      <c r="N2" s="19" t="s">
        <v>14</v>
      </c>
    </row>
    <row r="3" spans="1:16">
      <c r="A3" s="12" t="s">
        <v>15</v>
      </c>
      <c r="B3" s="12">
        <v>0</v>
      </c>
      <c r="C3" s="12">
        <v>0</v>
      </c>
      <c r="D3" s="12">
        <v>10</v>
      </c>
      <c r="E3" s="12">
        <v>168</v>
      </c>
      <c r="F3" s="12">
        <v>57</v>
      </c>
      <c r="G3" s="12">
        <v>8</v>
      </c>
      <c r="H3" s="12">
        <v>12</v>
      </c>
      <c r="I3" s="12">
        <v>34</v>
      </c>
      <c r="J3" s="12">
        <v>788</v>
      </c>
      <c r="K3" s="12">
        <v>1662</v>
      </c>
      <c r="L3" s="12">
        <v>2916</v>
      </c>
      <c r="M3" s="12">
        <v>4345</v>
      </c>
      <c r="N3" s="12" t="s">
        <v>16</v>
      </c>
      <c r="O3" s="4">
        <f>SUM(C3:M3)</f>
        <v>10000</v>
      </c>
    </row>
    <row r="4" spans="1:16" s="7" customFormat="1" ht="15">
      <c r="A4" s="12" t="s">
        <v>17</v>
      </c>
      <c r="B4" s="12">
        <v>2199</v>
      </c>
      <c r="C4" s="12">
        <v>2199</v>
      </c>
      <c r="D4" s="12">
        <v>2199</v>
      </c>
      <c r="E4" s="12">
        <v>2199</v>
      </c>
      <c r="F4" s="12">
        <v>2199</v>
      </c>
      <c r="G4" s="12">
        <v>2199</v>
      </c>
      <c r="H4" s="12">
        <v>2199</v>
      </c>
      <c r="I4" s="12">
        <v>2199</v>
      </c>
      <c r="J4" s="12">
        <v>2199</v>
      </c>
      <c r="K4" s="12">
        <v>2199</v>
      </c>
      <c r="L4" s="12">
        <v>2199</v>
      </c>
      <c r="M4" s="12">
        <v>2199</v>
      </c>
      <c r="N4" s="20"/>
      <c r="O4" s="6"/>
    </row>
    <row r="5" spans="1:16">
      <c r="A5" s="12" t="s">
        <v>18</v>
      </c>
      <c r="B5" s="12">
        <f>B4*B3</f>
        <v>0</v>
      </c>
      <c r="C5" s="12">
        <f t="shared" ref="C5:M5" si="0">C3*C4</f>
        <v>0</v>
      </c>
      <c r="D5" s="12">
        <f t="shared" si="0"/>
        <v>21990</v>
      </c>
      <c r="E5" s="12">
        <f t="shared" si="0"/>
        <v>369432</v>
      </c>
      <c r="F5" s="12">
        <f t="shared" si="0"/>
        <v>125343</v>
      </c>
      <c r="G5" s="12">
        <f t="shared" si="0"/>
        <v>17592</v>
      </c>
      <c r="H5" s="12">
        <f t="shared" si="0"/>
        <v>26388</v>
      </c>
      <c r="I5" s="12">
        <f t="shared" si="0"/>
        <v>74766</v>
      </c>
      <c r="J5" s="12">
        <f t="shared" si="0"/>
        <v>1732812</v>
      </c>
      <c r="K5" s="12">
        <f t="shared" si="0"/>
        <v>3654738</v>
      </c>
      <c r="L5" s="12">
        <f t="shared" si="0"/>
        <v>6412284</v>
      </c>
      <c r="M5" s="12">
        <f t="shared" si="0"/>
        <v>9554655</v>
      </c>
      <c r="N5" s="20">
        <f>SUM(B5:M5)</f>
        <v>21990000</v>
      </c>
      <c r="O5" s="1"/>
      <c r="P5" s="1"/>
    </row>
    <row r="6" spans="1:1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20"/>
      <c r="O6" s="1"/>
      <c r="P6" s="1"/>
    </row>
    <row r="7" spans="1:16">
      <c r="A7" s="21" t="s">
        <v>19</v>
      </c>
      <c r="B7" s="22">
        <f t="shared" ref="B7:M7" si="1">SUM(B5:B6)</f>
        <v>0</v>
      </c>
      <c r="C7" s="22">
        <f t="shared" si="1"/>
        <v>0</v>
      </c>
      <c r="D7" s="22">
        <f t="shared" si="1"/>
        <v>21990</v>
      </c>
      <c r="E7" s="22">
        <f t="shared" si="1"/>
        <v>369432</v>
      </c>
      <c r="F7" s="22">
        <f t="shared" si="1"/>
        <v>125343</v>
      </c>
      <c r="G7" s="22">
        <f t="shared" si="1"/>
        <v>17592</v>
      </c>
      <c r="H7" s="22">
        <f t="shared" si="1"/>
        <v>26388</v>
      </c>
      <c r="I7" s="22">
        <f t="shared" si="1"/>
        <v>74766</v>
      </c>
      <c r="J7" s="22">
        <f t="shared" si="1"/>
        <v>1732812</v>
      </c>
      <c r="K7" s="22">
        <f t="shared" si="1"/>
        <v>3654738</v>
      </c>
      <c r="L7" s="22">
        <f t="shared" si="1"/>
        <v>6412284</v>
      </c>
      <c r="M7" s="22">
        <f t="shared" si="1"/>
        <v>9554655</v>
      </c>
      <c r="N7" s="22">
        <f>SUM(N5:N6)</f>
        <v>21990000</v>
      </c>
      <c r="O7" s="3"/>
      <c r="P7" s="3"/>
    </row>
    <row r="8" spans="1:16">
      <c r="A8" s="23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3"/>
      <c r="P8" s="3"/>
    </row>
    <row r="9" spans="1:16">
      <c r="A9" s="23" t="s">
        <v>20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11"/>
    </row>
    <row r="10" spans="1:16">
      <c r="A10" s="8" t="s">
        <v>21</v>
      </c>
      <c r="B10" s="12">
        <v>1000000</v>
      </c>
      <c r="C10" s="12">
        <v>800000</v>
      </c>
      <c r="D10" s="12">
        <v>400000</v>
      </c>
      <c r="E10" s="12">
        <v>200000</v>
      </c>
      <c r="F10" s="12">
        <v>100000</v>
      </c>
      <c r="G10" s="12">
        <v>100000</v>
      </c>
      <c r="H10" s="12">
        <v>400000</v>
      </c>
      <c r="I10" s="12">
        <v>200000</v>
      </c>
      <c r="J10" s="12">
        <v>100000</v>
      </c>
      <c r="K10" s="12">
        <v>100000</v>
      </c>
      <c r="L10" s="12">
        <v>100000</v>
      </c>
      <c r="M10" s="12">
        <v>100000</v>
      </c>
      <c r="N10" s="13">
        <f>SUM(B10:M10)</f>
        <v>3600000</v>
      </c>
      <c r="P10" s="4"/>
    </row>
    <row r="11" spans="1:16">
      <c r="A11" s="8" t="s">
        <v>22</v>
      </c>
      <c r="B11" s="10">
        <f>1158*50</f>
        <v>57900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f>25*11580</f>
        <v>289500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3">
        <f>SUM(B11:M11)</f>
        <v>347400</v>
      </c>
      <c r="P11" s="4"/>
    </row>
    <row r="12" spans="1:16">
      <c r="A12" s="8" t="s">
        <v>23</v>
      </c>
      <c r="B12" s="10">
        <v>100000</v>
      </c>
      <c r="C12" s="10">
        <v>50000</v>
      </c>
      <c r="D12" s="10">
        <v>0</v>
      </c>
      <c r="E12" s="10">
        <v>0</v>
      </c>
      <c r="F12" s="10">
        <v>0</v>
      </c>
      <c r="G12" s="10">
        <v>0</v>
      </c>
      <c r="H12" s="10">
        <v>50000</v>
      </c>
      <c r="I12" s="10">
        <v>10000</v>
      </c>
      <c r="J12" s="10">
        <v>0</v>
      </c>
      <c r="K12" s="10">
        <v>0</v>
      </c>
      <c r="L12" s="10">
        <v>0</v>
      </c>
      <c r="M12" s="10">
        <v>0</v>
      </c>
      <c r="N12" s="13">
        <f>SUM(B12:M12)</f>
        <v>210000</v>
      </c>
      <c r="P12" s="4"/>
    </row>
    <row r="13" spans="1:16">
      <c r="A13" s="8" t="s">
        <v>24</v>
      </c>
      <c r="B13" s="10">
        <v>0</v>
      </c>
      <c r="C13" s="10">
        <f>500*C3</f>
        <v>0</v>
      </c>
      <c r="D13" s="10">
        <f t="shared" ref="D13:M13" si="2">500*D3</f>
        <v>5000</v>
      </c>
      <c r="E13" s="10">
        <f>500*E3+500*100</f>
        <v>134000</v>
      </c>
      <c r="F13" s="10">
        <f t="shared" si="2"/>
        <v>28500</v>
      </c>
      <c r="G13" s="10">
        <f t="shared" si="2"/>
        <v>4000</v>
      </c>
      <c r="H13" s="10">
        <f t="shared" si="2"/>
        <v>6000</v>
      </c>
      <c r="I13" s="10">
        <f t="shared" si="2"/>
        <v>17000</v>
      </c>
      <c r="J13" s="10">
        <f t="shared" si="2"/>
        <v>394000</v>
      </c>
      <c r="K13" s="10">
        <f t="shared" si="2"/>
        <v>831000</v>
      </c>
      <c r="L13" s="10">
        <f t="shared" si="2"/>
        <v>1458000</v>
      </c>
      <c r="M13" s="10">
        <f t="shared" si="2"/>
        <v>2172500</v>
      </c>
      <c r="N13" s="13">
        <f>SUM(B13:M13)</f>
        <v>5050000</v>
      </c>
      <c r="P13" s="4"/>
    </row>
    <row r="14" spans="1:16">
      <c r="A14" s="8" t="s">
        <v>25</v>
      </c>
      <c r="B14" s="10">
        <v>0</v>
      </c>
      <c r="C14" s="10">
        <f>1000*C3</f>
        <v>0</v>
      </c>
      <c r="D14" s="10">
        <f t="shared" ref="D14:M14" si="3">1000*D3</f>
        <v>10000</v>
      </c>
      <c r="E14" s="10">
        <f>1000*E3+1000*100</f>
        <v>268000</v>
      </c>
      <c r="F14" s="10">
        <f t="shared" si="3"/>
        <v>57000</v>
      </c>
      <c r="G14" s="10">
        <f t="shared" si="3"/>
        <v>8000</v>
      </c>
      <c r="H14" s="10">
        <f t="shared" si="3"/>
        <v>12000</v>
      </c>
      <c r="I14" s="10">
        <f t="shared" si="3"/>
        <v>34000</v>
      </c>
      <c r="J14" s="10">
        <f t="shared" si="3"/>
        <v>788000</v>
      </c>
      <c r="K14" s="10">
        <f t="shared" si="3"/>
        <v>1662000</v>
      </c>
      <c r="L14" s="10">
        <f t="shared" si="3"/>
        <v>2916000</v>
      </c>
      <c r="M14" s="10">
        <f t="shared" si="3"/>
        <v>4345000</v>
      </c>
      <c r="N14" s="13">
        <f>SUM(B14:M14)</f>
        <v>10100000</v>
      </c>
      <c r="P14" s="4"/>
    </row>
    <row r="15" spans="1:16">
      <c r="A15" s="8" t="s">
        <v>26</v>
      </c>
      <c r="B15" s="10">
        <v>0</v>
      </c>
      <c r="C15" s="10">
        <v>2000</v>
      </c>
      <c r="D15" s="10">
        <v>2000</v>
      </c>
      <c r="E15" s="10">
        <v>2000</v>
      </c>
      <c r="F15" s="10">
        <v>2000</v>
      </c>
      <c r="G15" s="10">
        <v>2000</v>
      </c>
      <c r="H15" s="10">
        <v>2000</v>
      </c>
      <c r="I15" s="10">
        <v>2000</v>
      </c>
      <c r="J15" s="10">
        <v>20000</v>
      </c>
      <c r="K15" s="10">
        <v>15000</v>
      </c>
      <c r="L15" s="10">
        <v>15000</v>
      </c>
      <c r="M15" s="10">
        <v>15000</v>
      </c>
      <c r="N15" s="13">
        <f>SUM(B15:M15)</f>
        <v>79000</v>
      </c>
      <c r="P15" s="4"/>
    </row>
    <row r="16" spans="1:16">
      <c r="A16" s="8" t="s">
        <v>27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28000</v>
      </c>
      <c r="L16" s="10">
        <v>28000</v>
      </c>
      <c r="M16" s="10">
        <v>28000</v>
      </c>
      <c r="N16" s="13">
        <f>SUM(B16:M16)</f>
        <v>84000</v>
      </c>
      <c r="P16" s="4"/>
    </row>
    <row r="17" spans="1:16">
      <c r="A17" s="8" t="s">
        <v>28</v>
      </c>
      <c r="B17" s="29">
        <v>2656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13">
        <f>SUM(B17:M17)</f>
        <v>2656</v>
      </c>
      <c r="P17" s="4"/>
    </row>
    <row r="18" spans="1:16">
      <c r="A18" s="8" t="s">
        <v>29</v>
      </c>
      <c r="B18" s="10">
        <v>10000</v>
      </c>
      <c r="C18" s="10">
        <v>10000</v>
      </c>
      <c r="D18" s="10">
        <v>10000</v>
      </c>
      <c r="E18" s="10">
        <v>10000</v>
      </c>
      <c r="F18" s="10">
        <v>10000</v>
      </c>
      <c r="G18" s="10">
        <v>10000</v>
      </c>
      <c r="H18" s="10">
        <v>10000</v>
      </c>
      <c r="I18" s="10">
        <v>10000</v>
      </c>
      <c r="J18" s="10">
        <v>10000</v>
      </c>
      <c r="K18" s="10">
        <v>10000</v>
      </c>
      <c r="L18" s="10">
        <v>10000</v>
      </c>
      <c r="M18" s="10">
        <v>10000</v>
      </c>
      <c r="N18" s="13">
        <f>SUM(B18:M18)</f>
        <v>120000</v>
      </c>
      <c r="P18" s="4"/>
    </row>
    <row r="19" spans="1:16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  <c r="P19" s="4"/>
    </row>
    <row r="20" spans="1:16">
      <c r="A20" s="19" t="s">
        <v>30</v>
      </c>
      <c r="B20" s="24">
        <f>SUM(B10:B19)</f>
        <v>1170556</v>
      </c>
      <c r="C20" s="24">
        <f>SUM(C10:C19)</f>
        <v>862000</v>
      </c>
      <c r="D20" s="24">
        <f>SUM(D10:D19)</f>
        <v>427000</v>
      </c>
      <c r="E20" s="24">
        <f>SUM(E10:E19)</f>
        <v>614000</v>
      </c>
      <c r="F20" s="24">
        <f>SUM(F10:F19)</f>
        <v>197500</v>
      </c>
      <c r="G20" s="24">
        <f>SUM(G10:G19)</f>
        <v>124000</v>
      </c>
      <c r="H20" s="24">
        <f>SUM(H10:H19)</f>
        <v>769500</v>
      </c>
      <c r="I20" s="24">
        <f>SUM(I10:I19)</f>
        <v>273000</v>
      </c>
      <c r="J20" s="24">
        <f>SUM(J10:J19)</f>
        <v>1312000</v>
      </c>
      <c r="K20" s="24">
        <f>SUM(K10:K19)</f>
        <v>2646000</v>
      </c>
      <c r="L20" s="24">
        <f>SUM(L10:L19)</f>
        <v>4527000</v>
      </c>
      <c r="M20" s="24">
        <f>SUM(M10:M19)</f>
        <v>6670500</v>
      </c>
      <c r="N20" s="24">
        <f>SUM(N10:N19)</f>
        <v>19593056</v>
      </c>
      <c r="O20" s="5"/>
      <c r="P20" s="5"/>
    </row>
    <row r="21" spans="1:16" ht="14.25">
      <c r="A21" s="25" t="s">
        <v>31</v>
      </c>
      <c r="B21" s="26">
        <f>SUM(B7-B20)</f>
        <v>-1170556</v>
      </c>
      <c r="C21" s="26">
        <f>SUM(C7-C20)</f>
        <v>-862000</v>
      </c>
      <c r="D21" s="26">
        <f>SUM(D7-D20)</f>
        <v>-405010</v>
      </c>
      <c r="E21" s="26">
        <f>SUM(E7-E20)</f>
        <v>-244568</v>
      </c>
      <c r="F21" s="26">
        <f>SUM(F7-F20)</f>
        <v>-72157</v>
      </c>
      <c r="G21" s="26">
        <f>SUM(G7-G20)</f>
        <v>-106408</v>
      </c>
      <c r="H21" s="26">
        <f>SUM(H7-H20)</f>
        <v>-743112</v>
      </c>
      <c r="I21" s="26">
        <f>SUM(I7-I20)</f>
        <v>-198234</v>
      </c>
      <c r="J21" s="26">
        <f>SUM(J7-J20)</f>
        <v>420812</v>
      </c>
      <c r="K21" s="26">
        <f>SUM(K7-K20)</f>
        <v>1008738</v>
      </c>
      <c r="L21" s="26">
        <f>SUM(L7-L20)</f>
        <v>1885284</v>
      </c>
      <c r="M21" s="26">
        <f>SUM(M7-M20)</f>
        <v>2884155</v>
      </c>
      <c r="N21" s="26">
        <f>SUM(N7-N20)</f>
        <v>2396944</v>
      </c>
      <c r="O21" s="5"/>
      <c r="P21" s="5"/>
    </row>
    <row r="22" spans="1:16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1"/>
      <c r="O22" s="4"/>
      <c r="P22" s="4"/>
    </row>
    <row r="23" spans="1:16">
      <c r="A23" s="11" t="s">
        <v>32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1"/>
    </row>
    <row r="24" spans="1:16">
      <c r="A24" s="8" t="s">
        <v>33</v>
      </c>
      <c r="B24" s="12">
        <v>50000</v>
      </c>
      <c r="C24" s="12">
        <v>50000</v>
      </c>
      <c r="D24" s="12">
        <v>50000</v>
      </c>
      <c r="E24" s="12">
        <v>50000</v>
      </c>
      <c r="F24" s="12">
        <v>50000</v>
      </c>
      <c r="G24" s="12">
        <v>50000</v>
      </c>
      <c r="H24" s="12">
        <v>50000</v>
      </c>
      <c r="I24" s="12">
        <v>50000</v>
      </c>
      <c r="J24" s="12">
        <v>50000</v>
      </c>
      <c r="K24" s="12">
        <v>50000</v>
      </c>
      <c r="L24" s="12">
        <v>50000</v>
      </c>
      <c r="M24" s="12">
        <v>50000</v>
      </c>
      <c r="N24" s="13">
        <f>SUM(B24:M24)</f>
        <v>600000</v>
      </c>
      <c r="O24" s="4"/>
      <c r="P24" s="4"/>
    </row>
    <row r="25" spans="1:16">
      <c r="A25" s="8" t="s">
        <v>34</v>
      </c>
      <c r="B25" s="12">
        <v>4000</v>
      </c>
      <c r="C25" s="12">
        <v>4000</v>
      </c>
      <c r="D25" s="12">
        <v>4000</v>
      </c>
      <c r="E25" s="12">
        <v>4000</v>
      </c>
      <c r="F25" s="12">
        <v>4000</v>
      </c>
      <c r="G25" s="12">
        <v>4000</v>
      </c>
      <c r="H25" s="12">
        <v>4000</v>
      </c>
      <c r="I25" s="12">
        <v>4000</v>
      </c>
      <c r="J25" s="12">
        <v>4000</v>
      </c>
      <c r="K25" s="12">
        <v>4000</v>
      </c>
      <c r="L25" s="12">
        <v>4000</v>
      </c>
      <c r="M25" s="12">
        <v>4000</v>
      </c>
      <c r="N25" s="13">
        <f t="shared" ref="N25:N36" si="4">SUM(B25:M25)</f>
        <v>48000</v>
      </c>
      <c r="O25" s="4"/>
      <c r="P25" s="4"/>
    </row>
    <row r="26" spans="1:16">
      <c r="A26" s="8" t="s">
        <v>35</v>
      </c>
      <c r="B26" s="12">
        <v>500</v>
      </c>
      <c r="C26" s="12">
        <v>500</v>
      </c>
      <c r="D26" s="12">
        <v>500</v>
      </c>
      <c r="E26" s="12">
        <v>500</v>
      </c>
      <c r="F26" s="12">
        <v>500</v>
      </c>
      <c r="G26" s="12">
        <v>500</v>
      </c>
      <c r="H26" s="12">
        <v>500</v>
      </c>
      <c r="I26" s="12">
        <v>500</v>
      </c>
      <c r="J26" s="12">
        <v>500</v>
      </c>
      <c r="K26" s="12">
        <v>500</v>
      </c>
      <c r="L26" s="12">
        <v>500</v>
      </c>
      <c r="M26" s="12">
        <v>500</v>
      </c>
      <c r="N26" s="13">
        <f t="shared" si="4"/>
        <v>6000</v>
      </c>
      <c r="O26" s="4"/>
      <c r="P26" s="4"/>
    </row>
    <row r="27" spans="1:16">
      <c r="A27" s="8" t="s">
        <v>36</v>
      </c>
      <c r="B27" s="12">
        <v>3500</v>
      </c>
      <c r="C27" s="12">
        <v>2500</v>
      </c>
      <c r="D27" s="12">
        <v>2500</v>
      </c>
      <c r="E27" s="12">
        <v>2500</v>
      </c>
      <c r="F27" s="12">
        <v>2500</v>
      </c>
      <c r="G27" s="12">
        <v>2500</v>
      </c>
      <c r="H27" s="12">
        <v>2500</v>
      </c>
      <c r="I27" s="12">
        <v>3500</v>
      </c>
      <c r="J27" s="12">
        <v>2500</v>
      </c>
      <c r="K27" s="12">
        <v>2500</v>
      </c>
      <c r="L27" s="12">
        <v>2500</v>
      </c>
      <c r="M27" s="12">
        <v>2500</v>
      </c>
      <c r="N27" s="13">
        <f t="shared" si="4"/>
        <v>32000</v>
      </c>
      <c r="O27" s="4"/>
      <c r="P27" s="4"/>
    </row>
    <row r="28" spans="1:16">
      <c r="A28" s="8" t="s">
        <v>37</v>
      </c>
      <c r="B28" s="12">
        <v>10000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10000</v>
      </c>
      <c r="J28" s="12">
        <v>0</v>
      </c>
      <c r="K28" s="12">
        <v>0</v>
      </c>
      <c r="L28" s="12">
        <v>0</v>
      </c>
      <c r="M28" s="12">
        <v>0</v>
      </c>
      <c r="N28" s="13">
        <f t="shared" si="4"/>
        <v>20000</v>
      </c>
      <c r="O28" s="5"/>
      <c r="P28" s="4"/>
    </row>
    <row r="29" spans="1:16">
      <c r="A29" s="8" t="s">
        <v>38</v>
      </c>
      <c r="B29" s="14">
        <v>400</v>
      </c>
      <c r="C29" s="14">
        <v>400</v>
      </c>
      <c r="D29" s="14">
        <v>400</v>
      </c>
      <c r="E29" s="14">
        <v>400</v>
      </c>
      <c r="F29" s="14">
        <v>400</v>
      </c>
      <c r="G29" s="14">
        <v>400</v>
      </c>
      <c r="H29" s="14">
        <v>400</v>
      </c>
      <c r="I29" s="14">
        <v>400</v>
      </c>
      <c r="J29" s="14">
        <v>400</v>
      </c>
      <c r="K29" s="14">
        <v>400</v>
      </c>
      <c r="L29" s="14">
        <v>400</v>
      </c>
      <c r="M29" s="14">
        <v>400</v>
      </c>
      <c r="N29" s="13">
        <f t="shared" si="4"/>
        <v>4800</v>
      </c>
      <c r="O29" s="4"/>
      <c r="P29" s="4"/>
    </row>
    <row r="30" spans="1:16">
      <c r="A30" s="8" t="s">
        <v>39</v>
      </c>
      <c r="B30" s="12">
        <v>93</v>
      </c>
      <c r="C30" s="12">
        <v>93</v>
      </c>
      <c r="D30" s="12">
        <v>93</v>
      </c>
      <c r="E30" s="12">
        <v>93</v>
      </c>
      <c r="F30" s="12">
        <v>93</v>
      </c>
      <c r="G30" s="12">
        <v>93</v>
      </c>
      <c r="H30" s="12">
        <v>93</v>
      </c>
      <c r="I30" s="12">
        <v>93</v>
      </c>
      <c r="J30" s="12">
        <v>93</v>
      </c>
      <c r="K30" s="12">
        <v>93</v>
      </c>
      <c r="L30" s="12">
        <v>93</v>
      </c>
      <c r="M30" s="12">
        <v>93</v>
      </c>
      <c r="N30" s="13">
        <f t="shared" si="4"/>
        <v>1116</v>
      </c>
      <c r="O30" s="4"/>
      <c r="P30" s="4"/>
    </row>
    <row r="31" spans="1:16">
      <c r="A31" s="8" t="s">
        <v>40</v>
      </c>
      <c r="B31" s="12">
        <v>1000</v>
      </c>
      <c r="C31" s="12">
        <v>1000</v>
      </c>
      <c r="D31" s="12">
        <v>1000</v>
      </c>
      <c r="E31" s="12">
        <v>1000</v>
      </c>
      <c r="F31" s="12">
        <v>1000</v>
      </c>
      <c r="G31" s="12">
        <v>1000</v>
      </c>
      <c r="H31" s="12">
        <v>1000</v>
      </c>
      <c r="I31" s="12">
        <v>1000</v>
      </c>
      <c r="J31" s="12">
        <v>1000</v>
      </c>
      <c r="K31" s="12">
        <v>1000</v>
      </c>
      <c r="L31" s="12">
        <v>1000</v>
      </c>
      <c r="M31" s="12">
        <v>1000</v>
      </c>
      <c r="N31" s="13">
        <f t="shared" si="4"/>
        <v>12000</v>
      </c>
      <c r="O31" s="4"/>
      <c r="P31" s="4"/>
    </row>
    <row r="32" spans="1:16">
      <c r="A32" s="8" t="s">
        <v>41</v>
      </c>
      <c r="B32" s="12">
        <v>10000</v>
      </c>
      <c r="C32" s="12">
        <v>0</v>
      </c>
      <c r="D32" s="12">
        <v>0</v>
      </c>
      <c r="E32" s="12">
        <v>4000</v>
      </c>
      <c r="F32" s="12">
        <v>0</v>
      </c>
      <c r="G32" s="12">
        <v>0</v>
      </c>
      <c r="H32" s="12">
        <v>0</v>
      </c>
      <c r="I32" s="12">
        <v>10000</v>
      </c>
      <c r="J32" s="12">
        <v>0</v>
      </c>
      <c r="K32" s="12">
        <v>0</v>
      </c>
      <c r="L32" s="12">
        <v>4000</v>
      </c>
      <c r="M32" s="12">
        <v>0</v>
      </c>
      <c r="N32" s="13">
        <f t="shared" si="4"/>
        <v>28000</v>
      </c>
      <c r="O32" s="4"/>
      <c r="P32" s="4"/>
    </row>
    <row r="33" spans="1:16">
      <c r="A33" s="8" t="s">
        <v>42</v>
      </c>
      <c r="B33" s="12">
        <v>1200</v>
      </c>
      <c r="C33" s="12">
        <v>1200</v>
      </c>
      <c r="D33" s="12">
        <v>1200</v>
      </c>
      <c r="E33" s="12">
        <v>560</v>
      </c>
      <c r="F33" s="12">
        <v>560</v>
      </c>
      <c r="G33" s="12">
        <v>560</v>
      </c>
      <c r="H33" s="12">
        <v>560</v>
      </c>
      <c r="I33" s="12">
        <v>560</v>
      </c>
      <c r="J33" s="12">
        <v>1600</v>
      </c>
      <c r="K33" s="12">
        <v>1600</v>
      </c>
      <c r="L33" s="12">
        <v>1600</v>
      </c>
      <c r="M33" s="12">
        <v>1600</v>
      </c>
      <c r="N33" s="13">
        <f t="shared" si="4"/>
        <v>12800</v>
      </c>
      <c r="O33" s="4"/>
      <c r="P33" s="4"/>
    </row>
    <row r="34" spans="1:16">
      <c r="A34" s="8" t="s">
        <v>43</v>
      </c>
      <c r="B34" s="12">
        <f>1341*2</f>
        <v>2682</v>
      </c>
      <c r="C34" s="12">
        <f t="shared" ref="C34:J34" si="5">1341*2</f>
        <v>2682</v>
      </c>
      <c r="D34" s="12">
        <f t="shared" si="5"/>
        <v>2682</v>
      </c>
      <c r="E34" s="12">
        <f t="shared" si="5"/>
        <v>2682</v>
      </c>
      <c r="F34" s="12">
        <f t="shared" si="5"/>
        <v>2682</v>
      </c>
      <c r="G34" s="12">
        <f t="shared" si="5"/>
        <v>2682</v>
      </c>
      <c r="H34" s="12">
        <f t="shared" si="5"/>
        <v>2682</v>
      </c>
      <c r="I34" s="12">
        <f t="shared" si="5"/>
        <v>2682</v>
      </c>
      <c r="J34" s="12">
        <f t="shared" si="5"/>
        <v>2682</v>
      </c>
      <c r="K34" s="12">
        <v>6000</v>
      </c>
      <c r="L34" s="12">
        <v>6000</v>
      </c>
      <c r="M34" s="12">
        <v>6000</v>
      </c>
      <c r="N34" s="13">
        <f t="shared" si="4"/>
        <v>42138</v>
      </c>
      <c r="O34" s="4"/>
      <c r="P34" s="4"/>
    </row>
    <row r="35" spans="1:16">
      <c r="A35" s="8" t="s">
        <v>44</v>
      </c>
      <c r="B35" s="12">
        <f>2937</f>
        <v>2937</v>
      </c>
      <c r="C35" s="12">
        <f>2937</f>
        <v>2937</v>
      </c>
      <c r="D35" s="12">
        <f>2937</f>
        <v>2937</v>
      </c>
      <c r="E35" s="12">
        <f>2937</f>
        <v>2937</v>
      </c>
      <c r="F35" s="12">
        <f>2937</f>
        <v>2937</v>
      </c>
      <c r="G35" s="12">
        <f>2937</f>
        <v>2937</v>
      </c>
      <c r="H35" s="12">
        <f>2937</f>
        <v>2937</v>
      </c>
      <c r="I35" s="12">
        <f>2937</f>
        <v>2937</v>
      </c>
      <c r="J35" s="12">
        <f>2937</f>
        <v>2937</v>
      </c>
      <c r="K35" s="12">
        <f>2937+17085+185000</f>
        <v>205022</v>
      </c>
      <c r="L35" s="12">
        <f>2937+17085+56949+185000</f>
        <v>261971</v>
      </c>
      <c r="M35" s="12">
        <f>2937+17085</f>
        <v>20022</v>
      </c>
      <c r="N35" s="13">
        <f t="shared" si="4"/>
        <v>513448</v>
      </c>
      <c r="O35" s="4"/>
      <c r="P35" s="4"/>
    </row>
    <row r="36" spans="1:16">
      <c r="A36" s="8" t="s">
        <v>45</v>
      </c>
      <c r="B36" s="12">
        <v>1200</v>
      </c>
      <c r="C36" s="12">
        <v>1200</v>
      </c>
      <c r="D36" s="12">
        <v>1200</v>
      </c>
      <c r="E36" s="12">
        <v>1200</v>
      </c>
      <c r="F36" s="12">
        <v>1200</v>
      </c>
      <c r="G36" s="12">
        <v>1200</v>
      </c>
      <c r="H36" s="12">
        <v>1200</v>
      </c>
      <c r="I36" s="12">
        <v>1200</v>
      </c>
      <c r="J36" s="12">
        <v>1200</v>
      </c>
      <c r="K36" s="12">
        <v>1200</v>
      </c>
      <c r="L36" s="12">
        <v>1200</v>
      </c>
      <c r="M36" s="12">
        <v>1200</v>
      </c>
      <c r="N36" s="13">
        <f t="shared" si="4"/>
        <v>14400</v>
      </c>
      <c r="O36" s="4"/>
      <c r="P36" s="4"/>
    </row>
    <row r="37" spans="1:16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4"/>
      <c r="P37" s="4"/>
    </row>
    <row r="38" spans="1:16">
      <c r="A38" s="19" t="s">
        <v>46</v>
      </c>
      <c r="B38" s="28">
        <f>SUM(B24:B37)</f>
        <v>87512</v>
      </c>
      <c r="C38" s="28">
        <f t="shared" ref="C38:N38" si="6">SUM(C24:C37)</f>
        <v>66512</v>
      </c>
      <c r="D38" s="28">
        <f t="shared" si="6"/>
        <v>66512</v>
      </c>
      <c r="E38" s="28">
        <f t="shared" si="6"/>
        <v>69872</v>
      </c>
      <c r="F38" s="28">
        <f t="shared" si="6"/>
        <v>65872</v>
      </c>
      <c r="G38" s="28">
        <f t="shared" si="6"/>
        <v>65872</v>
      </c>
      <c r="H38" s="28">
        <f t="shared" si="6"/>
        <v>65872</v>
      </c>
      <c r="I38" s="28">
        <f t="shared" si="6"/>
        <v>86872</v>
      </c>
      <c r="J38" s="28">
        <f t="shared" si="6"/>
        <v>66912</v>
      </c>
      <c r="K38" s="28">
        <f t="shared" si="6"/>
        <v>272315</v>
      </c>
      <c r="L38" s="28">
        <f t="shared" si="6"/>
        <v>333264</v>
      </c>
      <c r="M38" s="28">
        <f t="shared" si="6"/>
        <v>87315</v>
      </c>
      <c r="N38" s="28">
        <f t="shared" si="6"/>
        <v>1334702</v>
      </c>
      <c r="O38" s="4"/>
      <c r="P38" s="4"/>
    </row>
    <row r="39" spans="1:16" ht="14.25">
      <c r="A39" s="27" t="s">
        <v>47</v>
      </c>
      <c r="B39" s="30">
        <f>B7-B20-B38</f>
        <v>-1258068</v>
      </c>
      <c r="C39" s="30">
        <f t="shared" ref="C39:N39" si="7">C7-C20-C38</f>
        <v>-928512</v>
      </c>
      <c r="D39" s="30">
        <f t="shared" si="7"/>
        <v>-471522</v>
      </c>
      <c r="E39" s="30">
        <f t="shared" si="7"/>
        <v>-314440</v>
      </c>
      <c r="F39" s="30">
        <f t="shared" si="7"/>
        <v>-138029</v>
      </c>
      <c r="G39" s="30">
        <f t="shared" si="7"/>
        <v>-172280</v>
      </c>
      <c r="H39" s="30">
        <f t="shared" si="7"/>
        <v>-808984</v>
      </c>
      <c r="I39" s="30">
        <f t="shared" si="7"/>
        <v>-285106</v>
      </c>
      <c r="J39" s="30">
        <f t="shared" si="7"/>
        <v>353900</v>
      </c>
      <c r="K39" s="30">
        <f t="shared" si="7"/>
        <v>736423</v>
      </c>
      <c r="L39" s="30">
        <f t="shared" si="7"/>
        <v>1552020</v>
      </c>
      <c r="M39" s="30">
        <f t="shared" si="7"/>
        <v>2796840</v>
      </c>
      <c r="N39" s="30">
        <f t="shared" si="7"/>
        <v>1062242</v>
      </c>
      <c r="O39" s="4"/>
      <c r="P39" s="4"/>
    </row>
    <row r="40" spans="1:16">
      <c r="O40" s="4"/>
      <c r="P40" s="4"/>
    </row>
    <row r="41" spans="1:16">
      <c r="O41" s="4"/>
      <c r="P41" s="4"/>
    </row>
    <row r="42" spans="1:16">
      <c r="O42" s="4"/>
      <c r="P42" s="4"/>
    </row>
    <row r="43" spans="1:16">
      <c r="O43" s="4"/>
      <c r="P43" s="4"/>
    </row>
    <row r="44" spans="1:16">
      <c r="O44" s="4"/>
      <c r="P44" s="4"/>
    </row>
    <row r="45" spans="1:16">
      <c r="O45" s="4"/>
      <c r="P45" s="4"/>
    </row>
    <row r="46" spans="1:16">
      <c r="A46" s="2" t="s">
        <v>48</v>
      </c>
      <c r="O46" s="5"/>
      <c r="P46" s="5"/>
    </row>
    <row r="47" spans="1:16" ht="15.75">
      <c r="A47" s="15" t="s">
        <v>49</v>
      </c>
      <c r="B47" s="4">
        <f>SUM(B20:I20)</f>
        <v>4437556</v>
      </c>
      <c r="C47" s="4">
        <f>SUM(B38:I38)</f>
        <v>574896</v>
      </c>
      <c r="D47" s="4">
        <f>SUM(B47:C47)</f>
        <v>5012452</v>
      </c>
      <c r="O47" s="4"/>
      <c r="P47" s="4"/>
    </row>
    <row r="48" spans="1:16">
      <c r="A48" t="s">
        <v>50</v>
      </c>
      <c r="C48"/>
      <c r="D48" s="16">
        <f>SUM(B7:I7)</f>
        <v>635511</v>
      </c>
      <c r="E48"/>
      <c r="F48"/>
      <c r="G48"/>
      <c r="H48"/>
      <c r="I48"/>
      <c r="J48"/>
      <c r="K48"/>
      <c r="L48"/>
      <c r="M48"/>
      <c r="N48"/>
      <c r="O48" s="5"/>
      <c r="P48" s="5"/>
    </row>
    <row r="49" spans="1:16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6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6" ht="15">
      <c r="A51"/>
      <c r="B51"/>
      <c r="C51"/>
      <c r="D51"/>
      <c r="E51"/>
      <c r="F51"/>
      <c r="G51"/>
      <c r="H51"/>
      <c r="I51"/>
      <c r="J51"/>
      <c r="K51"/>
      <c r="L51" s="16"/>
      <c r="M51"/>
      <c r="N51"/>
      <c r="O51" s="7"/>
      <c r="P51" s="7"/>
    </row>
    <row r="52" spans="1:16" ht="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 s="7"/>
      <c r="P52" s="7"/>
    </row>
    <row r="53" spans="1:16" ht="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 s="7"/>
      <c r="P53" s="7"/>
    </row>
    <row r="54" spans="1:16" ht="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 s="7"/>
      <c r="P54" s="7"/>
    </row>
    <row r="55" spans="1:16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6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6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6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6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6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6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6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6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9" spans="16:20">
      <c r="P69" s="2" t="s">
        <v>51</v>
      </c>
      <c r="Q69" s="2" t="s">
        <v>52</v>
      </c>
      <c r="R69" s="2" t="s">
        <v>53</v>
      </c>
    </row>
    <row r="70" spans="16:20">
      <c r="P70" s="2" t="s">
        <v>54</v>
      </c>
      <c r="Q70" s="2">
        <f>15</f>
        <v>15</v>
      </c>
      <c r="R70" s="2">
        <f>1.5</f>
        <v>1.5</v>
      </c>
      <c r="S70" s="2" t="s">
        <v>55</v>
      </c>
      <c r="T70" s="2" t="s">
        <v>56</v>
      </c>
    </row>
    <row r="71" spans="16:20">
      <c r="P71" s="2" t="s">
        <v>57</v>
      </c>
      <c r="Q71" s="2">
        <f>11</f>
        <v>11</v>
      </c>
      <c r="R71" s="2">
        <f>1.5</f>
        <v>1.5</v>
      </c>
      <c r="S71" s="2" t="s">
        <v>58</v>
      </c>
      <c r="T71" s="2" t="s">
        <v>59</v>
      </c>
    </row>
    <row r="72" spans="16:20">
      <c r="P72" s="2" t="s">
        <v>60</v>
      </c>
      <c r="Q72" s="2">
        <f>8.5</f>
        <v>8.5</v>
      </c>
      <c r="R72" s="2">
        <f>0.75</f>
        <v>0.75</v>
      </c>
      <c r="S72" s="2" t="s">
        <v>61</v>
      </c>
    </row>
    <row r="73" spans="16:20">
      <c r="P73" s="2" t="s">
        <v>62</v>
      </c>
      <c r="Q73" s="2">
        <f>27.5</f>
        <v>27.5</v>
      </c>
      <c r="R73" s="2">
        <f>0.75</f>
        <v>0.75</v>
      </c>
      <c r="S73" s="2" t="s">
        <v>58</v>
      </c>
    </row>
    <row r="75" spans="16:20">
      <c r="P75" s="2" t="s">
        <v>63</v>
      </c>
      <c r="R75" s="2">
        <f>Q70*R70+Q71*R71+Q72*R72+Q73*R73</f>
        <v>66</v>
      </c>
      <c r="S75" s="2" t="s">
        <v>64</v>
      </c>
    </row>
    <row r="86" ht="14.25" customHeight="1"/>
    <row r="101" spans="17:17">
      <c r="Q101"/>
    </row>
  </sheetData>
  <sheetProtection formatCells="0" formatRows="0" insertRows="0" deleteRows="0" selectLockedCells="1"/>
  <mergeCells count="1">
    <mergeCell ref="A1:N1"/>
  </mergeCells>
  <phoneticPr fontId="0" type="noConversion"/>
  <pageMargins left="0.75" right="0.75" top="1" bottom="1" header="0.5" footer="0.5"/>
  <pageSetup paperSize="9" scale="65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D3D61A59B712A4485BB69D5F3D5B4B1" ma:contentTypeVersion="21" ma:contentTypeDescription="Opprett et nytt dokument." ma:contentTypeScope="" ma:versionID="dcc6bd5ab0c8356be7bf0b4626e7051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d0a41cebc39a9aa853d0d719cbb94f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541BC6-6C3B-433B-BA30-5B42EC8FC821}"/>
</file>

<file path=customXml/itemProps2.xml><?xml version="1.0" encoding="utf-8"?>
<ds:datastoreItem xmlns:ds="http://schemas.openxmlformats.org/officeDocument/2006/customXml" ds:itemID="{1342085F-A158-4AE3-8ECF-BAFED62FCF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2011-05-31T11:23:38Z</dcterms:created>
  <dcterms:modified xsi:type="dcterms:W3CDTF">2024-04-11T12:29:37Z</dcterms:modified>
  <cp:category/>
  <cp:contentStatus/>
</cp:coreProperties>
</file>