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USE-Battery-Imperial\My_tool\Antool_export-V8\"/>
    </mc:Choice>
  </mc:AlternateContent>
  <xr:revisionPtr revIDLastSave="0" documentId="13_ncr:1_{ADE096D5-3650-4B65-86B3-328B76AF65E4}" xr6:coauthVersionLast="47" xr6:coauthVersionMax="47" xr10:uidLastSave="{00000000-0000-0000-0000-000000000000}"/>
  <bookViews>
    <workbookView xWindow="840" yWindow="-110" windowWidth="18470" windowHeight="11020" xr2:uid="{3B13FAB6-44AF-4F48-A554-C8CF651C35B0}"/>
  </bookViews>
  <sheets>
    <sheet name="ReadMe" sheetId="5" r:id="rId1"/>
    <sheet name="Manufacturing" sheetId="1" r:id="rId2"/>
    <sheet name="Use" sheetId="3" r:id="rId3"/>
    <sheet name="Model" sheetId="6" r:id="rId4"/>
    <sheet name="Calendar" sheetId="9" r:id="rId5"/>
    <sheet name="EoL" sheetId="4" r:id="rId6"/>
    <sheet name="Output" sheetId="2" r:id="rId7"/>
    <sheet name="ModelValidation" sheetId="10" r:id="rId8"/>
  </sheets>
  <definedNames>
    <definedName name="_xlchart.v1.0" hidden="1">ModelValidation!$F$21:$BS$21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AM31" i="10"/>
  <c r="AM33" i="10"/>
  <c r="AM32" i="10"/>
  <c r="AM30" i="10"/>
  <c r="AM34" i="10"/>
  <c r="AK34" i="10"/>
  <c r="A47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S59" i="10"/>
  <c r="AT59" i="10"/>
  <c r="AU59" i="10"/>
  <c r="AW59" i="10"/>
  <c r="AX59" i="10"/>
  <c r="AY59" i="10"/>
  <c r="AZ59" i="10"/>
  <c r="BA59" i="10"/>
  <c r="BB59" i="10"/>
  <c r="BC59" i="10"/>
  <c r="BD59" i="10"/>
  <c r="BE59" i="10"/>
  <c r="BF59" i="10"/>
  <c r="BG59" i="10"/>
  <c r="BH59" i="10"/>
  <c r="BI59" i="10"/>
  <c r="BJ59" i="10"/>
  <c r="BK59" i="10"/>
  <c r="BL59" i="10"/>
  <c r="BM59" i="10"/>
  <c r="BN59" i="10"/>
  <c r="BO59" i="10"/>
  <c r="BP59" i="10"/>
  <c r="BQ59" i="10"/>
  <c r="BR59" i="10"/>
  <c r="BS59" i="10"/>
  <c r="F59" i="10"/>
  <c r="AL34" i="10"/>
  <c r="A44" i="10" l="1"/>
  <c r="A45" i="10"/>
  <c r="BU18" i="10"/>
  <c r="BU6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S57" i="10"/>
  <c r="AT57" i="10"/>
  <c r="AU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AS58" i="10"/>
  <c r="AT58" i="10"/>
  <c r="AU58" i="10"/>
  <c r="AW58" i="10"/>
  <c r="AX58" i="10"/>
  <c r="AY58" i="10"/>
  <c r="AZ58" i="10"/>
  <c r="BA58" i="10"/>
  <c r="BB58" i="10"/>
  <c r="BC58" i="10"/>
  <c r="BD58" i="10"/>
  <c r="BE58" i="10"/>
  <c r="BF58" i="10"/>
  <c r="BG58" i="10"/>
  <c r="BH58" i="10"/>
  <c r="BI58" i="10"/>
  <c r="BJ58" i="10"/>
  <c r="BK58" i="10"/>
  <c r="BL58" i="10"/>
  <c r="BM58" i="10"/>
  <c r="BN58" i="10"/>
  <c r="BO58" i="10"/>
  <c r="BP58" i="10"/>
  <c r="BQ58" i="10"/>
  <c r="BR58" i="10"/>
  <c r="BS58" i="10"/>
  <c r="G57" i="10"/>
  <c r="H57" i="10"/>
  <c r="I57" i="10"/>
  <c r="J57" i="10"/>
  <c r="G58" i="10"/>
  <c r="H58" i="10"/>
  <c r="I58" i="10"/>
  <c r="J58" i="10"/>
  <c r="F58" i="10"/>
  <c r="F57" i="10"/>
  <c r="AN34" i="10"/>
  <c r="AN32" i="10"/>
  <c r="AN30" i="10"/>
  <c r="AL32" i="10"/>
  <c r="AK32" i="10"/>
  <c r="AL30" i="10"/>
  <c r="AK30" i="10"/>
  <c r="A29" i="10"/>
  <c r="A32" i="10"/>
  <c r="A34" i="10"/>
  <c r="A36" i="10"/>
  <c r="A38" i="10"/>
  <c r="A40" i="10"/>
  <c r="A42" i="10"/>
  <c r="BX25" i="10"/>
  <c r="BY25" i="10"/>
  <c r="BZ25" i="10"/>
  <c r="CA25" i="10"/>
  <c r="CA22" i="10" s="1"/>
  <c r="AL31" i="10" s="1"/>
  <c r="CB25" i="10"/>
  <c r="CC25" i="10"/>
  <c r="CD25" i="10"/>
  <c r="CE25" i="10"/>
  <c r="CF25" i="10"/>
  <c r="BY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BX19" i="10"/>
  <c r="BY22" i="10"/>
  <c r="AN31" i="10" s="1"/>
  <c r="BX17" i="10"/>
  <c r="BY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BX5" i="10"/>
  <c r="BX7" i="10" s="1"/>
  <c r="BX13" i="10"/>
  <c r="BY13" i="10"/>
  <c r="BZ13" i="10"/>
  <c r="CA13" i="10"/>
  <c r="CA10" i="10" s="1"/>
  <c r="AL33" i="10" s="1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BY10" i="10"/>
  <c r="AN33" i="10" s="1"/>
  <c r="BY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AG19" i="10"/>
  <c r="G54" i="10"/>
  <c r="J54" i="10"/>
  <c r="K54" i="10"/>
  <c r="N54" i="10"/>
  <c r="O54" i="10"/>
  <c r="P54" i="10"/>
  <c r="Q54" i="10"/>
  <c r="R54" i="10"/>
  <c r="S54" i="10"/>
  <c r="T54" i="10"/>
  <c r="U54" i="10"/>
  <c r="V54" i="10"/>
  <c r="W54" i="10"/>
  <c r="X54" i="10"/>
  <c r="Z54" i="10"/>
  <c r="AA54" i="10"/>
  <c r="AB54" i="10"/>
  <c r="AC54" i="10"/>
  <c r="AD54" i="10"/>
  <c r="AE54" i="10"/>
  <c r="AF54" i="10"/>
  <c r="AH54" i="10"/>
  <c r="AI54" i="10"/>
  <c r="AJ54" i="10"/>
  <c r="AK54" i="10"/>
  <c r="AL54" i="10"/>
  <c r="AM54" i="10"/>
  <c r="AN54" i="10"/>
  <c r="AO54" i="10"/>
  <c r="AP54" i="10"/>
  <c r="AQ54" i="10"/>
  <c r="AS54" i="10"/>
  <c r="AT54" i="10"/>
  <c r="AU54" i="10"/>
  <c r="AW54" i="10"/>
  <c r="AX54" i="10"/>
  <c r="AY54" i="10"/>
  <c r="AZ54" i="10"/>
  <c r="BA54" i="10"/>
  <c r="BB54" i="10"/>
  <c r="BC54" i="10"/>
  <c r="BD54" i="10"/>
  <c r="BE54" i="10"/>
  <c r="BF54" i="10"/>
  <c r="BG54" i="10"/>
  <c r="BH54" i="10"/>
  <c r="BI54" i="10"/>
  <c r="BJ54" i="10"/>
  <c r="BK54" i="10"/>
  <c r="BL54" i="10"/>
  <c r="BM54" i="10"/>
  <c r="BN54" i="10"/>
  <c r="BO54" i="10"/>
  <c r="BP54" i="10"/>
  <c r="BQ54" i="10"/>
  <c r="BR54" i="10"/>
  <c r="BS54" i="10"/>
  <c r="F54" i="10"/>
  <c r="F53" i="10"/>
  <c r="G53" i="10"/>
  <c r="J53" i="10"/>
  <c r="K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AV53" i="10"/>
  <c r="AW53" i="10"/>
  <c r="AX53" i="10"/>
  <c r="AY53" i="10"/>
  <c r="AZ53" i="10"/>
  <c r="BA53" i="10"/>
  <c r="BB53" i="10"/>
  <c r="BC53" i="10"/>
  <c r="BD53" i="10"/>
  <c r="BE53" i="10"/>
  <c r="BF53" i="10"/>
  <c r="BG53" i="10"/>
  <c r="BH53" i="10"/>
  <c r="BI53" i="10"/>
  <c r="BJ53" i="10"/>
  <c r="BK53" i="10"/>
  <c r="BL53" i="10"/>
  <c r="BM53" i="10"/>
  <c r="BN53" i="10"/>
  <c r="BO53" i="10"/>
  <c r="BP53" i="10"/>
  <c r="BQ53" i="10"/>
  <c r="BR53" i="10"/>
  <c r="BS53" i="10"/>
  <c r="F52" i="10"/>
  <c r="G52" i="10"/>
  <c r="J52" i="10"/>
  <c r="K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AV52" i="10"/>
  <c r="AW52" i="10"/>
  <c r="AX52" i="10"/>
  <c r="AY52" i="10"/>
  <c r="AZ52" i="10"/>
  <c r="BA52" i="10"/>
  <c r="BB52" i="10"/>
  <c r="BC52" i="10"/>
  <c r="BD52" i="10"/>
  <c r="BE52" i="10"/>
  <c r="BF52" i="10"/>
  <c r="BG52" i="10"/>
  <c r="BH52" i="10"/>
  <c r="BI52" i="10"/>
  <c r="BJ52" i="10"/>
  <c r="BK52" i="10"/>
  <c r="BL52" i="10"/>
  <c r="BM52" i="10"/>
  <c r="BN52" i="10"/>
  <c r="BO52" i="10"/>
  <c r="BP52" i="10"/>
  <c r="BQ52" i="10"/>
  <c r="BR52" i="10"/>
  <c r="BS52" i="10"/>
  <c r="BT52" i="10"/>
  <c r="BU52" i="10"/>
  <c r="BV52" i="10"/>
  <c r="BW52" i="10"/>
  <c r="BX52" i="10"/>
  <c r="BY52" i="10"/>
  <c r="BZ22" i="10" l="1"/>
  <c r="AK31" i="10" s="1"/>
  <c r="BZ10" i="10"/>
  <c r="AK33" i="10" s="1"/>
  <c r="EL5" i="10" l="1"/>
  <c r="EM5" i="10"/>
  <c r="EN5" i="10"/>
  <c r="EL6" i="10"/>
  <c r="EM6" i="10"/>
  <c r="EN6" i="10"/>
  <c r="CJ14" i="10"/>
  <c r="CK14" i="10"/>
  <c r="CL14" i="10"/>
  <c r="CM14" i="10"/>
  <c r="CN14" i="10"/>
  <c r="CO14" i="10"/>
  <c r="CP14" i="10"/>
  <c r="CQ14" i="10"/>
  <c r="BR25" i="10"/>
  <c r="CX6" i="10" s="1"/>
  <c r="BL24" i="10"/>
  <c r="BM24" i="10"/>
  <c r="BN24" i="10"/>
  <c r="BO24" i="10"/>
  <c r="CU5" i="10" s="1"/>
  <c r="BP24" i="10"/>
  <c r="CV5" i="10" s="1"/>
  <c r="BQ24" i="10"/>
  <c r="CW5" i="10" s="1"/>
  <c r="BR24" i="10"/>
  <c r="CX5" i="10" s="1"/>
  <c r="BS24" i="10"/>
  <c r="CY5" i="10" s="1"/>
  <c r="BO25" i="10"/>
  <c r="CU6" i="10" s="1"/>
  <c r="BP25" i="10"/>
  <c r="CV6" i="10" s="1"/>
  <c r="BQ25" i="10"/>
  <c r="CW6" i="10" s="1"/>
  <c r="BS25" i="10"/>
  <c r="CY6" i="10" s="1"/>
  <c r="BN20" i="10"/>
  <c r="BN25" i="10" s="1"/>
  <c r="BM20" i="10"/>
  <c r="BM25" i="10" s="1"/>
  <c r="BM21" i="10" s="1"/>
  <c r="BL20" i="10"/>
  <c r="BL25" i="10" s="1"/>
  <c r="BL21" i="10" s="1"/>
  <c r="BN21" i="10" l="1"/>
  <c r="BS21" i="10"/>
  <c r="BR21" i="10"/>
  <c r="BP21" i="10"/>
  <c r="BQ21" i="10"/>
  <c r="BO21" i="10"/>
  <c r="C4" i="1"/>
  <c r="BP16" i="10"/>
  <c r="CV8" i="10" s="1"/>
  <c r="BQ16" i="10"/>
  <c r="CW8" i="10" s="1"/>
  <c r="BR16" i="10"/>
  <c r="CX8" i="10" s="1"/>
  <c r="BS16" i="10"/>
  <c r="CY8" i="10" s="1"/>
  <c r="BO16" i="10"/>
  <c r="CU8" i="10" s="1"/>
  <c r="AB15" i="3"/>
  <c r="BX14" i="10" l="1"/>
  <c r="BY14" i="10"/>
  <c r="BZ14" i="10"/>
  <c r="BX8" i="10"/>
  <c r="BA16" i="10"/>
  <c r="CL8" i="10" s="1"/>
  <c r="AZ16" i="10"/>
  <c r="CK8" i="10" s="1"/>
  <c r="BG15" i="10"/>
  <c r="CF14" i="10" s="1"/>
  <c r="BH15" i="10"/>
  <c r="CG14" i="10" s="1"/>
  <c r="BI15" i="10"/>
  <c r="CH14" i="10" s="1"/>
  <c r="BF15" i="10"/>
  <c r="CE14" i="10" s="1"/>
  <c r="BY8" i="10"/>
  <c r="BZ8" i="10"/>
  <c r="CA8" i="10"/>
  <c r="CB8" i="10"/>
  <c r="CC8" i="10"/>
  <c r="CD8" i="10"/>
  <c r="CE8" i="10"/>
  <c r="CF8" i="10"/>
  <c r="CG8" i="10"/>
  <c r="CH8" i="10"/>
  <c r="CI8" i="10"/>
  <c r="CJ8" i="10"/>
  <c r="CO8" i="10"/>
  <c r="CP8" i="10"/>
  <c r="CQ8" i="10"/>
  <c r="CR8" i="10"/>
  <c r="CT8" i="10"/>
  <c r="AA16" i="3"/>
  <c r="AB16" i="3"/>
  <c r="AB18" i="3"/>
  <c r="AA18" i="3"/>
  <c r="AA14" i="3"/>
  <c r="AB14" i="3"/>
  <c r="AB13" i="3"/>
  <c r="AA10" i="3"/>
  <c r="AA12" i="3"/>
  <c r="AA9" i="3"/>
  <c r="AB9" i="3"/>
  <c r="AB8" i="3"/>
  <c r="AB10" i="3"/>
  <c r="AB11" i="3"/>
  <c r="AB12" i="3"/>
  <c r="AB7" i="3"/>
  <c r="AB6" i="3"/>
  <c r="AB5" i="3"/>
  <c r="BJ24" i="10"/>
  <c r="CS5" i="10" s="1"/>
  <c r="BK24" i="10"/>
  <c r="CT5" i="10" s="1"/>
  <c r="BJ20" i="10"/>
  <c r="BJ25" i="10" s="1"/>
  <c r="CS8" i="10"/>
  <c r="BK20" i="10"/>
  <c r="BK25" i="10" s="1"/>
  <c r="BI20" i="10"/>
  <c r="BI25" i="10" s="1"/>
  <c r="CR6" i="10" s="1"/>
  <c r="BH20" i="10"/>
  <c r="BH25" i="10" s="1"/>
  <c r="CQ6" i="10" s="1"/>
  <c r="BG20" i="10"/>
  <c r="BG25" i="10" s="1"/>
  <c r="BF20" i="10"/>
  <c r="BF25" i="10" s="1"/>
  <c r="BF24" i="10"/>
  <c r="CO5" i="10" s="1"/>
  <c r="BE20" i="10"/>
  <c r="BE25" i="10" s="1"/>
  <c r="BD20" i="10"/>
  <c r="BD25" i="10" s="1"/>
  <c r="BE19" i="10"/>
  <c r="BE24" i="10" s="1"/>
  <c r="BG24" i="10"/>
  <c r="CP5" i="10" s="1"/>
  <c r="BH24" i="10"/>
  <c r="CQ5" i="10" s="1"/>
  <c r="BI24" i="10"/>
  <c r="CR5" i="10" s="1"/>
  <c r="BD19" i="10"/>
  <c r="BD24" i="10" s="1"/>
  <c r="AZ24" i="10"/>
  <c r="CK5" i="10" s="1"/>
  <c r="BA24" i="10"/>
  <c r="CL5" i="10" s="1"/>
  <c r="BA20" i="10"/>
  <c r="BA25" i="10" s="1"/>
  <c r="AZ20" i="10"/>
  <c r="AZ25" i="10" s="1"/>
  <c r="CK6" i="10" s="1"/>
  <c r="BC20" i="10"/>
  <c r="BC25" i="10" s="1"/>
  <c r="BB20" i="10"/>
  <c r="BB25" i="10" s="1"/>
  <c r="CM6" i="10" s="1"/>
  <c r="BC19" i="10"/>
  <c r="BC24" i="10" s="1"/>
  <c r="CN5" i="10" s="1"/>
  <c r="BB19" i="10"/>
  <c r="BB24" i="10" s="1"/>
  <c r="CM5" i="10" s="1"/>
  <c r="BC16" i="10"/>
  <c r="CN8" i="10" s="1"/>
  <c r="BB16" i="10"/>
  <c r="BB15" i="10" s="1"/>
  <c r="CC14" i="10" s="1"/>
  <c r="E20" i="10"/>
  <c r="E16" i="10"/>
  <c r="AX24" i="10"/>
  <c r="CI5" i="10" s="1"/>
  <c r="AY24" i="10"/>
  <c r="CJ5" i="10" s="1"/>
  <c r="AY20" i="10"/>
  <c r="AY25" i="10" s="1"/>
  <c r="AX20" i="10"/>
  <c r="AX25" i="10" s="1"/>
  <c r="AW20" i="10"/>
  <c r="BF21" i="10" l="1"/>
  <c r="BK21" i="10"/>
  <c r="BG21" i="10"/>
  <c r="AZ15" i="10"/>
  <c r="CA14" i="10" s="1"/>
  <c r="AY21" i="10"/>
  <c r="BI21" i="10"/>
  <c r="BE21" i="10"/>
  <c r="CS6" i="10"/>
  <c r="BJ21" i="10"/>
  <c r="BA21" i="10"/>
  <c r="CL6" i="10"/>
  <c r="BC21" i="10"/>
  <c r="BH21" i="10"/>
  <c r="CM8" i="10"/>
  <c r="BC15" i="10"/>
  <c r="CD14" i="10" s="1"/>
  <c r="AX21" i="10"/>
  <c r="AZ21" i="10"/>
  <c r="CT6" i="10"/>
  <c r="CP6" i="10"/>
  <c r="CN6" i="10"/>
  <c r="CJ6" i="10"/>
  <c r="CO6" i="10"/>
  <c r="CI6" i="10"/>
  <c r="BA15" i="10"/>
  <c r="CB14" i="10" s="1"/>
  <c r="BJ15" i="10"/>
  <c r="CI14" i="10" s="1"/>
  <c r="AB19" i="3"/>
  <c r="BB21" i="10"/>
  <c r="BD21" i="10"/>
  <c r="AR24" i="10" l="1"/>
  <c r="AS24" i="10"/>
  <c r="AT24" i="10"/>
  <c r="AU24" i="10"/>
  <c r="AV24" i="10"/>
  <c r="AW24" i="10"/>
  <c r="CH5" i="10" s="1"/>
  <c r="AW25" i="10"/>
  <c r="AV20" i="10"/>
  <c r="AV25" i="10" s="1"/>
  <c r="AU20" i="10"/>
  <c r="AU25" i="10" s="1"/>
  <c r="AT20" i="10"/>
  <c r="AT25" i="10" s="1"/>
  <c r="AS20" i="10"/>
  <c r="AS25" i="10" s="1"/>
  <c r="AR20" i="10"/>
  <c r="AR25" i="10" s="1"/>
  <c r="AL24" i="10"/>
  <c r="CB5" i="10" s="1"/>
  <c r="AM24" i="10"/>
  <c r="CC5" i="10" s="1"/>
  <c r="AN24" i="10"/>
  <c r="CD5" i="10" s="1"/>
  <c r="AO24" i="10"/>
  <c r="CE5" i="10" s="1"/>
  <c r="AP24" i="10"/>
  <c r="CF5" i="10" s="1"/>
  <c r="AQ24" i="10"/>
  <c r="CG5" i="10" s="1"/>
  <c r="AQ20" i="10"/>
  <c r="AQ25" i="10" s="1"/>
  <c r="AP20" i="10"/>
  <c r="AP25" i="10" s="1"/>
  <c r="AO20" i="10"/>
  <c r="AO25" i="10" s="1"/>
  <c r="AN20" i="10"/>
  <c r="AN25" i="10" s="1"/>
  <c r="AM20" i="10"/>
  <c r="AM25" i="10" s="1"/>
  <c r="AL20" i="10"/>
  <c r="AL25" i="10" s="1"/>
  <c r="AJ20" i="10"/>
  <c r="AJ25" i="10" s="1"/>
  <c r="AK20" i="10"/>
  <c r="AK25" i="10" s="1"/>
  <c r="AI20" i="10"/>
  <c r="AI25" i="10" s="1"/>
  <c r="AI16" i="10"/>
  <c r="AH20" i="10"/>
  <c r="AH25" i="10" s="1"/>
  <c r="AG20" i="10"/>
  <c r="AG25" i="10" s="1"/>
  <c r="AK16" i="10"/>
  <c r="AJ16" i="10"/>
  <c r="AH16" i="10"/>
  <c r="AG16" i="10"/>
  <c r="W25" i="10"/>
  <c r="S24" i="10"/>
  <c r="T24" i="10"/>
  <c r="Y24" i="10"/>
  <c r="Z24" i="10"/>
  <c r="AA24" i="10"/>
  <c r="AB24" i="10"/>
  <c r="AC24" i="10"/>
  <c r="AD24" i="10"/>
  <c r="AE24" i="10"/>
  <c r="O25" i="10"/>
  <c r="L25" i="10"/>
  <c r="J24" i="10"/>
  <c r="J25" i="10"/>
  <c r="H25" i="10"/>
  <c r="BZ6" i="10" s="1"/>
  <c r="G24" i="10"/>
  <c r="BY5" i="10" s="1"/>
  <c r="F25" i="10"/>
  <c r="BX6" i="10" s="1"/>
  <c r="F24" i="10"/>
  <c r="E21" i="10"/>
  <c r="E25" i="10"/>
  <c r="E24" i="10"/>
  <c r="AH19" i="10" l="1"/>
  <c r="AH24" i="10" s="1"/>
  <c r="AH21" i="10" s="1"/>
  <c r="AO21" i="10"/>
  <c r="CE6" i="10"/>
  <c r="AT21" i="10"/>
  <c r="AJ19" i="10"/>
  <c r="AJ24" i="10" s="1"/>
  <c r="AJ21" i="10" s="1"/>
  <c r="AP21" i="10"/>
  <c r="CF6" i="10"/>
  <c r="AG24" i="10"/>
  <c r="AM21" i="10"/>
  <c r="CC6" i="10"/>
  <c r="AQ21" i="10"/>
  <c r="CG6" i="10"/>
  <c r="AU21" i="10"/>
  <c r="AN21" i="10"/>
  <c r="CD6" i="10"/>
  <c r="AS21" i="10"/>
  <c r="AW21" i="10"/>
  <c r="CH6" i="10"/>
  <c r="AK19" i="10"/>
  <c r="AK24" i="10" s="1"/>
  <c r="AK21" i="10" s="1"/>
  <c r="AL21" i="10"/>
  <c r="CB6" i="10"/>
  <c r="AI19" i="10"/>
  <c r="AI24" i="10" s="1"/>
  <c r="AI21" i="10" s="1"/>
  <c r="AR21" i="10"/>
  <c r="AV21" i="10"/>
  <c r="J21" i="10"/>
  <c r="F21" i="10"/>
  <c r="AG21" i="10" l="1"/>
  <c r="AG52" i="10" s="1"/>
  <c r="AG53" i="10"/>
  <c r="AG54" i="10" s="1"/>
  <c r="AF20" i="10"/>
  <c r="AF25" i="10" s="1"/>
  <c r="AF19" i="10"/>
  <c r="AF24" i="10" s="1"/>
  <c r="AE20" i="10"/>
  <c r="AE25" i="10" s="1"/>
  <c r="AE21" i="10" s="1"/>
  <c r="AD20" i="10"/>
  <c r="AD25" i="10" s="1"/>
  <c r="AD21" i="10" s="1"/>
  <c r="AC20" i="10"/>
  <c r="AC25" i="10" s="1"/>
  <c r="AC21" i="10" s="1"/>
  <c r="AB20" i="10"/>
  <c r="AB25" i="10" s="1"/>
  <c r="AB21" i="10" s="1"/>
  <c r="AA20" i="10"/>
  <c r="AA25" i="10" s="1"/>
  <c r="AA21" i="10" s="1"/>
  <c r="Z20" i="10"/>
  <c r="Z25" i="10" s="1"/>
  <c r="Z21" i="10" s="1"/>
  <c r="Y20" i="10"/>
  <c r="Y25" i="10" s="1"/>
  <c r="Y21" i="10" s="1"/>
  <c r="X20" i="10"/>
  <c r="X25" i="10" s="1"/>
  <c r="V20" i="10"/>
  <c r="V25" i="10" s="1"/>
  <c r="T20" i="10"/>
  <c r="T25" i="10" s="1"/>
  <c r="T21" i="10" s="1"/>
  <c r="X19" i="10"/>
  <c r="X24" i="10" s="1"/>
  <c r="W19" i="10"/>
  <c r="W24" i="10" s="1"/>
  <c r="W21" i="10" s="1"/>
  <c r="V19" i="10"/>
  <c r="V24" i="10" s="1"/>
  <c r="U19" i="10"/>
  <c r="U24" i="10" s="1"/>
  <c r="U21" i="10" s="1"/>
  <c r="S20" i="10"/>
  <c r="S25" i="10" s="1"/>
  <c r="S21" i="10" s="1"/>
  <c r="R20" i="10"/>
  <c r="R25" i="10" s="1"/>
  <c r="Q20" i="10"/>
  <c r="Q25" i="10" s="1"/>
  <c r="P20" i="10"/>
  <c r="P25" i="10" s="1"/>
  <c r="N20" i="10"/>
  <c r="N25" i="10" s="1"/>
  <c r="N19" i="10"/>
  <c r="N24" i="10" s="1"/>
  <c r="O19" i="10"/>
  <c r="O24" i="10" s="1"/>
  <c r="O21" i="10" s="1"/>
  <c r="P19" i="10"/>
  <c r="P24" i="10" s="1"/>
  <c r="Q19" i="10"/>
  <c r="Q24" i="10" s="1"/>
  <c r="R19" i="10"/>
  <c r="R24" i="10" s="1"/>
  <c r="K20" i="10"/>
  <c r="K25" i="10" s="1"/>
  <c r="K21" i="10" s="1"/>
  <c r="G20" i="10"/>
  <c r="G25" i="10" s="1"/>
  <c r="M20" i="10"/>
  <c r="M25" i="10" s="1"/>
  <c r="I20" i="10"/>
  <c r="I25" i="10" s="1"/>
  <c r="AW6" i="9"/>
  <c r="AV9" i="9" s="1"/>
  <c r="AW9" i="9" s="1"/>
  <c r="I19" i="10"/>
  <c r="I24" i="10" s="1"/>
  <c r="H19" i="10"/>
  <c r="H24" i="10" s="1"/>
  <c r="G19" i="10"/>
  <c r="M19" i="10"/>
  <c r="M24" i="10" s="1"/>
  <c r="L19" i="10"/>
  <c r="L24" i="10" s="1"/>
  <c r="BZ17" i="10" s="1"/>
  <c r="K19" i="10"/>
  <c r="C45" i="6"/>
  <c r="AU9" i="9"/>
  <c r="AU10" i="9"/>
  <c r="AU11" i="9"/>
  <c r="AU12" i="9"/>
  <c r="AU13" i="9"/>
  <c r="AU14" i="9"/>
  <c r="AU15" i="9"/>
  <c r="AU16" i="9"/>
  <c r="AU17" i="9"/>
  <c r="AU18" i="9"/>
  <c r="AU19" i="9"/>
  <c r="AU20" i="9"/>
  <c r="AU21" i="9"/>
  <c r="AU22" i="9"/>
  <c r="AU23" i="9"/>
  <c r="AU8" i="9"/>
  <c r="AS9" i="9" a="1"/>
  <c r="AS9" i="9" s="1"/>
  <c r="AS10" i="9" a="1"/>
  <c r="AS10" i="9" s="1"/>
  <c r="AS11" i="9" a="1"/>
  <c r="AS11" i="9" s="1"/>
  <c r="AS12" i="9" a="1"/>
  <c r="AS12" i="9" s="1"/>
  <c r="AS13" i="9" a="1"/>
  <c r="AS13" i="9" s="1"/>
  <c r="AS14" i="9" a="1"/>
  <c r="AS14" i="9" s="1"/>
  <c r="AS15" i="9" a="1"/>
  <c r="AS15" i="9" s="1"/>
  <c r="AS16" i="9" a="1"/>
  <c r="AS16" i="9" s="1"/>
  <c r="AS17" i="9" a="1"/>
  <c r="AS17" i="9" s="1"/>
  <c r="AS18" i="9" a="1"/>
  <c r="AS18" i="9" s="1"/>
  <c r="AS19" i="9" a="1"/>
  <c r="AS19" i="9" s="1"/>
  <c r="AS20" i="9" a="1"/>
  <c r="AS20" i="9" s="1"/>
  <c r="AS21" i="9" a="1"/>
  <c r="AS21" i="9" s="1"/>
  <c r="AS22" i="9" a="1"/>
  <c r="AS22" i="9" s="1"/>
  <c r="AS23" i="9" a="1"/>
  <c r="AS23" i="9" s="1"/>
  <c r="AP9" i="9"/>
  <c r="AQ9" i="9"/>
  <c r="AR9" i="9"/>
  <c r="AP10" i="9"/>
  <c r="AQ10" i="9"/>
  <c r="AR10" i="9"/>
  <c r="AP11" i="9"/>
  <c r="AQ11" i="9"/>
  <c r="AR11" i="9"/>
  <c r="AP12" i="9"/>
  <c r="AQ12" i="9"/>
  <c r="AR12" i="9"/>
  <c r="AP13" i="9"/>
  <c r="AQ13" i="9"/>
  <c r="AR13" i="9"/>
  <c r="AP14" i="9"/>
  <c r="AQ14" i="9"/>
  <c r="AR14" i="9"/>
  <c r="AP15" i="9"/>
  <c r="AQ15" i="9"/>
  <c r="AR15" i="9"/>
  <c r="AP16" i="9"/>
  <c r="AQ16" i="9"/>
  <c r="AR16" i="9"/>
  <c r="AP17" i="9"/>
  <c r="AQ17" i="9"/>
  <c r="AR17" i="9"/>
  <c r="AP18" i="9"/>
  <c r="AQ18" i="9"/>
  <c r="AR18" i="9"/>
  <c r="AP19" i="9"/>
  <c r="AQ19" i="9"/>
  <c r="AR19" i="9"/>
  <c r="AP20" i="9"/>
  <c r="AQ20" i="9"/>
  <c r="AR20" i="9"/>
  <c r="AP21" i="9"/>
  <c r="AQ21" i="9"/>
  <c r="AR21" i="9"/>
  <c r="AP22" i="9"/>
  <c r="AQ22" i="9"/>
  <c r="AR22" i="9"/>
  <c r="AP23" i="9"/>
  <c r="AQ23" i="9"/>
  <c r="AR23" i="9"/>
  <c r="AQ8" i="9"/>
  <c r="AR8" i="9"/>
  <c r="AP8" i="9"/>
  <c r="I15" i="9" a="1"/>
  <c r="I15" i="9" s="1"/>
  <c r="I19" i="9" a="1"/>
  <c r="I19" i="9" s="1"/>
  <c r="I23" i="9" a="1"/>
  <c r="I23" i="9" s="1"/>
  <c r="F9" i="9"/>
  <c r="I9" i="9" s="1" a="1"/>
  <c r="G9" i="9"/>
  <c r="H9" i="9"/>
  <c r="F10" i="9"/>
  <c r="I10" i="9" s="1" a="1"/>
  <c r="G10" i="9"/>
  <c r="H10" i="9"/>
  <c r="F11" i="9"/>
  <c r="I11" i="9" s="1" a="1"/>
  <c r="G11" i="9"/>
  <c r="H11" i="9"/>
  <c r="F12" i="9"/>
  <c r="I12" i="9" s="1" a="1"/>
  <c r="G12" i="9"/>
  <c r="H12" i="9"/>
  <c r="F13" i="9"/>
  <c r="I13" i="9" s="1" a="1"/>
  <c r="G13" i="9"/>
  <c r="H13" i="9"/>
  <c r="F14" i="9"/>
  <c r="I14" i="9" s="1" a="1"/>
  <c r="G14" i="9"/>
  <c r="H14" i="9"/>
  <c r="F15" i="9"/>
  <c r="G15" i="9"/>
  <c r="H15" i="9"/>
  <c r="F16" i="9"/>
  <c r="I16" i="9" s="1" a="1"/>
  <c r="G16" i="9"/>
  <c r="H16" i="9"/>
  <c r="F17" i="9"/>
  <c r="I17" i="9" s="1" a="1"/>
  <c r="G17" i="9"/>
  <c r="H17" i="9"/>
  <c r="F18" i="9"/>
  <c r="I18" i="9" s="1" a="1"/>
  <c r="G18" i="9"/>
  <c r="H18" i="9"/>
  <c r="F19" i="9"/>
  <c r="G19" i="9"/>
  <c r="H19" i="9"/>
  <c r="F20" i="9"/>
  <c r="I20" i="9" s="1" a="1"/>
  <c r="G20" i="9"/>
  <c r="H20" i="9"/>
  <c r="F21" i="9"/>
  <c r="I21" i="9" s="1" a="1"/>
  <c r="G21" i="9"/>
  <c r="H21" i="9"/>
  <c r="F22" i="9"/>
  <c r="I22" i="9" s="1" a="1"/>
  <c r="G22" i="9"/>
  <c r="H22" i="9"/>
  <c r="F23" i="9"/>
  <c r="G23" i="9"/>
  <c r="H23" i="9"/>
  <c r="G8" i="9"/>
  <c r="H8" i="9"/>
  <c r="F8" i="9"/>
  <c r="I8" i="9" s="1" a="1"/>
  <c r="BZ19" i="10" l="1"/>
  <c r="M53" i="10"/>
  <c r="M54" i="10" s="1"/>
  <c r="CA17" i="10"/>
  <c r="CA19" i="10" s="1"/>
  <c r="H53" i="10"/>
  <c r="A33" i="10"/>
  <c r="L21" i="10"/>
  <c r="L52" i="10" s="1"/>
  <c r="L53" i="10"/>
  <c r="L54" i="10" s="1"/>
  <c r="CA5" i="10"/>
  <c r="CA7" i="10" s="1"/>
  <c r="I53" i="10"/>
  <c r="I54" i="10" s="1"/>
  <c r="N21" i="10"/>
  <c r="G21" i="10"/>
  <c r="BY6" i="10"/>
  <c r="Q21" i="10"/>
  <c r="H21" i="10"/>
  <c r="BZ5" i="10"/>
  <c r="I21" i="10"/>
  <c r="I52" i="10" s="1"/>
  <c r="CA6" i="10"/>
  <c r="V21" i="10"/>
  <c r="R21" i="10"/>
  <c r="X21" i="10"/>
  <c r="M21" i="10"/>
  <c r="M52" i="10" s="1"/>
  <c r="P21" i="10"/>
  <c r="AF21" i="10"/>
  <c r="M6" i="9"/>
  <c r="L8" i="9" s="1"/>
  <c r="L45" i="6"/>
  <c r="AV22" i="9"/>
  <c r="AW22" i="9" s="1"/>
  <c r="AV18" i="9"/>
  <c r="AW18" i="9" s="1"/>
  <c r="AV8" i="9"/>
  <c r="AW8" i="9" s="1"/>
  <c r="AV20" i="9"/>
  <c r="AW20" i="9" s="1"/>
  <c r="AV16" i="9"/>
  <c r="AV12" i="9"/>
  <c r="AW12" i="9" s="1"/>
  <c r="AV14" i="9"/>
  <c r="AW14" i="9" s="1"/>
  <c r="AV21" i="9"/>
  <c r="AW21" i="9" s="1"/>
  <c r="AV17" i="9"/>
  <c r="AW17" i="9" s="1"/>
  <c r="AV13" i="9"/>
  <c r="AW13" i="9" s="1"/>
  <c r="AV23" i="9"/>
  <c r="AW23" i="9" s="1"/>
  <c r="AV19" i="9"/>
  <c r="AW19" i="9" s="1"/>
  <c r="AV15" i="9"/>
  <c r="AW15" i="9" s="1"/>
  <c r="AV11" i="9"/>
  <c r="AW11" i="9" s="1"/>
  <c r="AV10" i="9"/>
  <c r="AW10" i="9" s="1"/>
  <c r="I14" i="9"/>
  <c r="K14" i="9"/>
  <c r="I8" i="9"/>
  <c r="K8" i="9"/>
  <c r="I18" i="9"/>
  <c r="K18" i="9"/>
  <c r="I10" i="9"/>
  <c r="K10" i="9"/>
  <c r="I11" i="9"/>
  <c r="K11" i="9"/>
  <c r="I20" i="9"/>
  <c r="K20" i="9"/>
  <c r="I16" i="9"/>
  <c r="K16" i="9"/>
  <c r="I12" i="9"/>
  <c r="K12" i="9"/>
  <c r="I22" i="9"/>
  <c r="K22" i="9"/>
  <c r="I21" i="9"/>
  <c r="K21" i="9"/>
  <c r="I17" i="9"/>
  <c r="K17" i="9"/>
  <c r="I13" i="9"/>
  <c r="K13" i="9"/>
  <c r="I9" i="9"/>
  <c r="K9" i="9"/>
  <c r="K23" i="9"/>
  <c r="K19" i="9"/>
  <c r="K15" i="9"/>
  <c r="J53" i="6"/>
  <c r="J51" i="6"/>
  <c r="J49" i="6"/>
  <c r="J56" i="6"/>
  <c r="B288" i="6"/>
  <c r="B289" i="6" s="1"/>
  <c r="K289" i="6"/>
  <c r="K288" i="6"/>
  <c r="C10" i="3"/>
  <c r="M45" i="6"/>
  <c r="L19" i="9" l="1"/>
  <c r="M19" i="9" s="1"/>
  <c r="L21" i="9"/>
  <c r="M21" i="9" s="1"/>
  <c r="L20" i="9"/>
  <c r="M20" i="9" s="1"/>
  <c r="L10" i="9"/>
  <c r="M10" i="9" s="1"/>
  <c r="M8" i="9"/>
  <c r="BZ7" i="10"/>
  <c r="BY4" i="10"/>
  <c r="BY16" i="10"/>
  <c r="CA16" i="10"/>
  <c r="BZ16" i="10"/>
  <c r="H52" i="10"/>
  <c r="BU10" i="10" s="1"/>
  <c r="A37" i="10" s="1"/>
  <c r="BU8" i="10"/>
  <c r="A35" i="10" s="1"/>
  <c r="BU14" i="10"/>
  <c r="A41" i="10" s="1"/>
  <c r="H54" i="10"/>
  <c r="BU16" i="10" s="1"/>
  <c r="A43" i="10" s="1"/>
  <c r="BU12" i="10"/>
  <c r="A39" i="10" s="1"/>
  <c r="L16" i="9"/>
  <c r="M16" i="9" s="1"/>
  <c r="L14" i="9"/>
  <c r="M14" i="9" s="1"/>
  <c r="L9" i="9"/>
  <c r="M9" i="9" s="1"/>
  <c r="L18" i="9"/>
  <c r="M18" i="9" s="1"/>
  <c r="L13" i="9"/>
  <c r="M13" i="9" s="1"/>
  <c r="L22" i="9"/>
  <c r="M22" i="9" s="1"/>
  <c r="L12" i="9"/>
  <c r="M12" i="9" s="1"/>
  <c r="L17" i="9"/>
  <c r="M17" i="9" s="1"/>
  <c r="L15" i="9"/>
  <c r="M15" i="9" s="1"/>
  <c r="L23" i="9"/>
  <c r="M23" i="9" s="1"/>
  <c r="E45" i="6"/>
  <c r="F45" i="6" s="1"/>
  <c r="AW16" i="9"/>
  <c r="L48" i="6" s="1"/>
  <c r="L11" i="9"/>
  <c r="M11" i="9" s="1"/>
  <c r="K290" i="6"/>
  <c r="B290" i="6"/>
  <c r="N45" i="6"/>
  <c r="CA4" i="10" l="1"/>
  <c r="BZ4" i="10"/>
  <c r="O277" i="6"/>
  <c r="F76" i="6"/>
  <c r="F70" i="6"/>
  <c r="F203" i="6"/>
  <c r="F239" i="6"/>
  <c r="F126" i="6"/>
  <c r="F168" i="6"/>
  <c r="F175" i="6"/>
  <c r="F271" i="6"/>
  <c r="F204" i="6"/>
  <c r="F134" i="6"/>
  <c r="F207" i="6"/>
  <c r="F56" i="6"/>
  <c r="F130" i="6"/>
  <c r="F62" i="6"/>
  <c r="F171" i="6"/>
  <c r="F235" i="6"/>
  <c r="F128" i="6"/>
  <c r="F64" i="6"/>
  <c r="F172" i="6"/>
  <c r="F205" i="6"/>
  <c r="F267" i="6"/>
  <c r="F120" i="6"/>
  <c r="F200" i="6"/>
  <c r="F269" i="6"/>
  <c r="F74" i="6"/>
  <c r="F138" i="6"/>
  <c r="F105" i="6"/>
  <c r="F66" i="6"/>
  <c r="F177" i="6"/>
  <c r="F209" i="6"/>
  <c r="F143" i="6"/>
  <c r="F173" i="6"/>
  <c r="F241" i="6"/>
  <c r="F137" i="6"/>
  <c r="F79" i="6"/>
  <c r="F237" i="6"/>
  <c r="F133" i="6"/>
  <c r="F273" i="6"/>
  <c r="F101" i="6"/>
  <c r="F286" i="6"/>
  <c r="F147" i="6"/>
  <c r="F73" i="6"/>
  <c r="F115" i="6"/>
  <c r="F232" i="6"/>
  <c r="F69" i="6"/>
  <c r="F83" i="6"/>
  <c r="F51" i="6"/>
  <c r="F48" i="6"/>
  <c r="F111" i="6"/>
  <c r="F230" i="6"/>
  <c r="F52" i="6"/>
  <c r="F60" i="6"/>
  <c r="F242" i="6"/>
  <c r="F214" i="6"/>
  <c r="F218" i="6"/>
  <c r="F68" i="6"/>
  <c r="F266" i="6"/>
  <c r="F94" i="6"/>
  <c r="F155" i="6"/>
  <c r="F187" i="6"/>
  <c r="F219" i="6"/>
  <c r="F251" i="6"/>
  <c r="F283" i="6"/>
  <c r="F88" i="6"/>
  <c r="F152" i="6"/>
  <c r="F184" i="6"/>
  <c r="F220" i="6"/>
  <c r="F98" i="6"/>
  <c r="F157" i="6"/>
  <c r="F189" i="6"/>
  <c r="F221" i="6"/>
  <c r="F253" i="6"/>
  <c r="F285" i="6"/>
  <c r="F121" i="6"/>
  <c r="F89" i="6"/>
  <c r="F57" i="6"/>
  <c r="F131" i="6"/>
  <c r="F99" i="6"/>
  <c r="F67" i="6"/>
  <c r="F148" i="6"/>
  <c r="F254" i="6"/>
  <c r="F154" i="6"/>
  <c r="F256" i="6"/>
  <c r="F158" i="6"/>
  <c r="F178" i="6"/>
  <c r="F102" i="6"/>
  <c r="F159" i="6"/>
  <c r="F191" i="6"/>
  <c r="F223" i="6"/>
  <c r="F255" i="6"/>
  <c r="F287" i="6"/>
  <c r="F96" i="6"/>
  <c r="F156" i="6"/>
  <c r="F188" i="6"/>
  <c r="F224" i="6"/>
  <c r="F106" i="6"/>
  <c r="F161" i="6"/>
  <c r="F193" i="6"/>
  <c r="F225" i="6"/>
  <c r="F257" i="6"/>
  <c r="F149" i="6"/>
  <c r="F117" i="6"/>
  <c r="F85" i="6"/>
  <c r="F53" i="6"/>
  <c r="F127" i="6"/>
  <c r="F95" i="6"/>
  <c r="F63" i="6"/>
  <c r="F166" i="6"/>
  <c r="F262" i="6"/>
  <c r="F170" i="6"/>
  <c r="F264" i="6"/>
  <c r="F174" i="6"/>
  <c r="F78" i="6"/>
  <c r="F110" i="6"/>
  <c r="F142" i="6"/>
  <c r="F163" i="6"/>
  <c r="F179" i="6"/>
  <c r="F195" i="6"/>
  <c r="F211" i="6"/>
  <c r="F227" i="6"/>
  <c r="F243" i="6"/>
  <c r="F259" i="6"/>
  <c r="F275" i="6"/>
  <c r="F216" i="6"/>
  <c r="F72" i="6"/>
  <c r="F104" i="6"/>
  <c r="F136" i="6"/>
  <c r="F160" i="6"/>
  <c r="F176" i="6"/>
  <c r="F192" i="6"/>
  <c r="F208" i="6"/>
  <c r="F50" i="6"/>
  <c r="F82" i="6"/>
  <c r="F114" i="6"/>
  <c r="F146" i="6"/>
  <c r="F165" i="6"/>
  <c r="F181" i="6"/>
  <c r="F197" i="6"/>
  <c r="F213" i="6"/>
  <c r="F229" i="6"/>
  <c r="F245" i="6"/>
  <c r="F261" i="6"/>
  <c r="F277" i="6"/>
  <c r="F145" i="6"/>
  <c r="F129" i="6"/>
  <c r="F113" i="6"/>
  <c r="F97" i="6"/>
  <c r="F81" i="6"/>
  <c r="F65" i="6"/>
  <c r="F49" i="6"/>
  <c r="F139" i="6"/>
  <c r="F123" i="6"/>
  <c r="F107" i="6"/>
  <c r="F91" i="6"/>
  <c r="F75" i="6"/>
  <c r="F59" i="6"/>
  <c r="F84" i="6"/>
  <c r="F182" i="6"/>
  <c r="F238" i="6"/>
  <c r="F270" i="6"/>
  <c r="F92" i="6"/>
  <c r="F186" i="6"/>
  <c r="F240" i="6"/>
  <c r="F272" i="6"/>
  <c r="F100" i="6"/>
  <c r="F190" i="6"/>
  <c r="F274" i="6"/>
  <c r="F244" i="6"/>
  <c r="F54" i="6"/>
  <c r="F86" i="6"/>
  <c r="F118" i="6"/>
  <c r="F150" i="6"/>
  <c r="F167" i="6"/>
  <c r="F183" i="6"/>
  <c r="F199" i="6"/>
  <c r="F215" i="6"/>
  <c r="F231" i="6"/>
  <c r="F247" i="6"/>
  <c r="F263" i="6"/>
  <c r="F279" i="6"/>
  <c r="F228" i="6"/>
  <c r="F80" i="6"/>
  <c r="F112" i="6"/>
  <c r="F144" i="6"/>
  <c r="F164" i="6"/>
  <c r="F180" i="6"/>
  <c r="F196" i="6"/>
  <c r="F212" i="6"/>
  <c r="F58" i="6"/>
  <c r="F90" i="6"/>
  <c r="F122" i="6"/>
  <c r="F153" i="6"/>
  <c r="F169" i="6"/>
  <c r="F185" i="6"/>
  <c r="F201" i="6"/>
  <c r="F217" i="6"/>
  <c r="F233" i="6"/>
  <c r="F249" i="6"/>
  <c r="F265" i="6"/>
  <c r="F281" i="6"/>
  <c r="F141" i="6"/>
  <c r="F125" i="6"/>
  <c r="F109" i="6"/>
  <c r="F93" i="6"/>
  <c r="F77" i="6"/>
  <c r="F61" i="6"/>
  <c r="F151" i="6"/>
  <c r="F135" i="6"/>
  <c r="F119" i="6"/>
  <c r="F103" i="6"/>
  <c r="F87" i="6"/>
  <c r="F71" i="6"/>
  <c r="F55" i="6"/>
  <c r="F116" i="6"/>
  <c r="F198" i="6"/>
  <c r="F246" i="6"/>
  <c r="F278" i="6"/>
  <c r="F124" i="6"/>
  <c r="F202" i="6"/>
  <c r="F248" i="6"/>
  <c r="F280" i="6"/>
  <c r="F132" i="6"/>
  <c r="F234" i="6"/>
  <c r="F226" i="6"/>
  <c r="F206" i="6"/>
  <c r="F250" i="6"/>
  <c r="F282" i="6"/>
  <c r="F236" i="6"/>
  <c r="F252" i="6"/>
  <c r="F222" i="6"/>
  <c r="F258" i="6"/>
  <c r="F162" i="6"/>
  <c r="F194" i="6"/>
  <c r="O72" i="6"/>
  <c r="O150" i="6"/>
  <c r="F268" i="6"/>
  <c r="F276" i="6"/>
  <c r="F210" i="6"/>
  <c r="F288" i="6"/>
  <c r="F260" i="6"/>
  <c r="F108" i="6"/>
  <c r="O250" i="6"/>
  <c r="F284" i="6"/>
  <c r="F140" i="6"/>
  <c r="F289" i="6"/>
  <c r="C48" i="6"/>
  <c r="O143" i="6"/>
  <c r="O186" i="6"/>
  <c r="O88" i="6"/>
  <c r="O212" i="6"/>
  <c r="O136" i="6"/>
  <c r="O286" i="6"/>
  <c r="O109" i="6"/>
  <c r="O147" i="6"/>
  <c r="O229" i="6"/>
  <c r="O158" i="6"/>
  <c r="O61" i="6"/>
  <c r="O62" i="6"/>
  <c r="O112" i="6"/>
  <c r="O175" i="6"/>
  <c r="O200" i="6"/>
  <c r="O173" i="6"/>
  <c r="O236" i="6"/>
  <c r="O63" i="6"/>
  <c r="O162" i="6"/>
  <c r="O104" i="6"/>
  <c r="O148" i="6"/>
  <c r="O257" i="6"/>
  <c r="O48" i="6"/>
  <c r="O80" i="6"/>
  <c r="O120" i="6"/>
  <c r="O247" i="6"/>
  <c r="O163" i="6"/>
  <c r="O254" i="6"/>
  <c r="O256" i="6"/>
  <c r="O49" i="6"/>
  <c r="O107" i="6"/>
  <c r="O269" i="6"/>
  <c r="O224" i="6"/>
  <c r="O276" i="6"/>
  <c r="O87" i="6"/>
  <c r="O51" i="6"/>
  <c r="O85" i="6"/>
  <c r="O96" i="6"/>
  <c r="O128" i="6"/>
  <c r="O207" i="6"/>
  <c r="O168" i="6"/>
  <c r="O203" i="6"/>
  <c r="O197" i="6"/>
  <c r="O237" i="6"/>
  <c r="O287" i="6"/>
  <c r="O127" i="6"/>
  <c r="O234" i="6"/>
  <c r="L49" i="6"/>
  <c r="M48" i="6"/>
  <c r="O160" i="6"/>
  <c r="O161" i="6"/>
  <c r="O137" i="6"/>
  <c r="O77" i="6"/>
  <c r="O82" i="6"/>
  <c r="O98" i="6"/>
  <c r="O114" i="6"/>
  <c r="O130" i="6"/>
  <c r="O138" i="6"/>
  <c r="O182" i="6"/>
  <c r="O263" i="6"/>
  <c r="O149" i="6"/>
  <c r="O242" i="6"/>
  <c r="O187" i="6"/>
  <c r="O235" i="6"/>
  <c r="O181" i="6"/>
  <c r="O262" i="6"/>
  <c r="O226" i="6"/>
  <c r="O265" i="6"/>
  <c r="O260" i="6"/>
  <c r="O278" i="6"/>
  <c r="O142" i="6"/>
  <c r="O103" i="6"/>
  <c r="O79" i="6"/>
  <c r="O192" i="6"/>
  <c r="O133" i="6"/>
  <c r="O289" i="6"/>
  <c r="O176" i="6"/>
  <c r="O153" i="6"/>
  <c r="O53" i="6"/>
  <c r="O145" i="6"/>
  <c r="O206" i="6"/>
  <c r="O125" i="6"/>
  <c r="O101" i="6"/>
  <c r="O69" i="6"/>
  <c r="O70" i="6"/>
  <c r="O84" i="6"/>
  <c r="O92" i="6"/>
  <c r="O100" i="6"/>
  <c r="O108" i="6"/>
  <c r="O116" i="6"/>
  <c r="O124" i="6"/>
  <c r="O132" i="6"/>
  <c r="O140" i="6"/>
  <c r="O155" i="6"/>
  <c r="O191" i="6"/>
  <c r="O223" i="6"/>
  <c r="O64" i="6"/>
  <c r="O78" i="6"/>
  <c r="O156" i="6"/>
  <c r="O184" i="6"/>
  <c r="O258" i="6"/>
  <c r="O171" i="6"/>
  <c r="O195" i="6"/>
  <c r="O217" i="6"/>
  <c r="O243" i="6"/>
  <c r="O165" i="6"/>
  <c r="O188" i="6"/>
  <c r="O205" i="6"/>
  <c r="O208" i="6"/>
  <c r="O218" i="6"/>
  <c r="O228" i="6"/>
  <c r="O249" i="6"/>
  <c r="O273" i="6"/>
  <c r="O244" i="6"/>
  <c r="O271" i="6"/>
  <c r="O270" i="6"/>
  <c r="O280" i="6"/>
  <c r="O190" i="6"/>
  <c r="O139" i="6"/>
  <c r="O119" i="6"/>
  <c r="O95" i="6"/>
  <c r="O75" i="6"/>
  <c r="O58" i="6"/>
  <c r="O152" i="6"/>
  <c r="O174" i="6"/>
  <c r="O129" i="6"/>
  <c r="O65" i="6"/>
  <c r="O97" i="6"/>
  <c r="O201" i="6"/>
  <c r="O60" i="6"/>
  <c r="O211" i="6"/>
  <c r="O105" i="6"/>
  <c r="O66" i="6"/>
  <c r="O90" i="6"/>
  <c r="O106" i="6"/>
  <c r="O122" i="6"/>
  <c r="O154" i="6"/>
  <c r="O215" i="6"/>
  <c r="O74" i="6"/>
  <c r="O177" i="6"/>
  <c r="O170" i="6"/>
  <c r="O213" i="6"/>
  <c r="O285" i="6"/>
  <c r="O204" i="6"/>
  <c r="O216" i="6"/>
  <c r="O241" i="6"/>
  <c r="O240" i="6"/>
  <c r="O268" i="6"/>
  <c r="O239" i="6"/>
  <c r="O123" i="6"/>
  <c r="O59" i="6"/>
  <c r="O227" i="6"/>
  <c r="O89" i="6"/>
  <c r="O169" i="6"/>
  <c r="O144" i="6"/>
  <c r="O52" i="6"/>
  <c r="O56" i="6"/>
  <c r="O199" i="6"/>
  <c r="O113" i="6"/>
  <c r="O93" i="6"/>
  <c r="O55" i="6"/>
  <c r="O76" i="6"/>
  <c r="O86" i="6"/>
  <c r="O94" i="6"/>
  <c r="O102" i="6"/>
  <c r="O110" i="6"/>
  <c r="O118" i="6"/>
  <c r="O126" i="6"/>
  <c r="O134" i="6"/>
  <c r="O146" i="6"/>
  <c r="O166" i="6"/>
  <c r="O198" i="6"/>
  <c r="O231" i="6"/>
  <c r="O68" i="6"/>
  <c r="O141" i="6"/>
  <c r="O157" i="6"/>
  <c r="O193" i="6"/>
  <c r="O283" i="6"/>
  <c r="O179" i="6"/>
  <c r="O202" i="6"/>
  <c r="O221" i="6"/>
  <c r="O259" i="6"/>
  <c r="O172" i="6"/>
  <c r="O189" i="6"/>
  <c r="O246" i="6"/>
  <c r="O210" i="6"/>
  <c r="O220" i="6"/>
  <c r="O233" i="6"/>
  <c r="O253" i="6"/>
  <c r="O281" i="6"/>
  <c r="O252" i="6"/>
  <c r="O279" i="6"/>
  <c r="O272" i="6"/>
  <c r="O284" i="6"/>
  <c r="O183" i="6"/>
  <c r="O135" i="6"/>
  <c r="O111" i="6"/>
  <c r="O91" i="6"/>
  <c r="O71" i="6"/>
  <c r="O267" i="6"/>
  <c r="O57" i="6"/>
  <c r="O167" i="6"/>
  <c r="O117" i="6"/>
  <c r="O54" i="6"/>
  <c r="K291" i="6"/>
  <c r="O290" i="6"/>
  <c r="B291" i="6"/>
  <c r="F290" i="6"/>
  <c r="O288" i="6"/>
  <c r="O178" i="6"/>
  <c r="O194" i="6"/>
  <c r="O209" i="6"/>
  <c r="O225" i="6"/>
  <c r="O251" i="6"/>
  <c r="O164" i="6"/>
  <c r="O180" i="6"/>
  <c r="O196" i="6"/>
  <c r="O238" i="6"/>
  <c r="O275" i="6"/>
  <c r="O214" i="6"/>
  <c r="O222" i="6"/>
  <c r="O230" i="6"/>
  <c r="O245" i="6"/>
  <c r="O261" i="6"/>
  <c r="O232" i="6"/>
  <c r="O248" i="6"/>
  <c r="O264" i="6"/>
  <c r="O266" i="6"/>
  <c r="O274" i="6"/>
  <c r="O282" i="6"/>
  <c r="O219" i="6"/>
  <c r="O151" i="6"/>
  <c r="O131" i="6"/>
  <c r="O115" i="6"/>
  <c r="O99" i="6"/>
  <c r="O83" i="6"/>
  <c r="O67" i="6"/>
  <c r="O50" i="6"/>
  <c r="O185" i="6"/>
  <c r="O255" i="6"/>
  <c r="O159" i="6"/>
  <c r="O121" i="6"/>
  <c r="O81" i="6"/>
  <c r="O73" i="6"/>
  <c r="N5" i="1"/>
  <c r="M5" i="1"/>
  <c r="M49" i="6" l="1"/>
  <c r="L50" i="6"/>
  <c r="F291" i="6"/>
  <c r="B292" i="6"/>
  <c r="K292" i="6"/>
  <c r="O291" i="6"/>
  <c r="C9" i="6"/>
  <c r="C10" i="6"/>
  <c r="B34" i="6" s="1"/>
  <c r="C49" i="6"/>
  <c r="D49" i="6" s="1"/>
  <c r="D48" i="6"/>
  <c r="M50" i="6" l="1"/>
  <c r="L51" i="6"/>
  <c r="B293" i="6"/>
  <c r="F292" i="6"/>
  <c r="J32" i="6"/>
  <c r="B32" i="6"/>
  <c r="K293" i="6"/>
  <c r="O292" i="6"/>
  <c r="J34" i="6"/>
  <c r="J36" i="6" s="1"/>
  <c r="J38" i="6" s="1"/>
  <c r="D15" i="6" s="1"/>
  <c r="C50" i="6"/>
  <c r="B36" i="6"/>
  <c r="C6" i="3"/>
  <c r="D5" i="1"/>
  <c r="D7" i="1" s="1"/>
  <c r="J5" i="3"/>
  <c r="J6" i="3" s="1"/>
  <c r="J7" i="3" s="1"/>
  <c r="J9" i="3" s="1"/>
  <c r="I15" i="3"/>
  <c r="M4" i="1"/>
  <c r="J17" i="3" l="1"/>
  <c r="D5" i="3"/>
  <c r="L52" i="6"/>
  <c r="M51" i="6"/>
  <c r="K294" i="6"/>
  <c r="O293" i="6"/>
  <c r="B294" i="6"/>
  <c r="F293" i="6"/>
  <c r="C51" i="6"/>
  <c r="D50" i="6"/>
  <c r="B38" i="6"/>
  <c r="C15" i="6" s="1"/>
  <c r="C12" i="1"/>
  <c r="D12" i="1"/>
  <c r="P293" i="6" l="1"/>
  <c r="Q293" i="6" s="1"/>
  <c r="P204" i="6"/>
  <c r="Q204" i="6" s="1"/>
  <c r="P73" i="6"/>
  <c r="Q73" i="6" s="1"/>
  <c r="P246" i="6"/>
  <c r="Q246" i="6" s="1"/>
  <c r="P51" i="6"/>
  <c r="Q51" i="6" s="1"/>
  <c r="P182" i="6"/>
  <c r="Q182" i="6" s="1"/>
  <c r="P243" i="6"/>
  <c r="Q243" i="6" s="1"/>
  <c r="P151" i="6"/>
  <c r="Q151" i="6" s="1"/>
  <c r="P134" i="6"/>
  <c r="Q134" i="6" s="1"/>
  <c r="P291" i="6"/>
  <c r="Q291" i="6" s="1"/>
  <c r="P181" i="6"/>
  <c r="Q181" i="6" s="1"/>
  <c r="P91" i="6"/>
  <c r="Q91" i="6" s="1"/>
  <c r="P209" i="6"/>
  <c r="Q209" i="6" s="1"/>
  <c r="P119" i="6"/>
  <c r="Q119" i="6" s="1"/>
  <c r="P218" i="6"/>
  <c r="Q218" i="6" s="1"/>
  <c r="P123" i="6"/>
  <c r="Q123" i="6" s="1"/>
  <c r="P71" i="6"/>
  <c r="Q71" i="6" s="1"/>
  <c r="P233" i="6"/>
  <c r="Q233" i="6" s="1"/>
  <c r="P83" i="6"/>
  <c r="Q83" i="6" s="1"/>
  <c r="P161" i="6"/>
  <c r="Q161" i="6" s="1"/>
  <c r="P195" i="6"/>
  <c r="Q195" i="6" s="1"/>
  <c r="P284" i="6"/>
  <c r="Q284" i="6" s="1"/>
  <c r="P122" i="6"/>
  <c r="Q122" i="6" s="1"/>
  <c r="P107" i="6"/>
  <c r="Q107" i="6" s="1"/>
  <c r="P221" i="6"/>
  <c r="Q221" i="6" s="1"/>
  <c r="P280" i="6"/>
  <c r="Q280" i="6" s="1"/>
  <c r="P116" i="6"/>
  <c r="Q116" i="6" s="1"/>
  <c r="P247" i="6"/>
  <c r="Q247" i="6" s="1"/>
  <c r="P149" i="6"/>
  <c r="Q149" i="6" s="1"/>
  <c r="P152" i="6"/>
  <c r="Q152" i="6" s="1"/>
  <c r="P263" i="6"/>
  <c r="Q263" i="6" s="1"/>
  <c r="P72" i="6"/>
  <c r="Q72" i="6" s="1"/>
  <c r="P202" i="6"/>
  <c r="Q202" i="6" s="1"/>
  <c r="P211" i="6"/>
  <c r="Q211" i="6" s="1"/>
  <c r="P109" i="6"/>
  <c r="Q109" i="6" s="1"/>
  <c r="P81" i="6"/>
  <c r="Q81" i="6" s="1"/>
  <c r="P68" i="6"/>
  <c r="Q68" i="6" s="1"/>
  <c r="P113" i="6"/>
  <c r="Q113" i="6" s="1"/>
  <c r="P248" i="6"/>
  <c r="Q248" i="6" s="1"/>
  <c r="P55" i="6"/>
  <c r="Q55" i="6" s="1"/>
  <c r="P90" i="6"/>
  <c r="Q90" i="6" s="1"/>
  <c r="P278" i="6"/>
  <c r="Q278" i="6" s="1"/>
  <c r="P286" i="6"/>
  <c r="Q286" i="6" s="1"/>
  <c r="P85" i="6"/>
  <c r="Q85" i="6" s="1"/>
  <c r="P54" i="6"/>
  <c r="Q54" i="6" s="1"/>
  <c r="P268" i="6"/>
  <c r="Q268" i="6" s="1"/>
  <c r="P133" i="6"/>
  <c r="Q133" i="6" s="1"/>
  <c r="P252" i="6"/>
  <c r="Q252" i="6" s="1"/>
  <c r="P245" i="6"/>
  <c r="Q245" i="6" s="1"/>
  <c r="P169" i="6"/>
  <c r="Q169" i="6" s="1"/>
  <c r="P228" i="6"/>
  <c r="Q228" i="6" s="1"/>
  <c r="P253" i="6"/>
  <c r="Q253" i="6" s="1"/>
  <c r="P174" i="6"/>
  <c r="Q174" i="6" s="1"/>
  <c r="P78" i="6"/>
  <c r="Q78" i="6" s="1"/>
  <c r="P276" i="6"/>
  <c r="Q276" i="6" s="1"/>
  <c r="P260" i="6"/>
  <c r="Q260" i="6" s="1"/>
  <c r="P143" i="6"/>
  <c r="Q143" i="6" s="1"/>
  <c r="P69" i="6"/>
  <c r="Q69" i="6" s="1"/>
  <c r="P173" i="6"/>
  <c r="Q173" i="6" s="1"/>
  <c r="P266" i="6"/>
  <c r="Q266" i="6" s="1"/>
  <c r="P97" i="6"/>
  <c r="Q97" i="6" s="1"/>
  <c r="P129" i="6"/>
  <c r="Q129" i="6" s="1"/>
  <c r="P110" i="6"/>
  <c r="Q110" i="6" s="1"/>
  <c r="P279" i="6"/>
  <c r="Q279" i="6" s="1"/>
  <c r="P62" i="6"/>
  <c r="Q62" i="6" s="1"/>
  <c r="P259" i="6"/>
  <c r="Q259" i="6" s="1"/>
  <c r="P287" i="6"/>
  <c r="Q287" i="6" s="1"/>
  <c r="P188" i="6"/>
  <c r="Q188" i="6" s="1"/>
  <c r="P172" i="6"/>
  <c r="Q172" i="6" s="1"/>
  <c r="P212" i="6"/>
  <c r="Q212" i="6" s="1"/>
  <c r="P227" i="6"/>
  <c r="Q227" i="6" s="1"/>
  <c r="P180" i="6"/>
  <c r="Q180" i="6" s="1"/>
  <c r="P49" i="6"/>
  <c r="Q49" i="6" s="1"/>
  <c r="P144" i="6"/>
  <c r="Q144" i="6" s="1"/>
  <c r="P104" i="6"/>
  <c r="Q104" i="6" s="1"/>
  <c r="P112" i="6"/>
  <c r="Q112" i="6" s="1"/>
  <c r="P154" i="6"/>
  <c r="Q154" i="6" s="1"/>
  <c r="P275" i="6"/>
  <c r="Q275" i="6" s="1"/>
  <c r="D11" i="3"/>
  <c r="P267" i="6"/>
  <c r="Q267" i="6" s="1"/>
  <c r="P220" i="6"/>
  <c r="Q220" i="6" s="1"/>
  <c r="P87" i="6"/>
  <c r="Q87" i="6" s="1"/>
  <c r="P163" i="6"/>
  <c r="Q163" i="6" s="1"/>
  <c r="P283" i="6"/>
  <c r="Q283" i="6" s="1"/>
  <c r="P166" i="6"/>
  <c r="Q166" i="6" s="1"/>
  <c r="P282" i="6"/>
  <c r="Q282" i="6" s="1"/>
  <c r="P102" i="6"/>
  <c r="Q102" i="6" s="1"/>
  <c r="P258" i="6"/>
  <c r="Q258" i="6" s="1"/>
  <c r="P192" i="6"/>
  <c r="Q192" i="6" s="1"/>
  <c r="P158" i="6"/>
  <c r="Q158" i="6" s="1"/>
  <c r="P168" i="6"/>
  <c r="Q168" i="6" s="1"/>
  <c r="P205" i="6"/>
  <c r="Q205" i="6" s="1"/>
  <c r="P207" i="6"/>
  <c r="Q207" i="6" s="1"/>
  <c r="P222" i="6"/>
  <c r="Q222" i="6" s="1"/>
  <c r="P290" i="6"/>
  <c r="Q290" i="6" s="1"/>
  <c r="P92" i="6"/>
  <c r="Q92" i="6" s="1"/>
  <c r="P214" i="6"/>
  <c r="Q214" i="6" s="1"/>
  <c r="P264" i="6"/>
  <c r="Q264" i="6" s="1"/>
  <c r="P199" i="6"/>
  <c r="Q199" i="6" s="1"/>
  <c r="P139" i="6"/>
  <c r="Q139" i="6" s="1"/>
  <c r="P178" i="6"/>
  <c r="Q178" i="6" s="1"/>
  <c r="P216" i="6"/>
  <c r="Q216" i="6" s="1"/>
  <c r="P190" i="6"/>
  <c r="Q190" i="6" s="1"/>
  <c r="P82" i="6"/>
  <c r="Q82" i="6" s="1"/>
  <c r="P108" i="6"/>
  <c r="Q108" i="6" s="1"/>
  <c r="P148" i="6"/>
  <c r="Q148" i="6" s="1"/>
  <c r="P94" i="6"/>
  <c r="Q94" i="6" s="1"/>
  <c r="P117" i="6"/>
  <c r="Q117" i="6" s="1"/>
  <c r="P197" i="6"/>
  <c r="Q197" i="6" s="1"/>
  <c r="P106" i="6"/>
  <c r="Q106" i="6" s="1"/>
  <c r="P167" i="6"/>
  <c r="Q167" i="6" s="1"/>
  <c r="P215" i="6"/>
  <c r="Q215" i="6" s="1"/>
  <c r="P226" i="6"/>
  <c r="Q226" i="6" s="1"/>
  <c r="P231" i="6"/>
  <c r="Q231" i="6" s="1"/>
  <c r="P208" i="6"/>
  <c r="Q208" i="6" s="1"/>
  <c r="P125" i="6"/>
  <c r="Q125" i="6" s="1"/>
  <c r="P63" i="6"/>
  <c r="Q63" i="6" s="1"/>
  <c r="P77" i="6"/>
  <c r="Q77" i="6" s="1"/>
  <c r="P105" i="6"/>
  <c r="Q105" i="6" s="1"/>
  <c r="P265" i="6"/>
  <c r="Q265" i="6" s="1"/>
  <c r="P250" i="6"/>
  <c r="Q250" i="6" s="1"/>
  <c r="P254" i="6"/>
  <c r="Q254" i="6" s="1"/>
  <c r="P256" i="6"/>
  <c r="Q256" i="6" s="1"/>
  <c r="P89" i="6"/>
  <c r="Q89" i="6" s="1"/>
  <c r="P99" i="6"/>
  <c r="Q99" i="6" s="1"/>
  <c r="P217" i="6"/>
  <c r="Q217" i="6" s="1"/>
  <c r="P200" i="6"/>
  <c r="Q200" i="6" s="1"/>
  <c r="P155" i="6"/>
  <c r="Q155" i="6" s="1"/>
  <c r="P274" i="6"/>
  <c r="Q274" i="6" s="1"/>
  <c r="P271" i="6"/>
  <c r="Q271" i="6" s="1"/>
  <c r="P145" i="6"/>
  <c r="Q145" i="6" s="1"/>
  <c r="P288" i="6"/>
  <c r="Q288" i="6" s="1"/>
  <c r="P237" i="6"/>
  <c r="Q237" i="6" s="1"/>
  <c r="P95" i="6"/>
  <c r="Q95" i="6" s="1"/>
  <c r="P225" i="6"/>
  <c r="Q225" i="6" s="1"/>
  <c r="P114" i="6"/>
  <c r="Q114" i="6" s="1"/>
  <c r="P206" i="6"/>
  <c r="Q206" i="6" s="1"/>
  <c r="P57" i="6"/>
  <c r="Q57" i="6" s="1"/>
  <c r="P179" i="6"/>
  <c r="Q179" i="6" s="1"/>
  <c r="P277" i="6"/>
  <c r="Q277" i="6" s="1"/>
  <c r="P135" i="6"/>
  <c r="Q135" i="6" s="1"/>
  <c r="P285" i="6"/>
  <c r="Q285" i="6" s="1"/>
  <c r="P61" i="6"/>
  <c r="Q61" i="6" s="1"/>
  <c r="P219" i="6"/>
  <c r="Q219" i="6" s="1"/>
  <c r="P76" i="6"/>
  <c r="Q76" i="6" s="1"/>
  <c r="P65" i="6"/>
  <c r="Q65" i="6" s="1"/>
  <c r="P251" i="6"/>
  <c r="Q251" i="6" s="1"/>
  <c r="P239" i="6"/>
  <c r="Q239" i="6" s="1"/>
  <c r="P75" i="6"/>
  <c r="Q75" i="6" s="1"/>
  <c r="P138" i="6"/>
  <c r="Q138" i="6" s="1"/>
  <c r="P140" i="6"/>
  <c r="Q140" i="6" s="1"/>
  <c r="P120" i="6"/>
  <c r="Q120" i="6" s="1"/>
  <c r="P132" i="6"/>
  <c r="Q132" i="6" s="1"/>
  <c r="P80" i="6"/>
  <c r="Q80" i="6" s="1"/>
  <c r="P157" i="6"/>
  <c r="Q157" i="6" s="1"/>
  <c r="P261" i="6"/>
  <c r="Q261" i="6" s="1"/>
  <c r="P234" i="6"/>
  <c r="Q234" i="6" s="1"/>
  <c r="P240" i="6"/>
  <c r="Q240" i="6" s="1"/>
  <c r="P194" i="6"/>
  <c r="Q194" i="6" s="1"/>
  <c r="P213" i="6"/>
  <c r="Q213" i="6" s="1"/>
  <c r="P53" i="6"/>
  <c r="Q53" i="6" s="1"/>
  <c r="P272" i="6"/>
  <c r="Q272" i="6" s="1"/>
  <c r="P201" i="6"/>
  <c r="Q201" i="6" s="1"/>
  <c r="P171" i="6"/>
  <c r="Q171" i="6" s="1"/>
  <c r="P96" i="6"/>
  <c r="Q96" i="6" s="1"/>
  <c r="P79" i="6"/>
  <c r="Q79" i="6" s="1"/>
  <c r="P136" i="6"/>
  <c r="Q136" i="6" s="1"/>
  <c r="P93" i="6"/>
  <c r="Q93" i="6" s="1"/>
  <c r="P86" i="6"/>
  <c r="Q86" i="6" s="1"/>
  <c r="P162" i="6"/>
  <c r="Q162" i="6" s="1"/>
  <c r="P142" i="6"/>
  <c r="Q142" i="6" s="1"/>
  <c r="P210" i="6"/>
  <c r="Q210" i="6" s="1"/>
  <c r="P183" i="6"/>
  <c r="Q183" i="6" s="1"/>
  <c r="P50" i="6"/>
  <c r="Q50" i="6" s="1"/>
  <c r="P56" i="6"/>
  <c r="Q56" i="6" s="1"/>
  <c r="P60" i="6"/>
  <c r="Q60" i="6" s="1"/>
  <c r="P262" i="6"/>
  <c r="Q262" i="6" s="1"/>
  <c r="P186" i="6"/>
  <c r="Q186" i="6" s="1"/>
  <c r="P224" i="6"/>
  <c r="Q224" i="6" s="1"/>
  <c r="P270" i="6"/>
  <c r="Q270" i="6" s="1"/>
  <c r="P137" i="6"/>
  <c r="Q137" i="6" s="1"/>
  <c r="P196" i="6"/>
  <c r="Q196" i="6" s="1"/>
  <c r="P235" i="6"/>
  <c r="Q235" i="6" s="1"/>
  <c r="P64" i="6"/>
  <c r="Q64" i="6" s="1"/>
  <c r="P238" i="6"/>
  <c r="Q238" i="6" s="1"/>
  <c r="P187" i="6"/>
  <c r="Q187" i="6" s="1"/>
  <c r="P153" i="6"/>
  <c r="Q153" i="6" s="1"/>
  <c r="P232" i="6"/>
  <c r="Q232" i="6" s="1"/>
  <c r="P115" i="6"/>
  <c r="Q115" i="6" s="1"/>
  <c r="P103" i="6"/>
  <c r="Q103" i="6" s="1"/>
  <c r="P126" i="6"/>
  <c r="Q126" i="6" s="1"/>
  <c r="P175" i="6"/>
  <c r="Q175" i="6" s="1"/>
  <c r="D7" i="3"/>
  <c r="P249" i="6"/>
  <c r="Q249" i="6" s="1"/>
  <c r="P98" i="6"/>
  <c r="Q98" i="6" s="1"/>
  <c r="P131" i="6"/>
  <c r="Q131" i="6" s="1"/>
  <c r="P100" i="6"/>
  <c r="Q100" i="6" s="1"/>
  <c r="P127" i="6"/>
  <c r="Q127" i="6" s="1"/>
  <c r="P156" i="6"/>
  <c r="Q156" i="6" s="1"/>
  <c r="P128" i="6"/>
  <c r="Q128" i="6" s="1"/>
  <c r="P67" i="6"/>
  <c r="Q67" i="6" s="1"/>
  <c r="P52" i="6"/>
  <c r="Q52" i="6" s="1"/>
  <c r="P191" i="6"/>
  <c r="Q191" i="6" s="1"/>
  <c r="P118" i="6"/>
  <c r="Q118" i="6" s="1"/>
  <c r="P164" i="6"/>
  <c r="Q164" i="6" s="1"/>
  <c r="P241" i="6"/>
  <c r="Q241" i="6" s="1"/>
  <c r="P124" i="6"/>
  <c r="Q124" i="6" s="1"/>
  <c r="P111" i="6"/>
  <c r="Q111" i="6" s="1"/>
  <c r="P66" i="6"/>
  <c r="Q66" i="6" s="1"/>
  <c r="P165" i="6"/>
  <c r="Q165" i="6" s="1"/>
  <c r="P203" i="6"/>
  <c r="Q203" i="6" s="1"/>
  <c r="P176" i="6"/>
  <c r="Q176" i="6" s="1"/>
  <c r="P229" i="6"/>
  <c r="Q229" i="6" s="1"/>
  <c r="P289" i="6"/>
  <c r="Q289" i="6" s="1"/>
  <c r="P147" i="6"/>
  <c r="Q147" i="6" s="1"/>
  <c r="P189" i="6"/>
  <c r="Q189" i="6" s="1"/>
  <c r="P141" i="6"/>
  <c r="Q141" i="6" s="1"/>
  <c r="P48" i="6"/>
  <c r="Q48" i="6" s="1"/>
  <c r="P101" i="6"/>
  <c r="Q101" i="6" s="1"/>
  <c r="P281" i="6"/>
  <c r="Q281" i="6" s="1"/>
  <c r="P255" i="6"/>
  <c r="Q255" i="6" s="1"/>
  <c r="P121" i="6"/>
  <c r="Q121" i="6" s="1"/>
  <c r="P193" i="6"/>
  <c r="Q193" i="6" s="1"/>
  <c r="P273" i="6"/>
  <c r="Q273" i="6" s="1"/>
  <c r="P84" i="6"/>
  <c r="Q84" i="6" s="1"/>
  <c r="P257" i="6"/>
  <c r="Q257" i="6" s="1"/>
  <c r="P130" i="6"/>
  <c r="Q130" i="6" s="1"/>
  <c r="P150" i="6"/>
  <c r="Q150" i="6" s="1"/>
  <c r="P198" i="6"/>
  <c r="Q198" i="6" s="1"/>
  <c r="P58" i="6"/>
  <c r="Q58" i="6" s="1"/>
  <c r="P88" i="6"/>
  <c r="Q88" i="6" s="1"/>
  <c r="P185" i="6"/>
  <c r="Q185" i="6" s="1"/>
  <c r="P146" i="6"/>
  <c r="Q146" i="6" s="1"/>
  <c r="P59" i="6"/>
  <c r="Q59" i="6" s="1"/>
  <c r="P230" i="6"/>
  <c r="Q230" i="6" s="1"/>
  <c r="P170" i="6"/>
  <c r="Q170" i="6" s="1"/>
  <c r="P244" i="6"/>
  <c r="Q244" i="6" s="1"/>
  <c r="P160" i="6"/>
  <c r="Q160" i="6" s="1"/>
  <c r="P70" i="6"/>
  <c r="Q70" i="6" s="1"/>
  <c r="P236" i="6"/>
  <c r="Q236" i="6" s="1"/>
  <c r="P184" i="6"/>
  <c r="Q184" i="6" s="1"/>
  <c r="P269" i="6"/>
  <c r="Q269" i="6" s="1"/>
  <c r="P159" i="6"/>
  <c r="Q159" i="6" s="1"/>
  <c r="P223" i="6"/>
  <c r="Q223" i="6" s="1"/>
  <c r="P242" i="6"/>
  <c r="Q242" i="6" s="1"/>
  <c r="P74" i="6"/>
  <c r="Q74" i="6" s="1"/>
  <c r="P177" i="6"/>
  <c r="Q177" i="6" s="1"/>
  <c r="P292" i="6"/>
  <c r="Q292" i="6" s="1"/>
  <c r="L53" i="6"/>
  <c r="M52" i="6"/>
  <c r="B295" i="6"/>
  <c r="F294" i="6"/>
  <c r="K295" i="6"/>
  <c r="O294" i="6"/>
  <c r="P294" i="6" s="1"/>
  <c r="Q294" i="6" s="1"/>
  <c r="C52" i="6"/>
  <c r="D51" i="6"/>
  <c r="C7" i="1"/>
  <c r="C3" i="1"/>
  <c r="C11" i="1" s="1"/>
  <c r="C13" i="1" s="1"/>
  <c r="C3" i="2" s="1"/>
  <c r="D11" i="1"/>
  <c r="D13" i="1" s="1"/>
  <c r="D3" i="2" s="1"/>
  <c r="L54" i="6" l="1"/>
  <c r="M53" i="6"/>
  <c r="K296" i="6"/>
  <c r="O295" i="6"/>
  <c r="P295" i="6" s="1"/>
  <c r="Q295" i="6" s="1"/>
  <c r="B296" i="6"/>
  <c r="F295" i="6"/>
  <c r="D52" i="6"/>
  <c r="C53" i="6"/>
  <c r="C5" i="1"/>
  <c r="C6" i="1" s="1"/>
  <c r="I9" i="3"/>
  <c r="I17" i="3" s="1"/>
  <c r="F3" i="2"/>
  <c r="C5" i="3" l="1"/>
  <c r="C4" i="3"/>
  <c r="L55" i="6"/>
  <c r="M54" i="6"/>
  <c r="B297" i="6"/>
  <c r="F296" i="6"/>
  <c r="K297" i="6"/>
  <c r="O296" i="6"/>
  <c r="P296" i="6" s="1"/>
  <c r="Q296" i="6" s="1"/>
  <c r="C54" i="6"/>
  <c r="D53" i="6"/>
  <c r="G290" i="6" l="1"/>
  <c r="H290" i="6" s="1"/>
  <c r="G125" i="6"/>
  <c r="H125" i="6" s="1"/>
  <c r="G182" i="6"/>
  <c r="H182" i="6" s="1"/>
  <c r="G117" i="6"/>
  <c r="H117" i="6" s="1"/>
  <c r="G94" i="6"/>
  <c r="H94" i="6" s="1"/>
  <c r="G64" i="6"/>
  <c r="H64" i="6" s="1"/>
  <c r="G108" i="6"/>
  <c r="H108" i="6" s="1"/>
  <c r="G206" i="6"/>
  <c r="H206" i="6" s="1"/>
  <c r="G119" i="6"/>
  <c r="H119" i="6" s="1"/>
  <c r="G169" i="6"/>
  <c r="H169" i="6" s="1"/>
  <c r="G231" i="6"/>
  <c r="H231" i="6" s="1"/>
  <c r="G92" i="6"/>
  <c r="H92" i="6" s="1"/>
  <c r="G129" i="6"/>
  <c r="H129" i="6" s="1"/>
  <c r="G176" i="6"/>
  <c r="H176" i="6" s="1"/>
  <c r="G78" i="6"/>
  <c r="H78" i="6" s="1"/>
  <c r="G161" i="6"/>
  <c r="H161" i="6" s="1"/>
  <c r="G254" i="6"/>
  <c r="H254" i="6" s="1"/>
  <c r="G152" i="6"/>
  <c r="H152" i="6" s="1"/>
  <c r="G111" i="6"/>
  <c r="H111" i="6" s="1"/>
  <c r="G241" i="6"/>
  <c r="H241" i="6" s="1"/>
  <c r="G128" i="6"/>
  <c r="H128" i="6" s="1"/>
  <c r="G185" i="6"/>
  <c r="H185" i="6" s="1"/>
  <c r="G197" i="6"/>
  <c r="H197" i="6" s="1"/>
  <c r="G121" i="6"/>
  <c r="H121" i="6" s="1"/>
  <c r="G138" i="6"/>
  <c r="H138" i="6" s="1"/>
  <c r="G140" i="6"/>
  <c r="H140" i="6" s="1"/>
  <c r="G236" i="6"/>
  <c r="H236" i="6" s="1"/>
  <c r="G71" i="6"/>
  <c r="H71" i="6" s="1"/>
  <c r="G217" i="6"/>
  <c r="H217" i="6" s="1"/>
  <c r="G279" i="6"/>
  <c r="H279" i="6" s="1"/>
  <c r="G272" i="6"/>
  <c r="H272" i="6" s="1"/>
  <c r="G81" i="6"/>
  <c r="H81" i="6" s="1"/>
  <c r="G50" i="6"/>
  <c r="H50" i="6" s="1"/>
  <c r="G163" i="6"/>
  <c r="H163" i="6" s="1"/>
  <c r="G257" i="6"/>
  <c r="H257" i="6" s="1"/>
  <c r="G158" i="6"/>
  <c r="H158" i="6" s="1"/>
  <c r="G98" i="6"/>
  <c r="H98" i="6" s="1"/>
  <c r="G60" i="6"/>
  <c r="H60" i="6" s="1"/>
  <c r="G237" i="6"/>
  <c r="H237" i="6" s="1"/>
  <c r="G205" i="6"/>
  <c r="H205" i="6" s="1"/>
  <c r="G239" i="6"/>
  <c r="H239" i="6" s="1"/>
  <c r="G76" i="6"/>
  <c r="H76" i="6" s="1"/>
  <c r="G249" i="6"/>
  <c r="H249" i="6" s="1"/>
  <c r="G91" i="6"/>
  <c r="H91" i="6" s="1"/>
  <c r="G110" i="6"/>
  <c r="H110" i="6" s="1"/>
  <c r="G99" i="6"/>
  <c r="H99" i="6" s="1"/>
  <c r="G120" i="6"/>
  <c r="H120" i="6" s="1"/>
  <c r="G282" i="6"/>
  <c r="H282" i="6" s="1"/>
  <c r="G87" i="6"/>
  <c r="H87" i="6" s="1"/>
  <c r="G201" i="6"/>
  <c r="H201" i="6" s="1"/>
  <c r="G263" i="6"/>
  <c r="H263" i="6" s="1"/>
  <c r="G240" i="6"/>
  <c r="H240" i="6" s="1"/>
  <c r="G97" i="6"/>
  <c r="H97" i="6" s="1"/>
  <c r="G208" i="6"/>
  <c r="H208" i="6" s="1"/>
  <c r="G142" i="6"/>
  <c r="H142" i="6" s="1"/>
  <c r="G225" i="6"/>
  <c r="H225" i="6" s="1"/>
  <c r="G256" i="6"/>
  <c r="H256" i="6" s="1"/>
  <c r="G220" i="6"/>
  <c r="H220" i="6" s="1"/>
  <c r="G52" i="6"/>
  <c r="H52" i="6" s="1"/>
  <c r="G79" i="6"/>
  <c r="H79" i="6" s="1"/>
  <c r="G172" i="6"/>
  <c r="H172" i="6" s="1"/>
  <c r="G203" i="6"/>
  <c r="H203" i="6" s="1"/>
  <c r="G210" i="6"/>
  <c r="H210" i="6" s="1"/>
  <c r="G90" i="6"/>
  <c r="H90" i="6" s="1"/>
  <c r="G261" i="6"/>
  <c r="H261" i="6" s="1"/>
  <c r="G188" i="6"/>
  <c r="H188" i="6" s="1"/>
  <c r="G83" i="6"/>
  <c r="H83" i="6" s="1"/>
  <c r="G168" i="6"/>
  <c r="H168" i="6" s="1"/>
  <c r="G276" i="6"/>
  <c r="H276" i="6" s="1"/>
  <c r="G280" i="6"/>
  <c r="H280" i="6" s="1"/>
  <c r="G77" i="6"/>
  <c r="H77" i="6" s="1"/>
  <c r="G58" i="6"/>
  <c r="H58" i="6" s="1"/>
  <c r="G167" i="6"/>
  <c r="H167" i="6" s="1"/>
  <c r="G84" i="6"/>
  <c r="H84" i="6" s="1"/>
  <c r="G245" i="6"/>
  <c r="H245" i="6" s="1"/>
  <c r="G72" i="6"/>
  <c r="H72" i="6" s="1"/>
  <c r="G262" i="6"/>
  <c r="H262" i="6" s="1"/>
  <c r="G156" i="6"/>
  <c r="H156" i="6" s="1"/>
  <c r="G131" i="6"/>
  <c r="H131" i="6" s="1"/>
  <c r="G219" i="6"/>
  <c r="H219" i="6" s="1"/>
  <c r="G69" i="6"/>
  <c r="H69" i="6" s="1"/>
  <c r="G177" i="6"/>
  <c r="H177" i="6" s="1"/>
  <c r="G130" i="6"/>
  <c r="H130" i="6" s="1"/>
  <c r="G80" i="6"/>
  <c r="H80" i="6" s="1"/>
  <c r="G195" i="6"/>
  <c r="H195" i="6" s="1"/>
  <c r="G251" i="6"/>
  <c r="H251" i="6" s="1"/>
  <c r="G62" i="6"/>
  <c r="H62" i="6" s="1"/>
  <c r="G260" i="6"/>
  <c r="H260" i="6" s="1"/>
  <c r="G226" i="6"/>
  <c r="H226" i="6" s="1"/>
  <c r="G135" i="6"/>
  <c r="H135" i="6" s="1"/>
  <c r="G153" i="6"/>
  <c r="H153" i="6" s="1"/>
  <c r="G215" i="6"/>
  <c r="H215" i="6" s="1"/>
  <c r="G270" i="6"/>
  <c r="H270" i="6" s="1"/>
  <c r="G145" i="6"/>
  <c r="H145" i="6" s="1"/>
  <c r="G160" i="6"/>
  <c r="H160" i="6" s="1"/>
  <c r="G174" i="6"/>
  <c r="H174" i="6" s="1"/>
  <c r="G106" i="6"/>
  <c r="H106" i="6" s="1"/>
  <c r="G148" i="6"/>
  <c r="H148" i="6" s="1"/>
  <c r="G88" i="6"/>
  <c r="H88" i="6" s="1"/>
  <c r="G48" i="6"/>
  <c r="B44" i="6" s="1"/>
  <c r="G173" i="6"/>
  <c r="H173" i="6" s="1"/>
  <c r="G235" i="6"/>
  <c r="H235" i="6" s="1"/>
  <c r="G222" i="6"/>
  <c r="H222" i="6" s="1"/>
  <c r="G180" i="6"/>
  <c r="H180" i="6" s="1"/>
  <c r="G113" i="6"/>
  <c r="H113" i="6" s="1"/>
  <c r="G170" i="6"/>
  <c r="H170" i="6" s="1"/>
  <c r="G184" i="6"/>
  <c r="H184" i="6" s="1"/>
  <c r="G284" i="6"/>
  <c r="H284" i="6" s="1"/>
  <c r="G234" i="6"/>
  <c r="H234" i="6" s="1"/>
  <c r="G151" i="6"/>
  <c r="H151" i="6" s="1"/>
  <c r="G122" i="6"/>
  <c r="H122" i="6" s="1"/>
  <c r="G199" i="6"/>
  <c r="H199" i="6" s="1"/>
  <c r="G238" i="6"/>
  <c r="H238" i="6" s="1"/>
  <c r="G277" i="6"/>
  <c r="H277" i="6" s="1"/>
  <c r="G136" i="6"/>
  <c r="H136" i="6" s="1"/>
  <c r="G264" i="6"/>
  <c r="H264" i="6" s="1"/>
  <c r="G224" i="6"/>
  <c r="H224" i="6" s="1"/>
  <c r="G67" i="6"/>
  <c r="H67" i="6" s="1"/>
  <c r="G283" i="6"/>
  <c r="H283" i="6" s="1"/>
  <c r="G51" i="6"/>
  <c r="H51" i="6" s="1"/>
  <c r="G143" i="6"/>
  <c r="H143" i="6" s="1"/>
  <c r="G171" i="6"/>
  <c r="H171" i="6" s="1"/>
  <c r="G190" i="6"/>
  <c r="H190" i="6" s="1"/>
  <c r="G189" i="6"/>
  <c r="H189" i="6" s="1"/>
  <c r="G209" i="6"/>
  <c r="H209" i="6" s="1"/>
  <c r="G252" i="6"/>
  <c r="H252" i="6" s="1"/>
  <c r="G233" i="6"/>
  <c r="H233" i="6" s="1"/>
  <c r="G100" i="6"/>
  <c r="H100" i="6" s="1"/>
  <c r="G250" i="6"/>
  <c r="H250" i="6" s="1"/>
  <c r="G183" i="6"/>
  <c r="H183" i="6" s="1"/>
  <c r="G192" i="6"/>
  <c r="H192" i="6" s="1"/>
  <c r="G154" i="6"/>
  <c r="H154" i="6" s="1"/>
  <c r="G273" i="6"/>
  <c r="H273" i="6" s="1"/>
  <c r="G194" i="6"/>
  <c r="H194" i="6" s="1"/>
  <c r="G278" i="6"/>
  <c r="H278" i="6" s="1"/>
  <c r="G141" i="6"/>
  <c r="H141" i="6" s="1"/>
  <c r="G164" i="6"/>
  <c r="H164" i="6" s="1"/>
  <c r="G54" i="6"/>
  <c r="H54" i="6" s="1"/>
  <c r="G107" i="6"/>
  <c r="H107" i="6" s="1"/>
  <c r="G181" i="6"/>
  <c r="H181" i="6" s="1"/>
  <c r="G243" i="6"/>
  <c r="H243" i="6" s="1"/>
  <c r="G127" i="6"/>
  <c r="H127" i="6" s="1"/>
  <c r="G223" i="6"/>
  <c r="H223" i="6" s="1"/>
  <c r="G285" i="6"/>
  <c r="H285" i="6" s="1"/>
  <c r="G266" i="6"/>
  <c r="H266" i="6" s="1"/>
  <c r="G147" i="6"/>
  <c r="H147" i="6" s="1"/>
  <c r="G74" i="6"/>
  <c r="H74" i="6" s="1"/>
  <c r="G204" i="6"/>
  <c r="H204" i="6" s="1"/>
  <c r="G132" i="6"/>
  <c r="H132" i="6" s="1"/>
  <c r="G186" i="6"/>
  <c r="H186" i="6" s="1"/>
  <c r="G95" i="6"/>
  <c r="H95" i="6" s="1"/>
  <c r="G230" i="6"/>
  <c r="H230" i="6" s="1"/>
  <c r="G134" i="6"/>
  <c r="H134" i="6" s="1"/>
  <c r="G268" i="6"/>
  <c r="H268" i="6" s="1"/>
  <c r="G248" i="6"/>
  <c r="H248" i="6" s="1"/>
  <c r="G93" i="6"/>
  <c r="H93" i="6" s="1"/>
  <c r="G212" i="6"/>
  <c r="H212" i="6" s="1"/>
  <c r="G150" i="6"/>
  <c r="H150" i="6" s="1"/>
  <c r="G59" i="6"/>
  <c r="H59" i="6" s="1"/>
  <c r="G229" i="6"/>
  <c r="H229" i="6" s="1"/>
  <c r="G216" i="6"/>
  <c r="H216" i="6" s="1"/>
  <c r="G166" i="6"/>
  <c r="H166" i="6" s="1"/>
  <c r="G96" i="6"/>
  <c r="H96" i="6" s="1"/>
  <c r="G57" i="6"/>
  <c r="H57" i="6" s="1"/>
  <c r="G187" i="6"/>
  <c r="H187" i="6" s="1"/>
  <c r="G232" i="6"/>
  <c r="H232" i="6" s="1"/>
  <c r="G66" i="6"/>
  <c r="H66" i="6" s="1"/>
  <c r="G56" i="6"/>
  <c r="H56" i="6" s="1"/>
  <c r="G124" i="6"/>
  <c r="H124" i="6" s="1"/>
  <c r="G247" i="6"/>
  <c r="H247" i="6" s="1"/>
  <c r="G114" i="6"/>
  <c r="H114" i="6" s="1"/>
  <c r="G193" i="6"/>
  <c r="H193" i="6" s="1"/>
  <c r="G214" i="6"/>
  <c r="H214" i="6" s="1"/>
  <c r="G288" i="6"/>
  <c r="H288" i="6" s="1"/>
  <c r="G202" i="6"/>
  <c r="H202" i="6" s="1"/>
  <c r="G109" i="6"/>
  <c r="H109" i="6" s="1"/>
  <c r="G196" i="6"/>
  <c r="H196" i="6" s="1"/>
  <c r="G118" i="6"/>
  <c r="H118" i="6" s="1"/>
  <c r="G75" i="6"/>
  <c r="H75" i="6" s="1"/>
  <c r="G213" i="6"/>
  <c r="H213" i="6" s="1"/>
  <c r="G275" i="6"/>
  <c r="H275" i="6" s="1"/>
  <c r="G63" i="6"/>
  <c r="H63" i="6" s="1"/>
  <c r="G287" i="6"/>
  <c r="H287" i="6" s="1"/>
  <c r="G89" i="6"/>
  <c r="H89" i="6" s="1"/>
  <c r="G155" i="6"/>
  <c r="H155" i="6" s="1"/>
  <c r="G115" i="6"/>
  <c r="H115" i="6" s="1"/>
  <c r="G105" i="6"/>
  <c r="H105" i="6" s="1"/>
  <c r="G207" i="6"/>
  <c r="H207" i="6" s="1"/>
  <c r="G116" i="6"/>
  <c r="H116" i="6" s="1"/>
  <c r="G259" i="6"/>
  <c r="H259" i="6" s="1"/>
  <c r="G289" i="6"/>
  <c r="H289" i="6" s="1"/>
  <c r="G55" i="6"/>
  <c r="H55" i="6" s="1"/>
  <c r="G228" i="6"/>
  <c r="H228" i="6" s="1"/>
  <c r="G65" i="6"/>
  <c r="H65" i="6" s="1"/>
  <c r="G82" i="6"/>
  <c r="H82" i="6" s="1"/>
  <c r="G157" i="6"/>
  <c r="H157" i="6" s="1"/>
  <c r="G126" i="6"/>
  <c r="H126" i="6" s="1"/>
  <c r="G137" i="6"/>
  <c r="H137" i="6" s="1"/>
  <c r="G281" i="6"/>
  <c r="H281" i="6" s="1"/>
  <c r="G165" i="6"/>
  <c r="H165" i="6" s="1"/>
  <c r="G253" i="6"/>
  <c r="H253" i="6" s="1"/>
  <c r="G271" i="6"/>
  <c r="H271" i="6" s="1"/>
  <c r="G104" i="6"/>
  <c r="H104" i="6" s="1"/>
  <c r="G198" i="6"/>
  <c r="H198" i="6" s="1"/>
  <c r="G139" i="6"/>
  <c r="H139" i="6" s="1"/>
  <c r="G159" i="6"/>
  <c r="H159" i="6" s="1"/>
  <c r="G200" i="6"/>
  <c r="H200" i="6" s="1"/>
  <c r="G255" i="6"/>
  <c r="H255" i="6" s="1"/>
  <c r="G179" i="6"/>
  <c r="H179" i="6" s="1"/>
  <c r="G242" i="6"/>
  <c r="H242" i="6" s="1"/>
  <c r="G61" i="6"/>
  <c r="H61" i="6" s="1"/>
  <c r="G70" i="6"/>
  <c r="H70" i="6" s="1"/>
  <c r="G144" i="6"/>
  <c r="H144" i="6" s="1"/>
  <c r="G227" i="6"/>
  <c r="H227" i="6" s="1"/>
  <c r="G68" i="6"/>
  <c r="H68" i="6" s="1"/>
  <c r="G102" i="6"/>
  <c r="H102" i="6" s="1"/>
  <c r="G265" i="6"/>
  <c r="H265" i="6" s="1"/>
  <c r="G146" i="6"/>
  <c r="H146" i="6" s="1"/>
  <c r="G221" i="6"/>
  <c r="H221" i="6" s="1"/>
  <c r="G175" i="6"/>
  <c r="H175" i="6" s="1"/>
  <c r="G267" i="6"/>
  <c r="H267" i="6" s="1"/>
  <c r="G123" i="6"/>
  <c r="H123" i="6" s="1"/>
  <c r="G269" i="6"/>
  <c r="H269" i="6" s="1"/>
  <c r="G258" i="6"/>
  <c r="H258" i="6" s="1"/>
  <c r="G85" i="6"/>
  <c r="H85" i="6" s="1"/>
  <c r="G149" i="6"/>
  <c r="H149" i="6" s="1"/>
  <c r="G133" i="6"/>
  <c r="H133" i="6" s="1"/>
  <c r="G49" i="6"/>
  <c r="H49" i="6" s="1"/>
  <c r="G162" i="6"/>
  <c r="H162" i="6" s="1"/>
  <c r="G244" i="6"/>
  <c r="H244" i="6" s="1"/>
  <c r="G53" i="6"/>
  <c r="H53" i="6" s="1"/>
  <c r="G286" i="6"/>
  <c r="H286" i="6" s="1"/>
  <c r="G103" i="6"/>
  <c r="H103" i="6" s="1"/>
  <c r="G73" i="6"/>
  <c r="H73" i="6" s="1"/>
  <c r="G112" i="6"/>
  <c r="H112" i="6" s="1"/>
  <c r="G211" i="6"/>
  <c r="H211" i="6" s="1"/>
  <c r="G218" i="6"/>
  <c r="H218" i="6" s="1"/>
  <c r="G178" i="6"/>
  <c r="H178" i="6" s="1"/>
  <c r="G246" i="6"/>
  <c r="H246" i="6" s="1"/>
  <c r="G191" i="6"/>
  <c r="H191" i="6" s="1"/>
  <c r="G86" i="6"/>
  <c r="H86" i="6" s="1"/>
  <c r="G274" i="6"/>
  <c r="H274" i="6" s="1"/>
  <c r="G101" i="6"/>
  <c r="H101" i="6" s="1"/>
  <c r="G291" i="6"/>
  <c r="H291" i="6" s="1"/>
  <c r="G292" i="6"/>
  <c r="H292" i="6" s="1"/>
  <c r="G293" i="6"/>
  <c r="H293" i="6" s="1"/>
  <c r="G294" i="6"/>
  <c r="H294" i="6" s="1"/>
  <c r="G295" i="6"/>
  <c r="H295" i="6" s="1"/>
  <c r="G296" i="6"/>
  <c r="H296" i="6" s="1"/>
  <c r="C11" i="3"/>
  <c r="C7" i="3"/>
  <c r="M55" i="6"/>
  <c r="L56" i="6"/>
  <c r="K298" i="6"/>
  <c r="O297" i="6"/>
  <c r="P297" i="6" s="1"/>
  <c r="Q297" i="6" s="1"/>
  <c r="B298" i="6"/>
  <c r="F297" i="6"/>
  <c r="D54" i="6"/>
  <c r="C55" i="6"/>
  <c r="B46" i="6" l="1"/>
  <c r="H48" i="6"/>
  <c r="G297" i="6"/>
  <c r="H297" i="6" s="1"/>
  <c r="L57" i="6"/>
  <c r="M56" i="6"/>
  <c r="B299" i="6"/>
  <c r="F298" i="6"/>
  <c r="K299" i="6"/>
  <c r="O298" i="6"/>
  <c r="P298" i="6" s="1"/>
  <c r="Q298" i="6" s="1"/>
  <c r="D55" i="6"/>
  <c r="E55" i="6" s="1"/>
  <c r="I55" i="6" s="1"/>
  <c r="C56" i="6"/>
  <c r="N49" i="6" l="1"/>
  <c r="R49" i="6" s="1"/>
  <c r="N53" i="6"/>
  <c r="R53" i="6" s="1"/>
  <c r="N50" i="6"/>
  <c r="R50" i="6" s="1"/>
  <c r="N54" i="6"/>
  <c r="R54" i="6" s="1"/>
  <c r="N55" i="6"/>
  <c r="R55" i="6" s="1"/>
  <c r="N56" i="6"/>
  <c r="R56" i="6" s="1"/>
  <c r="N51" i="6"/>
  <c r="R51" i="6" s="1"/>
  <c r="N52" i="6"/>
  <c r="R52" i="6" s="1"/>
  <c r="N48" i="6"/>
  <c r="R48" i="6" s="1"/>
  <c r="E49" i="6"/>
  <c r="I49" i="6" s="1"/>
  <c r="E48" i="6"/>
  <c r="I48" i="6" s="1"/>
  <c r="E50" i="6"/>
  <c r="I50" i="6" s="1"/>
  <c r="E51" i="6"/>
  <c r="I51" i="6" s="1"/>
  <c r="E52" i="6"/>
  <c r="I52" i="6" s="1"/>
  <c r="E53" i="6"/>
  <c r="I53" i="6" s="1"/>
  <c r="E54" i="6"/>
  <c r="I54" i="6" s="1"/>
  <c r="G298" i="6"/>
  <c r="H298" i="6" s="1"/>
  <c r="M57" i="6"/>
  <c r="N57" i="6" s="1"/>
  <c r="R57" i="6" s="1"/>
  <c r="L58" i="6"/>
  <c r="K300" i="6"/>
  <c r="O299" i="6"/>
  <c r="P299" i="6" s="1"/>
  <c r="Q299" i="6" s="1"/>
  <c r="B300" i="6"/>
  <c r="F299" i="6"/>
  <c r="D56" i="6"/>
  <c r="E56" i="6" s="1"/>
  <c r="I56" i="6" s="1"/>
  <c r="C57" i="6"/>
  <c r="G299" i="6" l="1"/>
  <c r="H299" i="6" s="1"/>
  <c r="L59" i="6"/>
  <c r="M58" i="6"/>
  <c r="N58" i="6" s="1"/>
  <c r="R58" i="6" s="1"/>
  <c r="B301" i="6"/>
  <c r="F300" i="6"/>
  <c r="K301" i="6"/>
  <c r="O300" i="6"/>
  <c r="P300" i="6" s="1"/>
  <c r="Q300" i="6" s="1"/>
  <c r="D57" i="6"/>
  <c r="E57" i="6" s="1"/>
  <c r="I57" i="6" s="1"/>
  <c r="C58" i="6"/>
  <c r="G300" i="6" l="1"/>
  <c r="H300" i="6" s="1"/>
  <c r="M59" i="6"/>
  <c r="N59" i="6" s="1"/>
  <c r="R59" i="6" s="1"/>
  <c r="L60" i="6"/>
  <c r="K302" i="6"/>
  <c r="O301" i="6"/>
  <c r="P301" i="6" s="1"/>
  <c r="Q301" i="6" s="1"/>
  <c r="B302" i="6"/>
  <c r="F301" i="6"/>
  <c r="C59" i="6"/>
  <c r="D58" i="6"/>
  <c r="E58" i="6" s="1"/>
  <c r="I58" i="6" s="1"/>
  <c r="G301" i="6" l="1"/>
  <c r="H301" i="6" s="1"/>
  <c r="L61" i="6"/>
  <c r="M60" i="6"/>
  <c r="N60" i="6" s="1"/>
  <c r="R60" i="6" s="1"/>
  <c r="B303" i="6"/>
  <c r="F302" i="6"/>
  <c r="K303" i="6"/>
  <c r="O302" i="6"/>
  <c r="P302" i="6" s="1"/>
  <c r="Q302" i="6" s="1"/>
  <c r="C60" i="6"/>
  <c r="D59" i="6"/>
  <c r="E59" i="6" s="1"/>
  <c r="I59" i="6" s="1"/>
  <c r="G302" i="6" l="1"/>
  <c r="H302" i="6" s="1"/>
  <c r="M61" i="6"/>
  <c r="N61" i="6" s="1"/>
  <c r="R61" i="6" s="1"/>
  <c r="L62" i="6"/>
  <c r="K304" i="6"/>
  <c r="O303" i="6"/>
  <c r="P303" i="6" s="1"/>
  <c r="Q303" i="6" s="1"/>
  <c r="B304" i="6"/>
  <c r="F303" i="6"/>
  <c r="D60" i="6"/>
  <c r="E60" i="6" s="1"/>
  <c r="I60" i="6" s="1"/>
  <c r="C61" i="6"/>
  <c r="G303" i="6" l="1"/>
  <c r="H303" i="6" s="1"/>
  <c r="M62" i="6"/>
  <c r="N62" i="6" s="1"/>
  <c r="R62" i="6" s="1"/>
  <c r="L63" i="6"/>
  <c r="K305" i="6"/>
  <c r="O304" i="6"/>
  <c r="P304" i="6" s="1"/>
  <c r="Q304" i="6" s="1"/>
  <c r="B305" i="6"/>
  <c r="F304" i="6"/>
  <c r="C62" i="6"/>
  <c r="D61" i="6"/>
  <c r="E61" i="6" s="1"/>
  <c r="I61" i="6" s="1"/>
  <c r="G304" i="6" l="1"/>
  <c r="H304" i="6" s="1"/>
  <c r="M63" i="6"/>
  <c r="N63" i="6" s="1"/>
  <c r="R63" i="6" s="1"/>
  <c r="L64" i="6"/>
  <c r="B306" i="6"/>
  <c r="F305" i="6"/>
  <c r="K306" i="6"/>
  <c r="O305" i="6"/>
  <c r="P305" i="6" s="1"/>
  <c r="Q305" i="6" s="1"/>
  <c r="C63" i="6"/>
  <c r="D62" i="6"/>
  <c r="E62" i="6" s="1"/>
  <c r="I62" i="6" s="1"/>
  <c r="G305" i="6" l="1"/>
  <c r="H305" i="6" s="1"/>
  <c r="L65" i="6"/>
  <c r="M64" i="6"/>
  <c r="N64" i="6" s="1"/>
  <c r="R64" i="6" s="1"/>
  <c r="K307" i="6"/>
  <c r="O306" i="6"/>
  <c r="P306" i="6" s="1"/>
  <c r="Q306" i="6" s="1"/>
  <c r="B307" i="6"/>
  <c r="F306" i="6"/>
  <c r="D63" i="6"/>
  <c r="E63" i="6" s="1"/>
  <c r="I63" i="6" s="1"/>
  <c r="C64" i="6"/>
  <c r="C65" i="6" s="1"/>
  <c r="G306" i="6" l="1"/>
  <c r="H306" i="6" s="1"/>
  <c r="L66" i="6"/>
  <c r="M65" i="6"/>
  <c r="N65" i="6" s="1"/>
  <c r="R65" i="6" s="1"/>
  <c r="B308" i="6"/>
  <c r="F307" i="6"/>
  <c r="K308" i="6"/>
  <c r="O307" i="6"/>
  <c r="P307" i="6" s="1"/>
  <c r="Q307" i="6" s="1"/>
  <c r="D64" i="6"/>
  <c r="E64" i="6" s="1"/>
  <c r="I64" i="6" s="1"/>
  <c r="G307" i="6" l="1"/>
  <c r="H307" i="6" s="1"/>
  <c r="M66" i="6"/>
  <c r="N66" i="6" s="1"/>
  <c r="R66" i="6" s="1"/>
  <c r="L67" i="6"/>
  <c r="K309" i="6"/>
  <c r="O308" i="6"/>
  <c r="P308" i="6" s="1"/>
  <c r="Q308" i="6" s="1"/>
  <c r="B309" i="6"/>
  <c r="F308" i="6"/>
  <c r="C66" i="6"/>
  <c r="D65" i="6"/>
  <c r="E65" i="6" s="1"/>
  <c r="I65" i="6" s="1"/>
  <c r="G308" i="6" l="1"/>
  <c r="H308" i="6" s="1"/>
  <c r="L68" i="6"/>
  <c r="M67" i="6"/>
  <c r="N67" i="6" s="1"/>
  <c r="R67" i="6" s="1"/>
  <c r="B310" i="6"/>
  <c r="F309" i="6"/>
  <c r="K310" i="6"/>
  <c r="O309" i="6"/>
  <c r="P309" i="6" s="1"/>
  <c r="Q309" i="6" s="1"/>
  <c r="D66" i="6"/>
  <c r="E66" i="6" s="1"/>
  <c r="I66" i="6" s="1"/>
  <c r="C67" i="6"/>
  <c r="G309" i="6" l="1"/>
  <c r="H309" i="6" s="1"/>
  <c r="L69" i="6"/>
  <c r="M68" i="6"/>
  <c r="N68" i="6" s="1"/>
  <c r="R68" i="6" s="1"/>
  <c r="K311" i="6"/>
  <c r="O310" i="6"/>
  <c r="P310" i="6" s="1"/>
  <c r="Q310" i="6" s="1"/>
  <c r="B311" i="6"/>
  <c r="F310" i="6"/>
  <c r="C68" i="6"/>
  <c r="D67" i="6"/>
  <c r="E67" i="6" s="1"/>
  <c r="I67" i="6" s="1"/>
  <c r="G310" i="6" l="1"/>
  <c r="H310" i="6" s="1"/>
  <c r="M69" i="6"/>
  <c r="N69" i="6" s="1"/>
  <c r="R69" i="6" s="1"/>
  <c r="L70" i="6"/>
  <c r="K312" i="6"/>
  <c r="O311" i="6"/>
  <c r="P311" i="6" s="1"/>
  <c r="Q311" i="6" s="1"/>
  <c r="B312" i="6"/>
  <c r="F311" i="6"/>
  <c r="C69" i="6"/>
  <c r="D68" i="6"/>
  <c r="E68" i="6" s="1"/>
  <c r="I68" i="6" s="1"/>
  <c r="G311" i="6" l="1"/>
  <c r="H311" i="6" s="1"/>
  <c r="M70" i="6"/>
  <c r="N70" i="6" s="1"/>
  <c r="R70" i="6" s="1"/>
  <c r="L71" i="6"/>
  <c r="K313" i="6"/>
  <c r="O312" i="6"/>
  <c r="P312" i="6" s="1"/>
  <c r="Q312" i="6" s="1"/>
  <c r="B313" i="6"/>
  <c r="F312" i="6"/>
  <c r="C70" i="6"/>
  <c r="D69" i="6"/>
  <c r="E69" i="6" s="1"/>
  <c r="I69" i="6" s="1"/>
  <c r="G312" i="6" l="1"/>
  <c r="H312" i="6" s="1"/>
  <c r="M71" i="6"/>
  <c r="N71" i="6" s="1"/>
  <c r="R71" i="6" s="1"/>
  <c r="L72" i="6"/>
  <c r="B314" i="6"/>
  <c r="F313" i="6"/>
  <c r="K314" i="6"/>
  <c r="O313" i="6"/>
  <c r="P313" i="6" s="1"/>
  <c r="Q313" i="6" s="1"/>
  <c r="C71" i="6"/>
  <c r="D70" i="6"/>
  <c r="E70" i="6" s="1"/>
  <c r="I70" i="6" s="1"/>
  <c r="G313" i="6" l="1"/>
  <c r="H313" i="6" s="1"/>
  <c r="M72" i="6"/>
  <c r="N72" i="6" s="1"/>
  <c r="R72" i="6" s="1"/>
  <c r="L73" i="6"/>
  <c r="K315" i="6"/>
  <c r="O314" i="6"/>
  <c r="P314" i="6" s="1"/>
  <c r="Q314" i="6" s="1"/>
  <c r="B315" i="6"/>
  <c r="F314" i="6"/>
  <c r="C72" i="6"/>
  <c r="D71" i="6"/>
  <c r="E71" i="6" s="1"/>
  <c r="I71" i="6" s="1"/>
  <c r="G314" i="6" l="1"/>
  <c r="H314" i="6" s="1"/>
  <c r="L74" i="6"/>
  <c r="M73" i="6"/>
  <c r="N73" i="6" s="1"/>
  <c r="R73" i="6" s="1"/>
  <c r="B316" i="6"/>
  <c r="F315" i="6"/>
  <c r="K316" i="6"/>
  <c r="O315" i="6"/>
  <c r="P315" i="6" s="1"/>
  <c r="Q315" i="6" s="1"/>
  <c r="C73" i="6"/>
  <c r="D72" i="6"/>
  <c r="E72" i="6" s="1"/>
  <c r="I72" i="6" s="1"/>
  <c r="G315" i="6" l="1"/>
  <c r="H315" i="6" s="1"/>
  <c r="L75" i="6"/>
  <c r="M74" i="6"/>
  <c r="N74" i="6" s="1"/>
  <c r="R74" i="6" s="1"/>
  <c r="B317" i="6"/>
  <c r="F316" i="6"/>
  <c r="K317" i="6"/>
  <c r="O316" i="6"/>
  <c r="P316" i="6" s="1"/>
  <c r="Q316" i="6" s="1"/>
  <c r="C74" i="6"/>
  <c r="D73" i="6"/>
  <c r="E73" i="6" s="1"/>
  <c r="I73" i="6" s="1"/>
  <c r="G316" i="6" l="1"/>
  <c r="H316" i="6" s="1"/>
  <c r="M75" i="6"/>
  <c r="N75" i="6" s="1"/>
  <c r="R75" i="6" s="1"/>
  <c r="L76" i="6"/>
  <c r="B318" i="6"/>
  <c r="F317" i="6"/>
  <c r="K318" i="6"/>
  <c r="O317" i="6"/>
  <c r="P317" i="6" s="1"/>
  <c r="Q317" i="6" s="1"/>
  <c r="C75" i="6"/>
  <c r="D74" i="6"/>
  <c r="E74" i="6" s="1"/>
  <c r="I74" i="6" s="1"/>
  <c r="G317" i="6" l="1"/>
  <c r="H317" i="6" s="1"/>
  <c r="L77" i="6"/>
  <c r="M76" i="6"/>
  <c r="N76" i="6" s="1"/>
  <c r="R76" i="6" s="1"/>
  <c r="B319" i="6"/>
  <c r="F318" i="6"/>
  <c r="K319" i="6"/>
  <c r="O318" i="6"/>
  <c r="P318" i="6" s="1"/>
  <c r="Q318" i="6" s="1"/>
  <c r="C76" i="6"/>
  <c r="D75" i="6"/>
  <c r="E75" i="6" s="1"/>
  <c r="I75" i="6" s="1"/>
  <c r="G318" i="6" l="1"/>
  <c r="H318" i="6" s="1"/>
  <c r="L78" i="6"/>
  <c r="M77" i="6"/>
  <c r="N77" i="6" s="1"/>
  <c r="R77" i="6" s="1"/>
  <c r="B320" i="6"/>
  <c r="F319" i="6"/>
  <c r="K320" i="6"/>
  <c r="O319" i="6"/>
  <c r="P319" i="6" s="1"/>
  <c r="Q319" i="6" s="1"/>
  <c r="C77" i="6"/>
  <c r="D76" i="6"/>
  <c r="E76" i="6" s="1"/>
  <c r="I76" i="6" s="1"/>
  <c r="G319" i="6" l="1"/>
  <c r="H319" i="6" s="1"/>
  <c r="L79" i="6"/>
  <c r="M78" i="6"/>
  <c r="N78" i="6" s="1"/>
  <c r="R78" i="6" s="1"/>
  <c r="B321" i="6"/>
  <c r="F320" i="6"/>
  <c r="K321" i="6"/>
  <c r="O320" i="6"/>
  <c r="P320" i="6" s="1"/>
  <c r="Q320" i="6" s="1"/>
  <c r="C78" i="6"/>
  <c r="D77" i="6"/>
  <c r="E77" i="6" s="1"/>
  <c r="I77" i="6" s="1"/>
  <c r="G320" i="6" l="1"/>
  <c r="H320" i="6" s="1"/>
  <c r="M79" i="6"/>
  <c r="N79" i="6" s="1"/>
  <c r="R79" i="6" s="1"/>
  <c r="L80" i="6"/>
  <c r="B322" i="6"/>
  <c r="F321" i="6"/>
  <c r="K322" i="6"/>
  <c r="O321" i="6"/>
  <c r="P321" i="6" s="1"/>
  <c r="Q321" i="6" s="1"/>
  <c r="C79" i="6"/>
  <c r="D78" i="6"/>
  <c r="E78" i="6" s="1"/>
  <c r="I78" i="6" s="1"/>
  <c r="G321" i="6" l="1"/>
  <c r="H321" i="6" s="1"/>
  <c r="L81" i="6"/>
  <c r="M80" i="6"/>
  <c r="N80" i="6" s="1"/>
  <c r="R80" i="6" s="1"/>
  <c r="B323" i="6"/>
  <c r="F322" i="6"/>
  <c r="K323" i="6"/>
  <c r="O322" i="6"/>
  <c r="P322" i="6" s="1"/>
  <c r="Q322" i="6" s="1"/>
  <c r="C80" i="6"/>
  <c r="D79" i="6"/>
  <c r="E79" i="6" s="1"/>
  <c r="I79" i="6" s="1"/>
  <c r="G322" i="6" l="1"/>
  <c r="H322" i="6" s="1"/>
  <c r="M81" i="6"/>
  <c r="N81" i="6" s="1"/>
  <c r="R81" i="6" s="1"/>
  <c r="L82" i="6"/>
  <c r="B324" i="6"/>
  <c r="F323" i="6"/>
  <c r="K324" i="6"/>
  <c r="O323" i="6"/>
  <c r="P323" i="6" s="1"/>
  <c r="Q323" i="6" s="1"/>
  <c r="C81" i="6"/>
  <c r="D80" i="6"/>
  <c r="E80" i="6" s="1"/>
  <c r="I80" i="6" s="1"/>
  <c r="G323" i="6" l="1"/>
  <c r="H323" i="6" s="1"/>
  <c r="L83" i="6"/>
  <c r="M82" i="6"/>
  <c r="N82" i="6" s="1"/>
  <c r="R82" i="6" s="1"/>
  <c r="K325" i="6"/>
  <c r="O324" i="6"/>
  <c r="P324" i="6" s="1"/>
  <c r="Q324" i="6" s="1"/>
  <c r="B325" i="6"/>
  <c r="F324" i="6"/>
  <c r="C82" i="6"/>
  <c r="D81" i="6"/>
  <c r="E81" i="6" s="1"/>
  <c r="I81" i="6" s="1"/>
  <c r="G324" i="6" l="1"/>
  <c r="H324" i="6" s="1"/>
  <c r="L84" i="6"/>
  <c r="M83" i="6"/>
  <c r="N83" i="6" s="1"/>
  <c r="R83" i="6" s="1"/>
  <c r="K326" i="6"/>
  <c r="O325" i="6"/>
  <c r="P325" i="6" s="1"/>
  <c r="Q325" i="6" s="1"/>
  <c r="B326" i="6"/>
  <c r="F325" i="6"/>
  <c r="C83" i="6"/>
  <c r="D82" i="6"/>
  <c r="E82" i="6" s="1"/>
  <c r="I82" i="6" s="1"/>
  <c r="G325" i="6" l="1"/>
  <c r="H325" i="6" s="1"/>
  <c r="L85" i="6"/>
  <c r="M84" i="6"/>
  <c r="N84" i="6" s="1"/>
  <c r="R84" i="6" s="1"/>
  <c r="K327" i="6"/>
  <c r="O326" i="6"/>
  <c r="P326" i="6" s="1"/>
  <c r="Q326" i="6" s="1"/>
  <c r="B327" i="6"/>
  <c r="F326" i="6"/>
  <c r="D83" i="6"/>
  <c r="E83" i="6" s="1"/>
  <c r="I83" i="6" s="1"/>
  <c r="C84" i="6"/>
  <c r="G326" i="6" l="1"/>
  <c r="H326" i="6" s="1"/>
  <c r="M85" i="6"/>
  <c r="N85" i="6" s="1"/>
  <c r="R85" i="6" s="1"/>
  <c r="L86" i="6"/>
  <c r="K328" i="6"/>
  <c r="O327" i="6"/>
  <c r="P327" i="6" s="1"/>
  <c r="Q327" i="6" s="1"/>
  <c r="B328" i="6"/>
  <c r="F327" i="6"/>
  <c r="D84" i="6"/>
  <c r="E84" i="6" s="1"/>
  <c r="I84" i="6" s="1"/>
  <c r="C85" i="6"/>
  <c r="G327" i="6" l="1"/>
  <c r="H327" i="6" s="1"/>
  <c r="L87" i="6"/>
  <c r="M86" i="6"/>
  <c r="N86" i="6" s="1"/>
  <c r="R86" i="6" s="1"/>
  <c r="K329" i="6"/>
  <c r="O328" i="6"/>
  <c r="P328" i="6" s="1"/>
  <c r="Q328" i="6" s="1"/>
  <c r="B329" i="6"/>
  <c r="F328" i="6"/>
  <c r="C86" i="6"/>
  <c r="D85" i="6"/>
  <c r="E85" i="6" s="1"/>
  <c r="I85" i="6" s="1"/>
  <c r="G328" i="6" l="1"/>
  <c r="H328" i="6" s="1"/>
  <c r="L88" i="6"/>
  <c r="M87" i="6"/>
  <c r="N87" i="6" s="1"/>
  <c r="R87" i="6" s="1"/>
  <c r="B330" i="6"/>
  <c r="F329" i="6"/>
  <c r="K330" i="6"/>
  <c r="O329" i="6"/>
  <c r="P329" i="6" s="1"/>
  <c r="Q329" i="6" s="1"/>
  <c r="C87" i="6"/>
  <c r="D86" i="6"/>
  <c r="E86" i="6" s="1"/>
  <c r="I86" i="6" s="1"/>
  <c r="G329" i="6" l="1"/>
  <c r="H329" i="6" s="1"/>
  <c r="M88" i="6"/>
  <c r="N88" i="6" s="1"/>
  <c r="R88" i="6" s="1"/>
  <c r="L89" i="6"/>
  <c r="K331" i="6"/>
  <c r="O330" i="6"/>
  <c r="P330" i="6" s="1"/>
  <c r="Q330" i="6" s="1"/>
  <c r="B331" i="6"/>
  <c r="F330" i="6"/>
  <c r="C88" i="6"/>
  <c r="D87" i="6"/>
  <c r="E87" i="6" s="1"/>
  <c r="I87" i="6" s="1"/>
  <c r="G330" i="6" l="1"/>
  <c r="H330" i="6" s="1"/>
  <c r="L90" i="6"/>
  <c r="M89" i="6"/>
  <c r="N89" i="6" s="1"/>
  <c r="R89" i="6" s="1"/>
  <c r="B332" i="6"/>
  <c r="F331" i="6"/>
  <c r="K332" i="6"/>
  <c r="O331" i="6"/>
  <c r="P331" i="6" s="1"/>
  <c r="Q331" i="6" s="1"/>
  <c r="C89" i="6"/>
  <c r="D88" i="6"/>
  <c r="E88" i="6" s="1"/>
  <c r="I88" i="6" s="1"/>
  <c r="G331" i="6" l="1"/>
  <c r="H331" i="6" s="1"/>
  <c r="L91" i="6"/>
  <c r="M90" i="6"/>
  <c r="N90" i="6" s="1"/>
  <c r="R90" i="6" s="1"/>
  <c r="K333" i="6"/>
  <c r="O332" i="6"/>
  <c r="P332" i="6" s="1"/>
  <c r="Q332" i="6" s="1"/>
  <c r="B333" i="6"/>
  <c r="F332" i="6"/>
  <c r="C90" i="6"/>
  <c r="D89" i="6"/>
  <c r="E89" i="6" s="1"/>
  <c r="I89" i="6" s="1"/>
  <c r="G332" i="6" l="1"/>
  <c r="H332" i="6" s="1"/>
  <c r="M91" i="6"/>
  <c r="N91" i="6" s="1"/>
  <c r="R91" i="6" s="1"/>
  <c r="L92" i="6"/>
  <c r="B334" i="6"/>
  <c r="F333" i="6"/>
  <c r="K334" i="6"/>
  <c r="O333" i="6"/>
  <c r="P333" i="6" s="1"/>
  <c r="Q333" i="6" s="1"/>
  <c r="C91" i="6"/>
  <c r="D90" i="6"/>
  <c r="E90" i="6" s="1"/>
  <c r="I90" i="6" s="1"/>
  <c r="G333" i="6" l="1"/>
  <c r="H333" i="6" s="1"/>
  <c r="M92" i="6"/>
  <c r="N92" i="6" s="1"/>
  <c r="R92" i="6" s="1"/>
  <c r="L93" i="6"/>
  <c r="K335" i="6"/>
  <c r="O334" i="6"/>
  <c r="P334" i="6" s="1"/>
  <c r="Q334" i="6" s="1"/>
  <c r="B335" i="6"/>
  <c r="F334" i="6"/>
  <c r="C92" i="6"/>
  <c r="D91" i="6"/>
  <c r="E91" i="6" s="1"/>
  <c r="I91" i="6" s="1"/>
  <c r="G334" i="6" l="1"/>
  <c r="H334" i="6" s="1"/>
  <c r="L94" i="6"/>
  <c r="M93" i="6"/>
  <c r="N93" i="6" s="1"/>
  <c r="R93" i="6" s="1"/>
  <c r="B336" i="6"/>
  <c r="F335" i="6"/>
  <c r="K336" i="6"/>
  <c r="O335" i="6"/>
  <c r="P335" i="6" s="1"/>
  <c r="Q335" i="6" s="1"/>
  <c r="C93" i="6"/>
  <c r="D92" i="6"/>
  <c r="E92" i="6" s="1"/>
  <c r="I92" i="6" s="1"/>
  <c r="G335" i="6" l="1"/>
  <c r="H335" i="6" s="1"/>
  <c r="M94" i="6"/>
  <c r="N94" i="6" s="1"/>
  <c r="R94" i="6" s="1"/>
  <c r="L95" i="6"/>
  <c r="K337" i="6"/>
  <c r="O336" i="6"/>
  <c r="P336" i="6" s="1"/>
  <c r="Q336" i="6" s="1"/>
  <c r="B337" i="6"/>
  <c r="F336" i="6"/>
  <c r="C94" i="6"/>
  <c r="D93" i="6"/>
  <c r="E93" i="6" s="1"/>
  <c r="I93" i="6" s="1"/>
  <c r="G336" i="6" l="1"/>
  <c r="H336" i="6" s="1"/>
  <c r="M95" i="6"/>
  <c r="N95" i="6" s="1"/>
  <c r="R95" i="6" s="1"/>
  <c r="L96" i="6"/>
  <c r="B338" i="6"/>
  <c r="F337" i="6"/>
  <c r="K338" i="6"/>
  <c r="O337" i="6"/>
  <c r="P337" i="6" s="1"/>
  <c r="Q337" i="6" s="1"/>
  <c r="C95" i="6"/>
  <c r="D94" i="6"/>
  <c r="E94" i="6" s="1"/>
  <c r="I94" i="6" s="1"/>
  <c r="G337" i="6" l="1"/>
  <c r="H337" i="6" s="1"/>
  <c r="M96" i="6"/>
  <c r="N96" i="6" s="1"/>
  <c r="R96" i="6" s="1"/>
  <c r="L97" i="6"/>
  <c r="K339" i="6"/>
  <c r="O338" i="6"/>
  <c r="P338" i="6" s="1"/>
  <c r="Q338" i="6" s="1"/>
  <c r="B339" i="6"/>
  <c r="F338" i="6"/>
  <c r="C96" i="6"/>
  <c r="D95" i="6"/>
  <c r="E95" i="6" s="1"/>
  <c r="I95" i="6" s="1"/>
  <c r="G338" i="6" l="1"/>
  <c r="H338" i="6" s="1"/>
  <c r="M97" i="6"/>
  <c r="N97" i="6" s="1"/>
  <c r="R97" i="6" s="1"/>
  <c r="L98" i="6"/>
  <c r="B340" i="6"/>
  <c r="F339" i="6"/>
  <c r="K340" i="6"/>
  <c r="O339" i="6"/>
  <c r="P339" i="6" s="1"/>
  <c r="Q339" i="6" s="1"/>
  <c r="C97" i="6"/>
  <c r="D96" i="6"/>
  <c r="E96" i="6" s="1"/>
  <c r="I96" i="6" s="1"/>
  <c r="G339" i="6" l="1"/>
  <c r="H339" i="6" s="1"/>
  <c r="M98" i="6"/>
  <c r="N98" i="6" s="1"/>
  <c r="R98" i="6" s="1"/>
  <c r="L99" i="6"/>
  <c r="K341" i="6"/>
  <c r="O340" i="6"/>
  <c r="P340" i="6" s="1"/>
  <c r="Q340" i="6" s="1"/>
  <c r="B341" i="6"/>
  <c r="F340" i="6"/>
  <c r="C98" i="6"/>
  <c r="D97" i="6"/>
  <c r="E97" i="6" s="1"/>
  <c r="I97" i="6" s="1"/>
  <c r="G340" i="6" l="1"/>
  <c r="H340" i="6" s="1"/>
  <c r="M99" i="6"/>
  <c r="N99" i="6" s="1"/>
  <c r="R99" i="6" s="1"/>
  <c r="L100" i="6"/>
  <c r="B342" i="6"/>
  <c r="F341" i="6"/>
  <c r="K342" i="6"/>
  <c r="O341" i="6"/>
  <c r="P341" i="6" s="1"/>
  <c r="Q341" i="6" s="1"/>
  <c r="C99" i="6"/>
  <c r="D98" i="6"/>
  <c r="E98" i="6" s="1"/>
  <c r="I98" i="6" s="1"/>
  <c r="G341" i="6" l="1"/>
  <c r="H341" i="6" s="1"/>
  <c r="M100" i="6"/>
  <c r="N100" i="6" s="1"/>
  <c r="R100" i="6" s="1"/>
  <c r="L101" i="6"/>
  <c r="K343" i="6"/>
  <c r="O342" i="6"/>
  <c r="P342" i="6" s="1"/>
  <c r="Q342" i="6" s="1"/>
  <c r="B343" i="6"/>
  <c r="F342" i="6"/>
  <c r="C100" i="6"/>
  <c r="D99" i="6"/>
  <c r="E99" i="6" s="1"/>
  <c r="I99" i="6" s="1"/>
  <c r="G342" i="6" l="1"/>
  <c r="H342" i="6" s="1"/>
  <c r="L102" i="6"/>
  <c r="M101" i="6"/>
  <c r="N101" i="6" s="1"/>
  <c r="R101" i="6" s="1"/>
  <c r="B344" i="6"/>
  <c r="F343" i="6"/>
  <c r="K344" i="6"/>
  <c r="O343" i="6"/>
  <c r="P343" i="6" s="1"/>
  <c r="Q343" i="6" s="1"/>
  <c r="C101" i="6"/>
  <c r="D100" i="6"/>
  <c r="E100" i="6" s="1"/>
  <c r="I100" i="6" s="1"/>
  <c r="G343" i="6" l="1"/>
  <c r="H343" i="6" s="1"/>
  <c r="L103" i="6"/>
  <c r="M102" i="6"/>
  <c r="N102" i="6" s="1"/>
  <c r="R102" i="6" s="1"/>
  <c r="B345" i="6"/>
  <c r="F344" i="6"/>
  <c r="K345" i="6"/>
  <c r="O344" i="6"/>
  <c r="P344" i="6" s="1"/>
  <c r="Q344" i="6" s="1"/>
  <c r="C102" i="6"/>
  <c r="D101" i="6"/>
  <c r="E101" i="6" s="1"/>
  <c r="I101" i="6" s="1"/>
  <c r="G344" i="6" l="1"/>
  <c r="H344" i="6" s="1"/>
  <c r="M103" i="6"/>
  <c r="N103" i="6" s="1"/>
  <c r="R103" i="6" s="1"/>
  <c r="L104" i="6"/>
  <c r="K346" i="6"/>
  <c r="O345" i="6"/>
  <c r="P345" i="6" s="1"/>
  <c r="Q345" i="6" s="1"/>
  <c r="B346" i="6"/>
  <c r="F345" i="6"/>
  <c r="C103" i="6"/>
  <c r="D102" i="6"/>
  <c r="E102" i="6" s="1"/>
  <c r="I102" i="6" s="1"/>
  <c r="G345" i="6" l="1"/>
  <c r="H345" i="6" s="1"/>
  <c r="M104" i="6"/>
  <c r="N104" i="6" s="1"/>
  <c r="R104" i="6" s="1"/>
  <c r="L105" i="6"/>
  <c r="B347" i="6"/>
  <c r="F346" i="6"/>
  <c r="K347" i="6"/>
  <c r="O346" i="6"/>
  <c r="P346" i="6" s="1"/>
  <c r="Q346" i="6" s="1"/>
  <c r="C104" i="6"/>
  <c r="D103" i="6"/>
  <c r="E103" i="6" s="1"/>
  <c r="I103" i="6" s="1"/>
  <c r="G346" i="6" l="1"/>
  <c r="H346" i="6" s="1"/>
  <c r="M105" i="6"/>
  <c r="N105" i="6" s="1"/>
  <c r="R105" i="6" s="1"/>
  <c r="L106" i="6"/>
  <c r="K348" i="6"/>
  <c r="O347" i="6"/>
  <c r="P347" i="6" s="1"/>
  <c r="Q347" i="6" s="1"/>
  <c r="B348" i="6"/>
  <c r="F347" i="6"/>
  <c r="C105" i="6"/>
  <c r="D104" i="6"/>
  <c r="E104" i="6" s="1"/>
  <c r="I104" i="6" s="1"/>
  <c r="G347" i="6" l="1"/>
  <c r="H347" i="6" s="1"/>
  <c r="L107" i="6"/>
  <c r="M106" i="6"/>
  <c r="N106" i="6" s="1"/>
  <c r="R106" i="6" s="1"/>
  <c r="B349" i="6"/>
  <c r="F348" i="6"/>
  <c r="K349" i="6"/>
  <c r="O348" i="6"/>
  <c r="P348" i="6" s="1"/>
  <c r="Q348" i="6" s="1"/>
  <c r="C106" i="6"/>
  <c r="D105" i="6"/>
  <c r="E105" i="6" s="1"/>
  <c r="I105" i="6" s="1"/>
  <c r="G348" i="6" l="1"/>
  <c r="H348" i="6" s="1"/>
  <c r="M107" i="6"/>
  <c r="N107" i="6" s="1"/>
  <c r="R107" i="6" s="1"/>
  <c r="L108" i="6"/>
  <c r="K350" i="6"/>
  <c r="O349" i="6"/>
  <c r="P349" i="6" s="1"/>
  <c r="Q349" i="6" s="1"/>
  <c r="B350" i="6"/>
  <c r="F349" i="6"/>
  <c r="C107" i="6"/>
  <c r="D106" i="6"/>
  <c r="E106" i="6" s="1"/>
  <c r="I106" i="6" s="1"/>
  <c r="G349" i="6" l="1"/>
  <c r="H349" i="6" s="1"/>
  <c r="L109" i="6"/>
  <c r="M108" i="6"/>
  <c r="N108" i="6" s="1"/>
  <c r="R108" i="6" s="1"/>
  <c r="B351" i="6"/>
  <c r="F350" i="6"/>
  <c r="K351" i="6"/>
  <c r="O350" i="6"/>
  <c r="P350" i="6" s="1"/>
  <c r="Q350" i="6" s="1"/>
  <c r="C108" i="6"/>
  <c r="D107" i="6"/>
  <c r="E107" i="6" s="1"/>
  <c r="I107" i="6" s="1"/>
  <c r="G350" i="6" l="1"/>
  <c r="H350" i="6" s="1"/>
  <c r="M109" i="6"/>
  <c r="N109" i="6" s="1"/>
  <c r="R109" i="6" s="1"/>
  <c r="L110" i="6"/>
  <c r="K352" i="6"/>
  <c r="O351" i="6"/>
  <c r="P351" i="6" s="1"/>
  <c r="Q351" i="6" s="1"/>
  <c r="B352" i="6"/>
  <c r="F351" i="6"/>
  <c r="C109" i="6"/>
  <c r="D108" i="6"/>
  <c r="E108" i="6" s="1"/>
  <c r="I108" i="6" s="1"/>
  <c r="G351" i="6" l="1"/>
  <c r="H351" i="6" s="1"/>
  <c r="L111" i="6"/>
  <c r="M110" i="6"/>
  <c r="N110" i="6" s="1"/>
  <c r="R110" i="6" s="1"/>
  <c r="B353" i="6"/>
  <c r="F352" i="6"/>
  <c r="K353" i="6"/>
  <c r="O352" i="6"/>
  <c r="P352" i="6" s="1"/>
  <c r="Q352" i="6" s="1"/>
  <c r="C110" i="6"/>
  <c r="D109" i="6"/>
  <c r="E109" i="6" s="1"/>
  <c r="I109" i="6" s="1"/>
  <c r="G352" i="6" l="1"/>
  <c r="H352" i="6" s="1"/>
  <c r="M111" i="6"/>
  <c r="N111" i="6" s="1"/>
  <c r="R111" i="6" s="1"/>
  <c r="L112" i="6"/>
  <c r="K354" i="6"/>
  <c r="O353" i="6"/>
  <c r="P353" i="6" s="1"/>
  <c r="Q353" i="6" s="1"/>
  <c r="B354" i="6"/>
  <c r="F353" i="6"/>
  <c r="C111" i="6"/>
  <c r="D110" i="6"/>
  <c r="E110" i="6" s="1"/>
  <c r="I110" i="6" s="1"/>
  <c r="G353" i="6" l="1"/>
  <c r="H353" i="6" s="1"/>
  <c r="M112" i="6"/>
  <c r="N112" i="6" s="1"/>
  <c r="R112" i="6" s="1"/>
  <c r="L113" i="6"/>
  <c r="B355" i="6"/>
  <c r="F354" i="6"/>
  <c r="K355" i="6"/>
  <c r="O354" i="6"/>
  <c r="P354" i="6" s="1"/>
  <c r="Q354" i="6" s="1"/>
  <c r="C112" i="6"/>
  <c r="D111" i="6"/>
  <c r="E111" i="6" s="1"/>
  <c r="I111" i="6" s="1"/>
  <c r="G354" i="6" l="1"/>
  <c r="H354" i="6" s="1"/>
  <c r="M113" i="6"/>
  <c r="N113" i="6" s="1"/>
  <c r="R113" i="6" s="1"/>
  <c r="L114" i="6"/>
  <c r="K356" i="6"/>
  <c r="O355" i="6"/>
  <c r="P355" i="6" s="1"/>
  <c r="Q355" i="6" s="1"/>
  <c r="B356" i="6"/>
  <c r="F355" i="6"/>
  <c r="C113" i="6"/>
  <c r="D112" i="6"/>
  <c r="E112" i="6" s="1"/>
  <c r="I112" i="6" s="1"/>
  <c r="G355" i="6" l="1"/>
  <c r="H355" i="6" s="1"/>
  <c r="L115" i="6"/>
  <c r="M114" i="6"/>
  <c r="N114" i="6" s="1"/>
  <c r="R114" i="6" s="1"/>
  <c r="K357" i="6"/>
  <c r="O356" i="6"/>
  <c r="P356" i="6" s="1"/>
  <c r="Q356" i="6" s="1"/>
  <c r="B357" i="6"/>
  <c r="F356" i="6"/>
  <c r="C114" i="6"/>
  <c r="D113" i="6"/>
  <c r="E113" i="6" s="1"/>
  <c r="I113" i="6" s="1"/>
  <c r="G356" i="6" l="1"/>
  <c r="H356" i="6" s="1"/>
  <c r="M115" i="6"/>
  <c r="N115" i="6" s="1"/>
  <c r="R115" i="6" s="1"/>
  <c r="L116" i="6"/>
  <c r="K358" i="6"/>
  <c r="O357" i="6"/>
  <c r="P357" i="6" s="1"/>
  <c r="Q357" i="6" s="1"/>
  <c r="B358" i="6"/>
  <c r="F357" i="6"/>
  <c r="C115" i="6"/>
  <c r="D114" i="6"/>
  <c r="E114" i="6" s="1"/>
  <c r="I114" i="6" s="1"/>
  <c r="G357" i="6" l="1"/>
  <c r="H357" i="6" s="1"/>
  <c r="M116" i="6"/>
  <c r="N116" i="6" s="1"/>
  <c r="R116" i="6" s="1"/>
  <c r="L117" i="6"/>
  <c r="B359" i="6"/>
  <c r="F358" i="6"/>
  <c r="K359" i="6"/>
  <c r="O358" i="6"/>
  <c r="P358" i="6" s="1"/>
  <c r="Q358" i="6" s="1"/>
  <c r="C116" i="6"/>
  <c r="D115" i="6"/>
  <c r="E115" i="6" s="1"/>
  <c r="I115" i="6" s="1"/>
  <c r="G358" i="6" l="1"/>
  <c r="H358" i="6" s="1"/>
  <c r="M117" i="6"/>
  <c r="N117" i="6" s="1"/>
  <c r="R117" i="6" s="1"/>
  <c r="L118" i="6"/>
  <c r="K360" i="6"/>
  <c r="O359" i="6"/>
  <c r="P359" i="6" s="1"/>
  <c r="Q359" i="6" s="1"/>
  <c r="B360" i="6"/>
  <c r="F359" i="6"/>
  <c r="C117" i="6"/>
  <c r="D116" i="6"/>
  <c r="E116" i="6" s="1"/>
  <c r="I116" i="6" s="1"/>
  <c r="G359" i="6" l="1"/>
  <c r="H359" i="6" s="1"/>
  <c r="L119" i="6"/>
  <c r="M118" i="6"/>
  <c r="N118" i="6" s="1"/>
  <c r="R118" i="6" s="1"/>
  <c r="B361" i="6"/>
  <c r="F360" i="6"/>
  <c r="K361" i="6"/>
  <c r="O360" i="6"/>
  <c r="P360" i="6" s="1"/>
  <c r="Q360" i="6" s="1"/>
  <c r="C118" i="6"/>
  <c r="D117" i="6"/>
  <c r="E117" i="6" s="1"/>
  <c r="I117" i="6" s="1"/>
  <c r="G360" i="6" l="1"/>
  <c r="H360" i="6" s="1"/>
  <c r="M119" i="6"/>
  <c r="N119" i="6" s="1"/>
  <c r="R119" i="6" s="1"/>
  <c r="L120" i="6"/>
  <c r="K362" i="6"/>
  <c r="O361" i="6"/>
  <c r="P361" i="6" s="1"/>
  <c r="Q361" i="6" s="1"/>
  <c r="B362" i="6"/>
  <c r="F361" i="6"/>
  <c r="C119" i="6"/>
  <c r="D118" i="6"/>
  <c r="E118" i="6" s="1"/>
  <c r="I118" i="6" s="1"/>
  <c r="G361" i="6" l="1"/>
  <c r="H361" i="6" s="1"/>
  <c r="L121" i="6"/>
  <c r="M120" i="6"/>
  <c r="N120" i="6" s="1"/>
  <c r="R120" i="6" s="1"/>
  <c r="B363" i="6"/>
  <c r="F362" i="6"/>
  <c r="K363" i="6"/>
  <c r="O362" i="6"/>
  <c r="P362" i="6" s="1"/>
  <c r="Q362" i="6" s="1"/>
  <c r="C120" i="6"/>
  <c r="D119" i="6"/>
  <c r="E119" i="6" s="1"/>
  <c r="I119" i="6" s="1"/>
  <c r="G362" i="6" l="1"/>
  <c r="H362" i="6" s="1"/>
  <c r="M121" i="6"/>
  <c r="N121" i="6" s="1"/>
  <c r="R121" i="6" s="1"/>
  <c r="L122" i="6"/>
  <c r="K364" i="6"/>
  <c r="O363" i="6"/>
  <c r="P363" i="6" s="1"/>
  <c r="Q363" i="6" s="1"/>
  <c r="B364" i="6"/>
  <c r="F363" i="6"/>
  <c r="C121" i="6"/>
  <c r="D120" i="6"/>
  <c r="E120" i="6" s="1"/>
  <c r="I120" i="6" s="1"/>
  <c r="G363" i="6" l="1"/>
  <c r="H363" i="6" s="1"/>
  <c r="L123" i="6"/>
  <c r="M122" i="6"/>
  <c r="N122" i="6" s="1"/>
  <c r="R122" i="6" s="1"/>
  <c r="B365" i="6"/>
  <c r="F364" i="6"/>
  <c r="K365" i="6"/>
  <c r="O364" i="6"/>
  <c r="P364" i="6" s="1"/>
  <c r="Q364" i="6" s="1"/>
  <c r="C122" i="6"/>
  <c r="D121" i="6"/>
  <c r="E121" i="6" s="1"/>
  <c r="I121" i="6" s="1"/>
  <c r="G364" i="6" l="1"/>
  <c r="H364" i="6" s="1"/>
  <c r="M123" i="6"/>
  <c r="N123" i="6" s="1"/>
  <c r="R123" i="6" s="1"/>
  <c r="L124" i="6"/>
  <c r="K366" i="6"/>
  <c r="O365" i="6"/>
  <c r="P365" i="6" s="1"/>
  <c r="Q365" i="6" s="1"/>
  <c r="B366" i="6"/>
  <c r="F365" i="6"/>
  <c r="C123" i="6"/>
  <c r="D122" i="6"/>
  <c r="E122" i="6" s="1"/>
  <c r="I122" i="6" s="1"/>
  <c r="G365" i="6" l="1"/>
  <c r="H365" i="6" s="1"/>
  <c r="L125" i="6"/>
  <c r="M124" i="6"/>
  <c r="N124" i="6" s="1"/>
  <c r="R124" i="6" s="1"/>
  <c r="B367" i="6"/>
  <c r="F366" i="6"/>
  <c r="K367" i="6"/>
  <c r="O366" i="6"/>
  <c r="P366" i="6" s="1"/>
  <c r="Q366" i="6" s="1"/>
  <c r="C124" i="6"/>
  <c r="D123" i="6"/>
  <c r="E123" i="6" s="1"/>
  <c r="I123" i="6" s="1"/>
  <c r="G366" i="6" l="1"/>
  <c r="H366" i="6" s="1"/>
  <c r="M125" i="6"/>
  <c r="N125" i="6" s="1"/>
  <c r="R125" i="6" s="1"/>
  <c r="L126" i="6"/>
  <c r="B368" i="6"/>
  <c r="F367" i="6"/>
  <c r="K368" i="6"/>
  <c r="O367" i="6"/>
  <c r="P367" i="6" s="1"/>
  <c r="Q367" i="6" s="1"/>
  <c r="C125" i="6"/>
  <c r="D124" i="6"/>
  <c r="E124" i="6" s="1"/>
  <c r="I124" i="6" s="1"/>
  <c r="G367" i="6" l="1"/>
  <c r="H367" i="6" s="1"/>
  <c r="L127" i="6"/>
  <c r="M126" i="6"/>
  <c r="N126" i="6" s="1"/>
  <c r="R126" i="6" s="1"/>
  <c r="K369" i="6"/>
  <c r="O368" i="6"/>
  <c r="P368" i="6" s="1"/>
  <c r="Q368" i="6" s="1"/>
  <c r="B369" i="6"/>
  <c r="F368" i="6"/>
  <c r="C126" i="6"/>
  <c r="D125" i="6"/>
  <c r="E125" i="6" s="1"/>
  <c r="I125" i="6" s="1"/>
  <c r="G368" i="6" l="1"/>
  <c r="H368" i="6" s="1"/>
  <c r="M127" i="6"/>
  <c r="N127" i="6" s="1"/>
  <c r="R127" i="6" s="1"/>
  <c r="L128" i="6"/>
  <c r="B370" i="6"/>
  <c r="F369" i="6"/>
  <c r="K370" i="6"/>
  <c r="O369" i="6"/>
  <c r="P369" i="6" s="1"/>
  <c r="Q369" i="6" s="1"/>
  <c r="C127" i="6"/>
  <c r="D126" i="6"/>
  <c r="E126" i="6" s="1"/>
  <c r="I126" i="6" s="1"/>
  <c r="G369" i="6" l="1"/>
  <c r="H369" i="6" s="1"/>
  <c r="L129" i="6"/>
  <c r="M128" i="6"/>
  <c r="N128" i="6" s="1"/>
  <c r="R128" i="6" s="1"/>
  <c r="K371" i="6"/>
  <c r="O370" i="6"/>
  <c r="P370" i="6" s="1"/>
  <c r="Q370" i="6" s="1"/>
  <c r="B371" i="6"/>
  <c r="F370" i="6"/>
  <c r="C128" i="6"/>
  <c r="D127" i="6"/>
  <c r="E127" i="6" s="1"/>
  <c r="I127" i="6" s="1"/>
  <c r="G370" i="6" l="1"/>
  <c r="H370" i="6" s="1"/>
  <c r="M129" i="6"/>
  <c r="N129" i="6" s="1"/>
  <c r="R129" i="6" s="1"/>
  <c r="L130" i="6"/>
  <c r="B372" i="6"/>
  <c r="F371" i="6"/>
  <c r="K372" i="6"/>
  <c r="O371" i="6"/>
  <c r="P371" i="6" s="1"/>
  <c r="Q371" i="6" s="1"/>
  <c r="C129" i="6"/>
  <c r="D128" i="6"/>
  <c r="E128" i="6" s="1"/>
  <c r="I128" i="6" s="1"/>
  <c r="G371" i="6" l="1"/>
  <c r="H371" i="6" s="1"/>
  <c r="L131" i="6"/>
  <c r="M130" i="6"/>
  <c r="N130" i="6" s="1"/>
  <c r="R130" i="6" s="1"/>
  <c r="K373" i="6"/>
  <c r="O372" i="6"/>
  <c r="P372" i="6" s="1"/>
  <c r="Q372" i="6" s="1"/>
  <c r="B373" i="6"/>
  <c r="F372" i="6"/>
  <c r="C130" i="6"/>
  <c r="D129" i="6"/>
  <c r="E129" i="6" s="1"/>
  <c r="I129" i="6" s="1"/>
  <c r="G372" i="6" l="1"/>
  <c r="H372" i="6" s="1"/>
  <c r="M131" i="6"/>
  <c r="N131" i="6" s="1"/>
  <c r="R131" i="6" s="1"/>
  <c r="L132" i="6"/>
  <c r="B374" i="6"/>
  <c r="F373" i="6"/>
  <c r="K374" i="6"/>
  <c r="O373" i="6"/>
  <c r="P373" i="6" s="1"/>
  <c r="Q373" i="6" s="1"/>
  <c r="C131" i="6"/>
  <c r="D130" i="6"/>
  <c r="E130" i="6" s="1"/>
  <c r="I130" i="6" s="1"/>
  <c r="G373" i="6" l="1"/>
  <c r="H373" i="6" s="1"/>
  <c r="L133" i="6"/>
  <c r="M132" i="6"/>
  <c r="N132" i="6" s="1"/>
  <c r="R132" i="6" s="1"/>
  <c r="K375" i="6"/>
  <c r="O374" i="6"/>
  <c r="P374" i="6" s="1"/>
  <c r="Q374" i="6" s="1"/>
  <c r="B375" i="6"/>
  <c r="F374" i="6"/>
  <c r="C132" i="6"/>
  <c r="D131" i="6"/>
  <c r="E131" i="6" s="1"/>
  <c r="I131" i="6" s="1"/>
  <c r="G374" i="6" l="1"/>
  <c r="H374" i="6" s="1"/>
  <c r="M133" i="6"/>
  <c r="N133" i="6" s="1"/>
  <c r="R133" i="6" s="1"/>
  <c r="L134" i="6"/>
  <c r="B376" i="6"/>
  <c r="F375" i="6"/>
  <c r="K376" i="6"/>
  <c r="O375" i="6"/>
  <c r="P375" i="6" s="1"/>
  <c r="Q375" i="6" s="1"/>
  <c r="C133" i="6"/>
  <c r="D132" i="6"/>
  <c r="E132" i="6" s="1"/>
  <c r="I132" i="6" s="1"/>
  <c r="G375" i="6" l="1"/>
  <c r="H375" i="6" s="1"/>
  <c r="L135" i="6"/>
  <c r="M134" i="6"/>
  <c r="N134" i="6" s="1"/>
  <c r="R134" i="6" s="1"/>
  <c r="K377" i="6"/>
  <c r="O376" i="6"/>
  <c r="P376" i="6" s="1"/>
  <c r="Q376" i="6" s="1"/>
  <c r="B377" i="6"/>
  <c r="F376" i="6"/>
  <c r="C134" i="6"/>
  <c r="D133" i="6"/>
  <c r="E133" i="6" s="1"/>
  <c r="I133" i="6" s="1"/>
  <c r="G376" i="6" l="1"/>
  <c r="H376" i="6" s="1"/>
  <c r="M135" i="6"/>
  <c r="N135" i="6" s="1"/>
  <c r="R135" i="6" s="1"/>
  <c r="L136" i="6"/>
  <c r="B378" i="6"/>
  <c r="F377" i="6"/>
  <c r="K378" i="6"/>
  <c r="O377" i="6"/>
  <c r="P377" i="6" s="1"/>
  <c r="Q377" i="6" s="1"/>
  <c r="C135" i="6"/>
  <c r="D134" i="6"/>
  <c r="E134" i="6" s="1"/>
  <c r="I134" i="6" s="1"/>
  <c r="G377" i="6" l="1"/>
  <c r="H377" i="6" s="1"/>
  <c r="L137" i="6"/>
  <c r="M136" i="6"/>
  <c r="N136" i="6" s="1"/>
  <c r="R136" i="6" s="1"/>
  <c r="K379" i="6"/>
  <c r="O378" i="6"/>
  <c r="P378" i="6" s="1"/>
  <c r="Q378" i="6" s="1"/>
  <c r="B379" i="6"/>
  <c r="F378" i="6"/>
  <c r="C136" i="6"/>
  <c r="D135" i="6"/>
  <c r="E135" i="6" s="1"/>
  <c r="I135" i="6" s="1"/>
  <c r="G378" i="6" l="1"/>
  <c r="H378" i="6" s="1"/>
  <c r="M137" i="6"/>
  <c r="N137" i="6" s="1"/>
  <c r="R137" i="6" s="1"/>
  <c r="L138" i="6"/>
  <c r="B380" i="6"/>
  <c r="F379" i="6"/>
  <c r="K380" i="6"/>
  <c r="O379" i="6"/>
  <c r="P379" i="6" s="1"/>
  <c r="Q379" i="6" s="1"/>
  <c r="C137" i="6"/>
  <c r="D136" i="6"/>
  <c r="E136" i="6" s="1"/>
  <c r="I136" i="6" s="1"/>
  <c r="G379" i="6" l="1"/>
  <c r="H379" i="6" s="1"/>
  <c r="L139" i="6"/>
  <c r="M138" i="6"/>
  <c r="N138" i="6" s="1"/>
  <c r="R138" i="6" s="1"/>
  <c r="K381" i="6"/>
  <c r="O380" i="6"/>
  <c r="P380" i="6" s="1"/>
  <c r="Q380" i="6" s="1"/>
  <c r="B381" i="6"/>
  <c r="F380" i="6"/>
  <c r="C138" i="6"/>
  <c r="D137" i="6"/>
  <c r="E137" i="6" s="1"/>
  <c r="I137" i="6" s="1"/>
  <c r="G380" i="6" l="1"/>
  <c r="H380" i="6" s="1"/>
  <c r="M139" i="6"/>
  <c r="N139" i="6" s="1"/>
  <c r="R139" i="6" s="1"/>
  <c r="L140" i="6"/>
  <c r="B382" i="6"/>
  <c r="F381" i="6"/>
  <c r="K382" i="6"/>
  <c r="O381" i="6"/>
  <c r="P381" i="6" s="1"/>
  <c r="Q381" i="6" s="1"/>
  <c r="C139" i="6"/>
  <c r="D138" i="6"/>
  <c r="E138" i="6" s="1"/>
  <c r="I138" i="6" s="1"/>
  <c r="G381" i="6" l="1"/>
  <c r="H381" i="6" s="1"/>
  <c r="L141" i="6"/>
  <c r="M140" i="6"/>
  <c r="N140" i="6" s="1"/>
  <c r="R140" i="6" s="1"/>
  <c r="B383" i="6"/>
  <c r="F382" i="6"/>
  <c r="K383" i="6"/>
  <c r="O382" i="6"/>
  <c r="P382" i="6" s="1"/>
  <c r="Q382" i="6" s="1"/>
  <c r="C140" i="6"/>
  <c r="D139" i="6"/>
  <c r="E139" i="6" s="1"/>
  <c r="I139" i="6" s="1"/>
  <c r="G382" i="6" l="1"/>
  <c r="H382" i="6" s="1"/>
  <c r="M141" i="6"/>
  <c r="N141" i="6" s="1"/>
  <c r="R141" i="6" s="1"/>
  <c r="L142" i="6"/>
  <c r="K384" i="6"/>
  <c r="O383" i="6"/>
  <c r="P383" i="6" s="1"/>
  <c r="Q383" i="6" s="1"/>
  <c r="B384" i="6"/>
  <c r="F383" i="6"/>
  <c r="C141" i="6"/>
  <c r="D140" i="6"/>
  <c r="E140" i="6" s="1"/>
  <c r="I140" i="6" s="1"/>
  <c r="G383" i="6" l="1"/>
  <c r="H383" i="6" s="1"/>
  <c r="L143" i="6"/>
  <c r="M142" i="6"/>
  <c r="N142" i="6" s="1"/>
  <c r="R142" i="6" s="1"/>
  <c r="B385" i="6"/>
  <c r="F384" i="6"/>
  <c r="K385" i="6"/>
  <c r="O384" i="6"/>
  <c r="P384" i="6" s="1"/>
  <c r="Q384" i="6" s="1"/>
  <c r="C142" i="6"/>
  <c r="D141" i="6"/>
  <c r="E141" i="6" s="1"/>
  <c r="I141" i="6" s="1"/>
  <c r="G384" i="6" l="1"/>
  <c r="H384" i="6" s="1"/>
  <c r="M143" i="6"/>
  <c r="N143" i="6" s="1"/>
  <c r="R143" i="6" s="1"/>
  <c r="L144" i="6"/>
  <c r="K386" i="6"/>
  <c r="O385" i="6"/>
  <c r="P385" i="6" s="1"/>
  <c r="Q385" i="6" s="1"/>
  <c r="B386" i="6"/>
  <c r="F385" i="6"/>
  <c r="C143" i="6"/>
  <c r="D142" i="6"/>
  <c r="E142" i="6" s="1"/>
  <c r="I142" i="6" s="1"/>
  <c r="G385" i="6" l="1"/>
  <c r="H385" i="6" s="1"/>
  <c r="L145" i="6"/>
  <c r="M144" i="6"/>
  <c r="N144" i="6" s="1"/>
  <c r="R144" i="6" s="1"/>
  <c r="B387" i="6"/>
  <c r="F386" i="6"/>
  <c r="K387" i="6"/>
  <c r="O386" i="6"/>
  <c r="P386" i="6" s="1"/>
  <c r="Q386" i="6" s="1"/>
  <c r="C144" i="6"/>
  <c r="D143" i="6"/>
  <c r="E143" i="6" s="1"/>
  <c r="I143" i="6" s="1"/>
  <c r="G386" i="6" l="1"/>
  <c r="H386" i="6" s="1"/>
  <c r="M145" i="6"/>
  <c r="N145" i="6" s="1"/>
  <c r="R145" i="6" s="1"/>
  <c r="L146" i="6"/>
  <c r="K388" i="6"/>
  <c r="O387" i="6"/>
  <c r="P387" i="6" s="1"/>
  <c r="Q387" i="6" s="1"/>
  <c r="B388" i="6"/>
  <c r="F387" i="6"/>
  <c r="C145" i="6"/>
  <c r="D144" i="6"/>
  <c r="E144" i="6" s="1"/>
  <c r="I144" i="6" s="1"/>
  <c r="G387" i="6" l="1"/>
  <c r="H387" i="6" s="1"/>
  <c r="M146" i="6"/>
  <c r="N146" i="6" s="1"/>
  <c r="R146" i="6" s="1"/>
  <c r="L147" i="6"/>
  <c r="B389" i="6"/>
  <c r="F388" i="6"/>
  <c r="K389" i="6"/>
  <c r="O388" i="6"/>
  <c r="P388" i="6" s="1"/>
  <c r="Q388" i="6" s="1"/>
  <c r="C146" i="6"/>
  <c r="D145" i="6"/>
  <c r="E145" i="6" s="1"/>
  <c r="I145" i="6" s="1"/>
  <c r="G388" i="6" l="1"/>
  <c r="H388" i="6" s="1"/>
  <c r="M147" i="6"/>
  <c r="N147" i="6" s="1"/>
  <c r="R147" i="6" s="1"/>
  <c r="L148" i="6"/>
  <c r="K390" i="6"/>
  <c r="O389" i="6"/>
  <c r="P389" i="6" s="1"/>
  <c r="Q389" i="6" s="1"/>
  <c r="B390" i="6"/>
  <c r="F389" i="6"/>
  <c r="C147" i="6"/>
  <c r="D146" i="6"/>
  <c r="E146" i="6" s="1"/>
  <c r="I146" i="6" s="1"/>
  <c r="G389" i="6" l="1"/>
  <c r="H389" i="6" s="1"/>
  <c r="L149" i="6"/>
  <c r="M148" i="6"/>
  <c r="N148" i="6" s="1"/>
  <c r="R148" i="6" s="1"/>
  <c r="B391" i="6"/>
  <c r="F390" i="6"/>
  <c r="K391" i="6"/>
  <c r="O390" i="6"/>
  <c r="P390" i="6" s="1"/>
  <c r="Q390" i="6" s="1"/>
  <c r="C148" i="6"/>
  <c r="D147" i="6"/>
  <c r="E147" i="6" s="1"/>
  <c r="I147" i="6" s="1"/>
  <c r="G390" i="6" l="1"/>
  <c r="H390" i="6" s="1"/>
  <c r="M149" i="6"/>
  <c r="N149" i="6" s="1"/>
  <c r="R149" i="6" s="1"/>
  <c r="L150" i="6"/>
  <c r="K392" i="6"/>
  <c r="O391" i="6"/>
  <c r="P391" i="6" s="1"/>
  <c r="Q391" i="6" s="1"/>
  <c r="B392" i="6"/>
  <c r="F391" i="6"/>
  <c r="C149" i="6"/>
  <c r="D148" i="6"/>
  <c r="E148" i="6" s="1"/>
  <c r="I148" i="6" s="1"/>
  <c r="G391" i="6" l="1"/>
  <c r="H391" i="6" s="1"/>
  <c r="L151" i="6"/>
  <c r="M150" i="6"/>
  <c r="N150" i="6" s="1"/>
  <c r="R150" i="6" s="1"/>
  <c r="B393" i="6"/>
  <c r="F392" i="6"/>
  <c r="K393" i="6"/>
  <c r="O392" i="6"/>
  <c r="P392" i="6" s="1"/>
  <c r="Q392" i="6" s="1"/>
  <c r="C150" i="6"/>
  <c r="D149" i="6"/>
  <c r="E149" i="6" s="1"/>
  <c r="I149" i="6" s="1"/>
  <c r="G392" i="6" l="1"/>
  <c r="H392" i="6" s="1"/>
  <c r="M151" i="6"/>
  <c r="N151" i="6" s="1"/>
  <c r="R151" i="6" s="1"/>
  <c r="L152" i="6"/>
  <c r="K394" i="6"/>
  <c r="O393" i="6"/>
  <c r="P393" i="6" s="1"/>
  <c r="Q393" i="6" s="1"/>
  <c r="B394" i="6"/>
  <c r="F393" i="6"/>
  <c r="C151" i="6"/>
  <c r="D150" i="6"/>
  <c r="E150" i="6" s="1"/>
  <c r="I150" i="6" s="1"/>
  <c r="G393" i="6" l="1"/>
  <c r="H393" i="6" s="1"/>
  <c r="L153" i="6"/>
  <c r="M152" i="6"/>
  <c r="N152" i="6" s="1"/>
  <c r="R152" i="6" s="1"/>
  <c r="K395" i="6"/>
  <c r="O394" i="6"/>
  <c r="P394" i="6" s="1"/>
  <c r="Q394" i="6" s="1"/>
  <c r="B395" i="6"/>
  <c r="F394" i="6"/>
  <c r="C152" i="6"/>
  <c r="D151" i="6"/>
  <c r="E151" i="6" s="1"/>
  <c r="I151" i="6" s="1"/>
  <c r="G394" i="6" l="1"/>
  <c r="H394" i="6" s="1"/>
  <c r="M153" i="6"/>
  <c r="N153" i="6" s="1"/>
  <c r="R153" i="6" s="1"/>
  <c r="L154" i="6"/>
  <c r="B396" i="6"/>
  <c r="F395" i="6"/>
  <c r="K396" i="6"/>
  <c r="O395" i="6"/>
  <c r="P395" i="6" s="1"/>
  <c r="Q395" i="6" s="1"/>
  <c r="C153" i="6"/>
  <c r="D152" i="6"/>
  <c r="E152" i="6" s="1"/>
  <c r="I152" i="6" s="1"/>
  <c r="G395" i="6" l="1"/>
  <c r="H395" i="6" s="1"/>
  <c r="L155" i="6"/>
  <c r="M154" i="6"/>
  <c r="N154" i="6" s="1"/>
  <c r="R154" i="6" s="1"/>
  <c r="K397" i="6"/>
  <c r="O396" i="6"/>
  <c r="P396" i="6" s="1"/>
  <c r="Q396" i="6" s="1"/>
  <c r="B397" i="6"/>
  <c r="F396" i="6"/>
  <c r="C154" i="6"/>
  <c r="D153" i="6"/>
  <c r="E153" i="6" s="1"/>
  <c r="I153" i="6" s="1"/>
  <c r="G396" i="6" l="1"/>
  <c r="H396" i="6" s="1"/>
  <c r="L156" i="6"/>
  <c r="M155" i="6"/>
  <c r="N155" i="6" s="1"/>
  <c r="R155" i="6" s="1"/>
  <c r="B398" i="6"/>
  <c r="F397" i="6"/>
  <c r="K398" i="6"/>
  <c r="O397" i="6"/>
  <c r="P397" i="6" s="1"/>
  <c r="Q397" i="6" s="1"/>
  <c r="C155" i="6"/>
  <c r="D154" i="6"/>
  <c r="E154" i="6" s="1"/>
  <c r="I154" i="6" s="1"/>
  <c r="G397" i="6" l="1"/>
  <c r="H397" i="6" s="1"/>
  <c r="L157" i="6"/>
  <c r="M156" i="6"/>
  <c r="N156" i="6" s="1"/>
  <c r="R156" i="6" s="1"/>
  <c r="K399" i="6"/>
  <c r="O398" i="6"/>
  <c r="P398" i="6" s="1"/>
  <c r="Q398" i="6" s="1"/>
  <c r="B399" i="6"/>
  <c r="F398" i="6"/>
  <c r="C156" i="6"/>
  <c r="D155" i="6"/>
  <c r="E155" i="6" s="1"/>
  <c r="I155" i="6" s="1"/>
  <c r="G398" i="6" l="1"/>
  <c r="H398" i="6" s="1"/>
  <c r="M157" i="6"/>
  <c r="N157" i="6" s="1"/>
  <c r="R157" i="6" s="1"/>
  <c r="L158" i="6"/>
  <c r="K400" i="6"/>
  <c r="O399" i="6"/>
  <c r="P399" i="6" s="1"/>
  <c r="Q399" i="6" s="1"/>
  <c r="B400" i="6"/>
  <c r="F399" i="6"/>
  <c r="C157" i="6"/>
  <c r="D156" i="6"/>
  <c r="E156" i="6" s="1"/>
  <c r="I156" i="6" s="1"/>
  <c r="G399" i="6" l="1"/>
  <c r="H399" i="6" s="1"/>
  <c r="L159" i="6"/>
  <c r="M158" i="6"/>
  <c r="N158" i="6" s="1"/>
  <c r="R158" i="6" s="1"/>
  <c r="B401" i="6"/>
  <c r="F400" i="6"/>
  <c r="K401" i="6"/>
  <c r="O400" i="6"/>
  <c r="P400" i="6" s="1"/>
  <c r="Q400" i="6" s="1"/>
  <c r="C158" i="6"/>
  <c r="D157" i="6"/>
  <c r="E157" i="6" s="1"/>
  <c r="I157" i="6" s="1"/>
  <c r="G400" i="6" l="1"/>
  <c r="H400" i="6" s="1"/>
  <c r="M159" i="6"/>
  <c r="N159" i="6" s="1"/>
  <c r="R159" i="6" s="1"/>
  <c r="L160" i="6"/>
  <c r="K402" i="6"/>
  <c r="O401" i="6"/>
  <c r="P401" i="6" s="1"/>
  <c r="Q401" i="6" s="1"/>
  <c r="B402" i="6"/>
  <c r="F401" i="6"/>
  <c r="C159" i="6"/>
  <c r="D158" i="6"/>
  <c r="E158" i="6" s="1"/>
  <c r="I158" i="6" s="1"/>
  <c r="G401" i="6" l="1"/>
  <c r="H401" i="6" s="1"/>
  <c r="M160" i="6"/>
  <c r="N160" i="6" s="1"/>
  <c r="R160" i="6" s="1"/>
  <c r="L161" i="6"/>
  <c r="B403" i="6"/>
  <c r="F402" i="6"/>
  <c r="K403" i="6"/>
  <c r="O402" i="6"/>
  <c r="P402" i="6" s="1"/>
  <c r="Q402" i="6" s="1"/>
  <c r="C160" i="6"/>
  <c r="D159" i="6"/>
  <c r="E159" i="6" s="1"/>
  <c r="I159" i="6" s="1"/>
  <c r="G402" i="6" l="1"/>
  <c r="H402" i="6" s="1"/>
  <c r="M161" i="6"/>
  <c r="N161" i="6" s="1"/>
  <c r="R161" i="6" s="1"/>
  <c r="L162" i="6"/>
  <c r="K404" i="6"/>
  <c r="O403" i="6"/>
  <c r="P403" i="6" s="1"/>
  <c r="Q403" i="6" s="1"/>
  <c r="B404" i="6"/>
  <c r="F403" i="6"/>
  <c r="C161" i="6"/>
  <c r="D160" i="6"/>
  <c r="E160" i="6" s="1"/>
  <c r="I160" i="6" s="1"/>
  <c r="G403" i="6" l="1"/>
  <c r="H403" i="6" s="1"/>
  <c r="L163" i="6"/>
  <c r="M162" i="6"/>
  <c r="N162" i="6" s="1"/>
  <c r="R162" i="6" s="1"/>
  <c r="B405" i="6"/>
  <c r="F404" i="6"/>
  <c r="K405" i="6"/>
  <c r="O404" i="6"/>
  <c r="P404" i="6" s="1"/>
  <c r="Q404" i="6" s="1"/>
  <c r="C162" i="6"/>
  <c r="D161" i="6"/>
  <c r="E161" i="6" s="1"/>
  <c r="I161" i="6" s="1"/>
  <c r="G404" i="6" l="1"/>
  <c r="H404" i="6" s="1"/>
  <c r="M163" i="6"/>
  <c r="N163" i="6" s="1"/>
  <c r="R163" i="6" s="1"/>
  <c r="L164" i="6"/>
  <c r="B406" i="6"/>
  <c r="F405" i="6"/>
  <c r="K406" i="6"/>
  <c r="O405" i="6"/>
  <c r="P405" i="6" s="1"/>
  <c r="Q405" i="6" s="1"/>
  <c r="C163" i="6"/>
  <c r="D162" i="6"/>
  <c r="E162" i="6" s="1"/>
  <c r="I162" i="6" s="1"/>
  <c r="G405" i="6" l="1"/>
  <c r="H405" i="6" s="1"/>
  <c r="L165" i="6"/>
  <c r="M164" i="6"/>
  <c r="N164" i="6" s="1"/>
  <c r="R164" i="6" s="1"/>
  <c r="K407" i="6"/>
  <c r="O406" i="6"/>
  <c r="P406" i="6" s="1"/>
  <c r="Q406" i="6" s="1"/>
  <c r="B407" i="6"/>
  <c r="F406" i="6"/>
  <c r="C164" i="6"/>
  <c r="D163" i="6"/>
  <c r="E163" i="6" s="1"/>
  <c r="I163" i="6" s="1"/>
  <c r="G406" i="6" l="1"/>
  <c r="H406" i="6" s="1"/>
  <c r="M165" i="6"/>
  <c r="N165" i="6" s="1"/>
  <c r="R165" i="6" s="1"/>
  <c r="L166" i="6"/>
  <c r="B408" i="6"/>
  <c r="F407" i="6"/>
  <c r="K408" i="6"/>
  <c r="O407" i="6"/>
  <c r="P407" i="6" s="1"/>
  <c r="Q407" i="6" s="1"/>
  <c r="C165" i="6"/>
  <c r="D164" i="6"/>
  <c r="E164" i="6" s="1"/>
  <c r="I164" i="6" s="1"/>
  <c r="G407" i="6" l="1"/>
  <c r="H407" i="6" s="1"/>
  <c r="L167" i="6"/>
  <c r="M166" i="6"/>
  <c r="N166" i="6" s="1"/>
  <c r="R166" i="6" s="1"/>
  <c r="K409" i="6"/>
  <c r="O408" i="6"/>
  <c r="P408" i="6" s="1"/>
  <c r="Q408" i="6" s="1"/>
  <c r="B409" i="6"/>
  <c r="F408" i="6"/>
  <c r="C166" i="6"/>
  <c r="D165" i="6"/>
  <c r="E165" i="6" s="1"/>
  <c r="I165" i="6" s="1"/>
  <c r="G408" i="6" l="1"/>
  <c r="H408" i="6" s="1"/>
  <c r="M167" i="6"/>
  <c r="N167" i="6" s="1"/>
  <c r="R167" i="6" s="1"/>
  <c r="L168" i="6"/>
  <c r="B410" i="6"/>
  <c r="F409" i="6"/>
  <c r="K410" i="6"/>
  <c r="O409" i="6"/>
  <c r="P409" i="6" s="1"/>
  <c r="Q409" i="6" s="1"/>
  <c r="C167" i="6"/>
  <c r="D166" i="6"/>
  <c r="E166" i="6" s="1"/>
  <c r="I166" i="6" s="1"/>
  <c r="G409" i="6" l="1"/>
  <c r="H409" i="6" s="1"/>
  <c r="M168" i="6"/>
  <c r="N168" i="6" s="1"/>
  <c r="R168" i="6" s="1"/>
  <c r="L169" i="6"/>
  <c r="K411" i="6"/>
  <c r="O410" i="6"/>
  <c r="P410" i="6" s="1"/>
  <c r="Q410" i="6" s="1"/>
  <c r="B411" i="6"/>
  <c r="F410" i="6"/>
  <c r="C168" i="6"/>
  <c r="D167" i="6"/>
  <c r="E167" i="6" s="1"/>
  <c r="I167" i="6" s="1"/>
  <c r="G410" i="6" l="1"/>
  <c r="H410" i="6" s="1"/>
  <c r="M169" i="6"/>
  <c r="N169" i="6" s="1"/>
  <c r="R169" i="6" s="1"/>
  <c r="L170" i="6"/>
  <c r="B412" i="6"/>
  <c r="F411" i="6"/>
  <c r="K412" i="6"/>
  <c r="O411" i="6"/>
  <c r="P411" i="6" s="1"/>
  <c r="Q411" i="6" s="1"/>
  <c r="C169" i="6"/>
  <c r="D168" i="6"/>
  <c r="E168" i="6" s="1"/>
  <c r="I168" i="6" s="1"/>
  <c r="G411" i="6" l="1"/>
  <c r="H411" i="6" s="1"/>
  <c r="M170" i="6"/>
  <c r="N170" i="6" s="1"/>
  <c r="R170" i="6" s="1"/>
  <c r="L171" i="6"/>
  <c r="K413" i="6"/>
  <c r="O412" i="6"/>
  <c r="P412" i="6" s="1"/>
  <c r="Q412" i="6" s="1"/>
  <c r="B413" i="6"/>
  <c r="F412" i="6"/>
  <c r="C170" i="6"/>
  <c r="D169" i="6"/>
  <c r="E169" i="6" s="1"/>
  <c r="I169" i="6" s="1"/>
  <c r="G412" i="6" l="1"/>
  <c r="H412" i="6" s="1"/>
  <c r="M171" i="6"/>
  <c r="N171" i="6" s="1"/>
  <c r="R171" i="6" s="1"/>
  <c r="L172" i="6"/>
  <c r="B414" i="6"/>
  <c r="F413" i="6"/>
  <c r="K414" i="6"/>
  <c r="O413" i="6"/>
  <c r="P413" i="6" s="1"/>
  <c r="Q413" i="6" s="1"/>
  <c r="C171" i="6"/>
  <c r="D170" i="6"/>
  <c r="E170" i="6" s="1"/>
  <c r="I170" i="6" s="1"/>
  <c r="G413" i="6" l="1"/>
  <c r="H413" i="6" s="1"/>
  <c r="L173" i="6"/>
  <c r="M172" i="6"/>
  <c r="N172" i="6" s="1"/>
  <c r="R172" i="6" s="1"/>
  <c r="K415" i="6"/>
  <c r="O414" i="6"/>
  <c r="P414" i="6" s="1"/>
  <c r="Q414" i="6" s="1"/>
  <c r="B415" i="6"/>
  <c r="F414" i="6"/>
  <c r="C172" i="6"/>
  <c r="D171" i="6"/>
  <c r="E171" i="6" s="1"/>
  <c r="I171" i="6" s="1"/>
  <c r="G414" i="6" l="1"/>
  <c r="H414" i="6" s="1"/>
  <c r="M173" i="6"/>
  <c r="N173" i="6" s="1"/>
  <c r="R173" i="6" s="1"/>
  <c r="L174" i="6"/>
  <c r="B416" i="6"/>
  <c r="F415" i="6"/>
  <c r="K416" i="6"/>
  <c r="O415" i="6"/>
  <c r="P415" i="6" s="1"/>
  <c r="Q415" i="6" s="1"/>
  <c r="C173" i="6"/>
  <c r="D172" i="6"/>
  <c r="E172" i="6" s="1"/>
  <c r="I172" i="6" s="1"/>
  <c r="G415" i="6" l="1"/>
  <c r="H415" i="6" s="1"/>
  <c r="L175" i="6"/>
  <c r="M174" i="6"/>
  <c r="N174" i="6" s="1"/>
  <c r="R174" i="6" s="1"/>
  <c r="K417" i="6"/>
  <c r="O416" i="6"/>
  <c r="P416" i="6" s="1"/>
  <c r="Q416" i="6" s="1"/>
  <c r="B417" i="6"/>
  <c r="F416" i="6"/>
  <c r="C174" i="6"/>
  <c r="D173" i="6"/>
  <c r="E173" i="6" s="1"/>
  <c r="I173" i="6" s="1"/>
  <c r="G416" i="6" l="1"/>
  <c r="H416" i="6" s="1"/>
  <c r="L176" i="6"/>
  <c r="M175" i="6"/>
  <c r="N175" i="6" s="1"/>
  <c r="R175" i="6" s="1"/>
  <c r="B418" i="6"/>
  <c r="F417" i="6"/>
  <c r="K418" i="6"/>
  <c r="O417" i="6"/>
  <c r="P417" i="6" s="1"/>
  <c r="Q417" i="6" s="1"/>
  <c r="C175" i="6"/>
  <c r="D174" i="6"/>
  <c r="E174" i="6" s="1"/>
  <c r="I174" i="6" s="1"/>
  <c r="G417" i="6" l="1"/>
  <c r="H417" i="6" s="1"/>
  <c r="L177" i="6"/>
  <c r="M176" i="6"/>
  <c r="N176" i="6" s="1"/>
  <c r="R176" i="6" s="1"/>
  <c r="K419" i="6"/>
  <c r="O418" i="6"/>
  <c r="P418" i="6" s="1"/>
  <c r="Q418" i="6" s="1"/>
  <c r="B419" i="6"/>
  <c r="F418" i="6"/>
  <c r="C176" i="6"/>
  <c r="D175" i="6"/>
  <c r="E175" i="6" s="1"/>
  <c r="I175" i="6" s="1"/>
  <c r="G418" i="6" l="1"/>
  <c r="H418" i="6" s="1"/>
  <c r="L178" i="6"/>
  <c r="M177" i="6"/>
  <c r="N177" i="6" s="1"/>
  <c r="R177" i="6" s="1"/>
  <c r="K420" i="6"/>
  <c r="O419" i="6"/>
  <c r="P419" i="6" s="1"/>
  <c r="Q419" i="6" s="1"/>
  <c r="B420" i="6"/>
  <c r="F419" i="6"/>
  <c r="C177" i="6"/>
  <c r="D176" i="6"/>
  <c r="E176" i="6" s="1"/>
  <c r="I176" i="6" s="1"/>
  <c r="G419" i="6" l="1"/>
  <c r="H419" i="6" s="1"/>
  <c r="M178" i="6"/>
  <c r="N178" i="6" s="1"/>
  <c r="R178" i="6" s="1"/>
  <c r="L179" i="6"/>
  <c r="B421" i="6"/>
  <c r="F420" i="6"/>
  <c r="K421" i="6"/>
  <c r="O420" i="6"/>
  <c r="P420" i="6" s="1"/>
  <c r="Q420" i="6" s="1"/>
  <c r="C178" i="6"/>
  <c r="D177" i="6"/>
  <c r="E177" i="6" s="1"/>
  <c r="I177" i="6" s="1"/>
  <c r="G420" i="6" l="1"/>
  <c r="H420" i="6" s="1"/>
  <c r="L180" i="6"/>
  <c r="M179" i="6"/>
  <c r="N179" i="6" s="1"/>
  <c r="R179" i="6" s="1"/>
  <c r="K422" i="6"/>
  <c r="O421" i="6"/>
  <c r="P421" i="6" s="1"/>
  <c r="Q421" i="6" s="1"/>
  <c r="B422" i="6"/>
  <c r="F421" i="6"/>
  <c r="C179" i="6"/>
  <c r="D178" i="6"/>
  <c r="E178" i="6" s="1"/>
  <c r="I178" i="6" s="1"/>
  <c r="G421" i="6" l="1"/>
  <c r="H421" i="6" s="1"/>
  <c r="M180" i="6"/>
  <c r="N180" i="6" s="1"/>
  <c r="R180" i="6" s="1"/>
  <c r="L181" i="6"/>
  <c r="B423" i="6"/>
  <c r="F422" i="6"/>
  <c r="K423" i="6"/>
  <c r="O422" i="6"/>
  <c r="P422" i="6" s="1"/>
  <c r="Q422" i="6" s="1"/>
  <c r="C180" i="6"/>
  <c r="D179" i="6"/>
  <c r="E179" i="6" s="1"/>
  <c r="I179" i="6" s="1"/>
  <c r="G422" i="6" l="1"/>
  <c r="H422" i="6" s="1"/>
  <c r="M181" i="6"/>
  <c r="N181" i="6" s="1"/>
  <c r="R181" i="6" s="1"/>
  <c r="L182" i="6"/>
  <c r="K424" i="6"/>
  <c r="O423" i="6"/>
  <c r="P423" i="6" s="1"/>
  <c r="Q423" i="6" s="1"/>
  <c r="B424" i="6"/>
  <c r="F423" i="6"/>
  <c r="C181" i="6"/>
  <c r="D180" i="6"/>
  <c r="E180" i="6" s="1"/>
  <c r="I180" i="6" s="1"/>
  <c r="G423" i="6" l="1"/>
  <c r="H423" i="6" s="1"/>
  <c r="M182" i="6"/>
  <c r="N182" i="6" s="1"/>
  <c r="R182" i="6" s="1"/>
  <c r="L183" i="6"/>
  <c r="B425" i="6"/>
  <c r="F424" i="6"/>
  <c r="K425" i="6"/>
  <c r="O424" i="6"/>
  <c r="P424" i="6" s="1"/>
  <c r="Q424" i="6" s="1"/>
  <c r="C182" i="6"/>
  <c r="D181" i="6"/>
  <c r="E181" i="6" s="1"/>
  <c r="I181" i="6" s="1"/>
  <c r="G424" i="6" l="1"/>
  <c r="H424" i="6" s="1"/>
  <c r="L184" i="6"/>
  <c r="M183" i="6"/>
  <c r="N183" i="6" s="1"/>
  <c r="R183" i="6" s="1"/>
  <c r="K426" i="6"/>
  <c r="O425" i="6"/>
  <c r="P425" i="6" s="1"/>
  <c r="Q425" i="6" s="1"/>
  <c r="B426" i="6"/>
  <c r="F425" i="6"/>
  <c r="C183" i="6"/>
  <c r="D182" i="6"/>
  <c r="E182" i="6" s="1"/>
  <c r="I182" i="6" s="1"/>
  <c r="G425" i="6" l="1"/>
  <c r="H425" i="6" s="1"/>
  <c r="M184" i="6"/>
  <c r="N184" i="6" s="1"/>
  <c r="R184" i="6" s="1"/>
  <c r="L185" i="6"/>
  <c r="B427" i="6"/>
  <c r="F426" i="6"/>
  <c r="K427" i="6"/>
  <c r="O426" i="6"/>
  <c r="P426" i="6" s="1"/>
  <c r="Q426" i="6" s="1"/>
  <c r="C184" i="6"/>
  <c r="D183" i="6"/>
  <c r="E183" i="6" s="1"/>
  <c r="I183" i="6" s="1"/>
  <c r="G426" i="6" l="1"/>
  <c r="H426" i="6" s="1"/>
  <c r="L186" i="6"/>
  <c r="M185" i="6"/>
  <c r="N185" i="6" s="1"/>
  <c r="R185" i="6" s="1"/>
  <c r="K428" i="6"/>
  <c r="O427" i="6"/>
  <c r="P427" i="6" s="1"/>
  <c r="Q427" i="6" s="1"/>
  <c r="B428" i="6"/>
  <c r="F427" i="6"/>
  <c r="C185" i="6"/>
  <c r="D184" i="6"/>
  <c r="E184" i="6" s="1"/>
  <c r="I184" i="6" s="1"/>
  <c r="G427" i="6" l="1"/>
  <c r="H427" i="6" s="1"/>
  <c r="M186" i="6"/>
  <c r="N186" i="6" s="1"/>
  <c r="R186" i="6" s="1"/>
  <c r="L187" i="6"/>
  <c r="B429" i="6"/>
  <c r="F428" i="6"/>
  <c r="K429" i="6"/>
  <c r="O428" i="6"/>
  <c r="P428" i="6" s="1"/>
  <c r="Q428" i="6" s="1"/>
  <c r="C186" i="6"/>
  <c r="D185" i="6"/>
  <c r="E185" i="6" s="1"/>
  <c r="I185" i="6" s="1"/>
  <c r="G428" i="6" l="1"/>
  <c r="H428" i="6" s="1"/>
  <c r="L188" i="6"/>
  <c r="M187" i="6"/>
  <c r="N187" i="6" s="1"/>
  <c r="R187" i="6" s="1"/>
  <c r="K430" i="6"/>
  <c r="O429" i="6"/>
  <c r="P429" i="6" s="1"/>
  <c r="Q429" i="6" s="1"/>
  <c r="B430" i="6"/>
  <c r="F429" i="6"/>
  <c r="C187" i="6"/>
  <c r="D186" i="6"/>
  <c r="E186" i="6" s="1"/>
  <c r="I186" i="6" s="1"/>
  <c r="G429" i="6" l="1"/>
  <c r="H429" i="6" s="1"/>
  <c r="L189" i="6"/>
  <c r="M188" i="6"/>
  <c r="N188" i="6" s="1"/>
  <c r="R188" i="6" s="1"/>
  <c r="B431" i="6"/>
  <c r="F430" i="6"/>
  <c r="K431" i="6"/>
  <c r="O430" i="6"/>
  <c r="P430" i="6" s="1"/>
  <c r="Q430" i="6" s="1"/>
  <c r="C188" i="6"/>
  <c r="D187" i="6"/>
  <c r="E187" i="6" s="1"/>
  <c r="I187" i="6" s="1"/>
  <c r="G430" i="6" l="1"/>
  <c r="H430" i="6" s="1"/>
  <c r="M189" i="6"/>
  <c r="N189" i="6" s="1"/>
  <c r="R189" i="6" s="1"/>
  <c r="L190" i="6"/>
  <c r="K432" i="6"/>
  <c r="O431" i="6"/>
  <c r="P431" i="6" s="1"/>
  <c r="Q431" i="6" s="1"/>
  <c r="B432" i="6"/>
  <c r="F431" i="6"/>
  <c r="C189" i="6"/>
  <c r="D188" i="6"/>
  <c r="E188" i="6" s="1"/>
  <c r="I188" i="6" s="1"/>
  <c r="G431" i="6" l="1"/>
  <c r="H431" i="6" s="1"/>
  <c r="M190" i="6"/>
  <c r="N190" i="6" s="1"/>
  <c r="R190" i="6" s="1"/>
  <c r="L191" i="6"/>
  <c r="B433" i="6"/>
  <c r="F432" i="6"/>
  <c r="K433" i="6"/>
  <c r="O432" i="6"/>
  <c r="P432" i="6" s="1"/>
  <c r="Q432" i="6" s="1"/>
  <c r="C190" i="6"/>
  <c r="D189" i="6"/>
  <c r="E189" i="6" s="1"/>
  <c r="I189" i="6" s="1"/>
  <c r="G432" i="6" l="1"/>
  <c r="H432" i="6" s="1"/>
  <c r="M191" i="6"/>
  <c r="N191" i="6" s="1"/>
  <c r="R191" i="6" s="1"/>
  <c r="L192" i="6"/>
  <c r="K434" i="6"/>
  <c r="O433" i="6"/>
  <c r="P433" i="6" s="1"/>
  <c r="Q433" i="6" s="1"/>
  <c r="B434" i="6"/>
  <c r="F433" i="6"/>
  <c r="C191" i="6"/>
  <c r="D190" i="6"/>
  <c r="E190" i="6" s="1"/>
  <c r="I190" i="6" s="1"/>
  <c r="G433" i="6" l="1"/>
  <c r="H433" i="6" s="1"/>
  <c r="L193" i="6"/>
  <c r="M192" i="6"/>
  <c r="N192" i="6" s="1"/>
  <c r="R192" i="6" s="1"/>
  <c r="B435" i="6"/>
  <c r="F434" i="6"/>
  <c r="K435" i="6"/>
  <c r="O434" i="6"/>
  <c r="P434" i="6" s="1"/>
  <c r="Q434" i="6" s="1"/>
  <c r="C192" i="6"/>
  <c r="D191" i="6"/>
  <c r="E191" i="6" s="1"/>
  <c r="I191" i="6" s="1"/>
  <c r="G434" i="6" l="1"/>
  <c r="H434" i="6" s="1"/>
  <c r="M193" i="6"/>
  <c r="N193" i="6" s="1"/>
  <c r="R193" i="6" s="1"/>
  <c r="L194" i="6"/>
  <c r="K436" i="6"/>
  <c r="O435" i="6"/>
  <c r="P435" i="6" s="1"/>
  <c r="Q435" i="6" s="1"/>
  <c r="B436" i="6"/>
  <c r="F435" i="6"/>
  <c r="C193" i="6"/>
  <c r="D192" i="6"/>
  <c r="E192" i="6" s="1"/>
  <c r="I192" i="6" s="1"/>
  <c r="G435" i="6" l="1"/>
  <c r="H435" i="6" s="1"/>
  <c r="L195" i="6"/>
  <c r="M194" i="6"/>
  <c r="N194" i="6" s="1"/>
  <c r="R194" i="6" s="1"/>
  <c r="B437" i="6"/>
  <c r="F436" i="6"/>
  <c r="K437" i="6"/>
  <c r="O436" i="6"/>
  <c r="P436" i="6" s="1"/>
  <c r="Q436" i="6" s="1"/>
  <c r="C194" i="6"/>
  <c r="D193" i="6"/>
  <c r="E193" i="6" s="1"/>
  <c r="I193" i="6" s="1"/>
  <c r="G436" i="6" l="1"/>
  <c r="H436" i="6" s="1"/>
  <c r="L196" i="6"/>
  <c r="M195" i="6"/>
  <c r="N195" i="6" s="1"/>
  <c r="R195" i="6" s="1"/>
  <c r="K438" i="6"/>
  <c r="O437" i="6"/>
  <c r="P437" i="6" s="1"/>
  <c r="Q437" i="6" s="1"/>
  <c r="B438" i="6"/>
  <c r="F437" i="6"/>
  <c r="C195" i="6"/>
  <c r="D194" i="6"/>
  <c r="E194" i="6" s="1"/>
  <c r="I194" i="6" s="1"/>
  <c r="G437" i="6" l="1"/>
  <c r="H437" i="6" s="1"/>
  <c r="L197" i="6"/>
  <c r="M196" i="6"/>
  <c r="N196" i="6" s="1"/>
  <c r="R196" i="6" s="1"/>
  <c r="B439" i="6"/>
  <c r="F438" i="6"/>
  <c r="K439" i="6"/>
  <c r="O438" i="6"/>
  <c r="P438" i="6" s="1"/>
  <c r="Q438" i="6" s="1"/>
  <c r="C196" i="6"/>
  <c r="D195" i="6"/>
  <c r="E195" i="6" s="1"/>
  <c r="I195" i="6" s="1"/>
  <c r="G438" i="6" l="1"/>
  <c r="H438" i="6" s="1"/>
  <c r="M197" i="6"/>
  <c r="N197" i="6" s="1"/>
  <c r="R197" i="6" s="1"/>
  <c r="L198" i="6"/>
  <c r="K440" i="6"/>
  <c r="O439" i="6"/>
  <c r="P439" i="6" s="1"/>
  <c r="Q439" i="6" s="1"/>
  <c r="B440" i="6"/>
  <c r="F439" i="6"/>
  <c r="C197" i="6"/>
  <c r="D196" i="6"/>
  <c r="E196" i="6" s="1"/>
  <c r="I196" i="6" s="1"/>
  <c r="G439" i="6" l="1"/>
  <c r="H439" i="6" s="1"/>
  <c r="M198" i="6"/>
  <c r="N198" i="6" s="1"/>
  <c r="R198" i="6" s="1"/>
  <c r="L199" i="6"/>
  <c r="B441" i="6"/>
  <c r="F440" i="6"/>
  <c r="K441" i="6"/>
  <c r="O440" i="6"/>
  <c r="P440" i="6" s="1"/>
  <c r="Q440" i="6" s="1"/>
  <c r="C198" i="6"/>
  <c r="D197" i="6"/>
  <c r="E197" i="6" s="1"/>
  <c r="I197" i="6" s="1"/>
  <c r="G440" i="6" l="1"/>
  <c r="H440" i="6" s="1"/>
  <c r="M199" i="6"/>
  <c r="N199" i="6" s="1"/>
  <c r="R199" i="6" s="1"/>
  <c r="L200" i="6"/>
  <c r="K442" i="6"/>
  <c r="O441" i="6"/>
  <c r="P441" i="6" s="1"/>
  <c r="Q441" i="6" s="1"/>
  <c r="B442" i="6"/>
  <c r="F441" i="6"/>
  <c r="C199" i="6"/>
  <c r="D198" i="6"/>
  <c r="E198" i="6" s="1"/>
  <c r="I198" i="6" s="1"/>
  <c r="G441" i="6" l="1"/>
  <c r="H441" i="6" s="1"/>
  <c r="M200" i="6"/>
  <c r="N200" i="6" s="1"/>
  <c r="R200" i="6" s="1"/>
  <c r="L201" i="6"/>
  <c r="B443" i="6"/>
  <c r="F442" i="6"/>
  <c r="K443" i="6"/>
  <c r="O442" i="6"/>
  <c r="P442" i="6" s="1"/>
  <c r="Q442" i="6" s="1"/>
  <c r="C200" i="6"/>
  <c r="D199" i="6"/>
  <c r="E199" i="6" s="1"/>
  <c r="I199" i="6" s="1"/>
  <c r="G442" i="6" l="1"/>
  <c r="H442" i="6" s="1"/>
  <c r="L202" i="6"/>
  <c r="M201" i="6"/>
  <c r="N201" i="6" s="1"/>
  <c r="R201" i="6" s="1"/>
  <c r="K444" i="6"/>
  <c r="O443" i="6"/>
  <c r="P443" i="6" s="1"/>
  <c r="Q443" i="6" s="1"/>
  <c r="B444" i="6"/>
  <c r="F443" i="6"/>
  <c r="C201" i="6"/>
  <c r="D200" i="6"/>
  <c r="E200" i="6" s="1"/>
  <c r="I200" i="6" s="1"/>
  <c r="G443" i="6" l="1"/>
  <c r="H443" i="6" s="1"/>
  <c r="M202" i="6"/>
  <c r="N202" i="6" s="1"/>
  <c r="R202" i="6" s="1"/>
  <c r="L203" i="6"/>
  <c r="B445" i="6"/>
  <c r="F444" i="6"/>
  <c r="K445" i="6"/>
  <c r="O444" i="6"/>
  <c r="P444" i="6" s="1"/>
  <c r="Q444" i="6" s="1"/>
  <c r="C202" i="6"/>
  <c r="D201" i="6"/>
  <c r="E201" i="6" s="1"/>
  <c r="I201" i="6" s="1"/>
  <c r="G444" i="6" l="1"/>
  <c r="H444" i="6" s="1"/>
  <c r="M203" i="6"/>
  <c r="N203" i="6" s="1"/>
  <c r="R203" i="6" s="1"/>
  <c r="L204" i="6"/>
  <c r="K446" i="6"/>
  <c r="O445" i="6"/>
  <c r="P445" i="6" s="1"/>
  <c r="Q445" i="6" s="1"/>
  <c r="B446" i="6"/>
  <c r="F445" i="6"/>
  <c r="C203" i="6"/>
  <c r="D202" i="6"/>
  <c r="E202" i="6" s="1"/>
  <c r="I202" i="6" s="1"/>
  <c r="G445" i="6" l="1"/>
  <c r="H445" i="6" s="1"/>
  <c r="L205" i="6"/>
  <c r="M204" i="6"/>
  <c r="N204" i="6" s="1"/>
  <c r="R204" i="6" s="1"/>
  <c r="B447" i="6"/>
  <c r="F446" i="6"/>
  <c r="K447" i="6"/>
  <c r="O446" i="6"/>
  <c r="P446" i="6" s="1"/>
  <c r="Q446" i="6" s="1"/>
  <c r="C204" i="6"/>
  <c r="D203" i="6"/>
  <c r="E203" i="6" s="1"/>
  <c r="I203" i="6" s="1"/>
  <c r="G446" i="6" l="1"/>
  <c r="H446" i="6" s="1"/>
  <c r="M205" i="6"/>
  <c r="N205" i="6" s="1"/>
  <c r="R205" i="6" s="1"/>
  <c r="L206" i="6"/>
  <c r="K448" i="6"/>
  <c r="O447" i="6"/>
  <c r="P447" i="6" s="1"/>
  <c r="Q447" i="6" s="1"/>
  <c r="B448" i="6"/>
  <c r="F447" i="6"/>
  <c r="C205" i="6"/>
  <c r="D204" i="6"/>
  <c r="E204" i="6" s="1"/>
  <c r="I204" i="6" s="1"/>
  <c r="G447" i="6" l="1"/>
  <c r="H447" i="6" s="1"/>
  <c r="L207" i="6"/>
  <c r="M206" i="6"/>
  <c r="N206" i="6" s="1"/>
  <c r="R206" i="6" s="1"/>
  <c r="B449" i="6"/>
  <c r="F448" i="6"/>
  <c r="K449" i="6"/>
  <c r="O448" i="6"/>
  <c r="P448" i="6" s="1"/>
  <c r="Q448" i="6" s="1"/>
  <c r="C206" i="6"/>
  <c r="D205" i="6"/>
  <c r="E205" i="6" s="1"/>
  <c r="I205" i="6" s="1"/>
  <c r="G448" i="6" l="1"/>
  <c r="H448" i="6" s="1"/>
  <c r="M207" i="6"/>
  <c r="N207" i="6" s="1"/>
  <c r="R207" i="6" s="1"/>
  <c r="L208" i="6"/>
  <c r="K450" i="6"/>
  <c r="O449" i="6"/>
  <c r="P449" i="6" s="1"/>
  <c r="Q449" i="6" s="1"/>
  <c r="B450" i="6"/>
  <c r="F449" i="6"/>
  <c r="C207" i="6"/>
  <c r="D206" i="6"/>
  <c r="E206" i="6" s="1"/>
  <c r="I206" i="6" s="1"/>
  <c r="G449" i="6" l="1"/>
  <c r="H449" i="6" s="1"/>
  <c r="L209" i="6"/>
  <c r="M208" i="6"/>
  <c r="N208" i="6" s="1"/>
  <c r="R208" i="6" s="1"/>
  <c r="B451" i="6"/>
  <c r="F450" i="6"/>
  <c r="K451" i="6"/>
  <c r="O450" i="6"/>
  <c r="P450" i="6" s="1"/>
  <c r="Q450" i="6" s="1"/>
  <c r="C208" i="6"/>
  <c r="D207" i="6"/>
  <c r="E207" i="6" s="1"/>
  <c r="I207" i="6" s="1"/>
  <c r="G450" i="6" l="1"/>
  <c r="H450" i="6" s="1"/>
  <c r="M209" i="6"/>
  <c r="N209" i="6" s="1"/>
  <c r="R209" i="6" s="1"/>
  <c r="L210" i="6"/>
  <c r="K452" i="6"/>
  <c r="O451" i="6"/>
  <c r="P451" i="6" s="1"/>
  <c r="Q451" i="6" s="1"/>
  <c r="B452" i="6"/>
  <c r="F451" i="6"/>
  <c r="C209" i="6"/>
  <c r="D208" i="6"/>
  <c r="E208" i="6" s="1"/>
  <c r="I208" i="6" s="1"/>
  <c r="G451" i="6" l="1"/>
  <c r="H451" i="6" s="1"/>
  <c r="L211" i="6"/>
  <c r="M210" i="6"/>
  <c r="N210" i="6" s="1"/>
  <c r="R210" i="6" s="1"/>
  <c r="B453" i="6"/>
  <c r="F452" i="6"/>
  <c r="K453" i="6"/>
  <c r="O452" i="6"/>
  <c r="P452" i="6" s="1"/>
  <c r="Q452" i="6" s="1"/>
  <c r="C210" i="6"/>
  <c r="D209" i="6"/>
  <c r="E209" i="6" s="1"/>
  <c r="I209" i="6" s="1"/>
  <c r="G452" i="6" l="1"/>
  <c r="H452" i="6" s="1"/>
  <c r="M211" i="6"/>
  <c r="N211" i="6" s="1"/>
  <c r="R211" i="6" s="1"/>
  <c r="L212" i="6"/>
  <c r="K454" i="6"/>
  <c r="O453" i="6"/>
  <c r="P453" i="6" s="1"/>
  <c r="Q453" i="6" s="1"/>
  <c r="B454" i="6"/>
  <c r="F453" i="6"/>
  <c r="C211" i="6"/>
  <c r="D210" i="6"/>
  <c r="E210" i="6" s="1"/>
  <c r="I210" i="6" s="1"/>
  <c r="G453" i="6" l="1"/>
  <c r="H453" i="6" s="1"/>
  <c r="L213" i="6"/>
  <c r="M212" i="6"/>
  <c r="N212" i="6" s="1"/>
  <c r="R212" i="6" s="1"/>
  <c r="B455" i="6"/>
  <c r="F454" i="6"/>
  <c r="K455" i="6"/>
  <c r="O454" i="6"/>
  <c r="P454" i="6" s="1"/>
  <c r="Q454" i="6" s="1"/>
  <c r="C212" i="6"/>
  <c r="D211" i="6"/>
  <c r="E211" i="6" s="1"/>
  <c r="I211" i="6" s="1"/>
  <c r="G454" i="6" l="1"/>
  <c r="H454" i="6" s="1"/>
  <c r="M213" i="6"/>
  <c r="N213" i="6" s="1"/>
  <c r="R213" i="6" s="1"/>
  <c r="L214" i="6"/>
  <c r="K456" i="6"/>
  <c r="O455" i="6"/>
  <c r="P455" i="6" s="1"/>
  <c r="Q455" i="6" s="1"/>
  <c r="B456" i="6"/>
  <c r="F455" i="6"/>
  <c r="C213" i="6"/>
  <c r="D212" i="6"/>
  <c r="E212" i="6" s="1"/>
  <c r="I212" i="6" s="1"/>
  <c r="G455" i="6" l="1"/>
  <c r="H455" i="6" s="1"/>
  <c r="M214" i="6"/>
  <c r="N214" i="6" s="1"/>
  <c r="R214" i="6" s="1"/>
  <c r="L215" i="6"/>
  <c r="B457" i="6"/>
  <c r="F456" i="6"/>
  <c r="K457" i="6"/>
  <c r="O456" i="6"/>
  <c r="P456" i="6" s="1"/>
  <c r="Q456" i="6" s="1"/>
  <c r="C214" i="6"/>
  <c r="D213" i="6"/>
  <c r="E213" i="6" s="1"/>
  <c r="I213" i="6" s="1"/>
  <c r="G456" i="6" l="1"/>
  <c r="H456" i="6" s="1"/>
  <c r="M215" i="6"/>
  <c r="N215" i="6" s="1"/>
  <c r="R215" i="6" s="1"/>
  <c r="L216" i="6"/>
  <c r="K458" i="6"/>
  <c r="O457" i="6"/>
  <c r="P457" i="6" s="1"/>
  <c r="Q457" i="6" s="1"/>
  <c r="B458" i="6"/>
  <c r="F457" i="6"/>
  <c r="C215" i="6"/>
  <c r="D214" i="6"/>
  <c r="E214" i="6" s="1"/>
  <c r="I214" i="6" s="1"/>
  <c r="G457" i="6" l="1"/>
  <c r="H457" i="6" s="1"/>
  <c r="L217" i="6"/>
  <c r="M216" i="6"/>
  <c r="N216" i="6" s="1"/>
  <c r="R216" i="6" s="1"/>
  <c r="B459" i="6"/>
  <c r="F458" i="6"/>
  <c r="K459" i="6"/>
  <c r="O458" i="6"/>
  <c r="P458" i="6" s="1"/>
  <c r="Q458" i="6" s="1"/>
  <c r="C216" i="6"/>
  <c r="D215" i="6"/>
  <c r="E215" i="6" s="1"/>
  <c r="I215" i="6" s="1"/>
  <c r="G458" i="6" l="1"/>
  <c r="H458" i="6" s="1"/>
  <c r="L218" i="6"/>
  <c r="M217" i="6"/>
  <c r="N217" i="6" s="1"/>
  <c r="R217" i="6" s="1"/>
  <c r="K460" i="6"/>
  <c r="O459" i="6"/>
  <c r="P459" i="6" s="1"/>
  <c r="Q459" i="6" s="1"/>
  <c r="B460" i="6"/>
  <c r="F459" i="6"/>
  <c r="C217" i="6"/>
  <c r="D216" i="6"/>
  <c r="E216" i="6" s="1"/>
  <c r="I216" i="6" s="1"/>
  <c r="G459" i="6" l="1"/>
  <c r="H459" i="6" s="1"/>
  <c r="L219" i="6"/>
  <c r="M218" i="6"/>
  <c r="N218" i="6" s="1"/>
  <c r="R218" i="6" s="1"/>
  <c r="B461" i="6"/>
  <c r="F460" i="6"/>
  <c r="K461" i="6"/>
  <c r="O460" i="6"/>
  <c r="P460" i="6" s="1"/>
  <c r="Q460" i="6" s="1"/>
  <c r="C218" i="6"/>
  <c r="D217" i="6"/>
  <c r="E217" i="6" s="1"/>
  <c r="I217" i="6" s="1"/>
  <c r="G460" i="6" l="1"/>
  <c r="H460" i="6" s="1"/>
  <c r="M219" i="6"/>
  <c r="N219" i="6" s="1"/>
  <c r="R219" i="6" s="1"/>
  <c r="L220" i="6"/>
  <c r="K462" i="6"/>
  <c r="O461" i="6"/>
  <c r="P461" i="6" s="1"/>
  <c r="Q461" i="6" s="1"/>
  <c r="B462" i="6"/>
  <c r="F461" i="6"/>
  <c r="C219" i="6"/>
  <c r="D218" i="6"/>
  <c r="E218" i="6" s="1"/>
  <c r="I218" i="6" s="1"/>
  <c r="G461" i="6" l="1"/>
  <c r="H461" i="6" s="1"/>
  <c r="L221" i="6"/>
  <c r="M220" i="6"/>
  <c r="N220" i="6" s="1"/>
  <c r="R220" i="6" s="1"/>
  <c r="B463" i="6"/>
  <c r="F462" i="6"/>
  <c r="K463" i="6"/>
  <c r="O462" i="6"/>
  <c r="P462" i="6" s="1"/>
  <c r="Q462" i="6" s="1"/>
  <c r="C220" i="6"/>
  <c r="D219" i="6"/>
  <c r="E219" i="6" s="1"/>
  <c r="I219" i="6" s="1"/>
  <c r="G462" i="6" l="1"/>
  <c r="H462" i="6" s="1"/>
  <c r="M221" i="6"/>
  <c r="N221" i="6" s="1"/>
  <c r="R221" i="6" s="1"/>
  <c r="L222" i="6"/>
  <c r="K464" i="6"/>
  <c r="O463" i="6"/>
  <c r="P463" i="6" s="1"/>
  <c r="Q463" i="6" s="1"/>
  <c r="B464" i="6"/>
  <c r="F463" i="6"/>
  <c r="C221" i="6"/>
  <c r="D220" i="6"/>
  <c r="E220" i="6" s="1"/>
  <c r="I220" i="6" s="1"/>
  <c r="G463" i="6" l="1"/>
  <c r="H463" i="6" s="1"/>
  <c r="L223" i="6"/>
  <c r="M222" i="6"/>
  <c r="N222" i="6" s="1"/>
  <c r="R222" i="6" s="1"/>
  <c r="B465" i="6"/>
  <c r="F464" i="6"/>
  <c r="K465" i="6"/>
  <c r="O464" i="6"/>
  <c r="P464" i="6" s="1"/>
  <c r="Q464" i="6" s="1"/>
  <c r="C222" i="6"/>
  <c r="D221" i="6"/>
  <c r="E221" i="6" s="1"/>
  <c r="I221" i="6" s="1"/>
  <c r="G464" i="6" l="1"/>
  <c r="H464" i="6" s="1"/>
  <c r="L224" i="6"/>
  <c r="M223" i="6"/>
  <c r="N223" i="6" s="1"/>
  <c r="R223" i="6" s="1"/>
  <c r="K466" i="6"/>
  <c r="O465" i="6"/>
  <c r="P465" i="6" s="1"/>
  <c r="Q465" i="6" s="1"/>
  <c r="B466" i="6"/>
  <c r="F465" i="6"/>
  <c r="C223" i="6"/>
  <c r="D222" i="6"/>
  <c r="E222" i="6" s="1"/>
  <c r="I222" i="6" s="1"/>
  <c r="G465" i="6" l="1"/>
  <c r="H465" i="6" s="1"/>
  <c r="L225" i="6"/>
  <c r="M224" i="6"/>
  <c r="N224" i="6" s="1"/>
  <c r="R224" i="6" s="1"/>
  <c r="B467" i="6"/>
  <c r="F466" i="6"/>
  <c r="K467" i="6"/>
  <c r="O466" i="6"/>
  <c r="P466" i="6" s="1"/>
  <c r="Q466" i="6" s="1"/>
  <c r="C224" i="6"/>
  <c r="D223" i="6"/>
  <c r="E223" i="6" s="1"/>
  <c r="I223" i="6" s="1"/>
  <c r="G466" i="6" l="1"/>
  <c r="H466" i="6" s="1"/>
  <c r="M225" i="6"/>
  <c r="N225" i="6" s="1"/>
  <c r="R225" i="6" s="1"/>
  <c r="L226" i="6"/>
  <c r="K468" i="6"/>
  <c r="O467" i="6"/>
  <c r="P467" i="6" s="1"/>
  <c r="Q467" i="6" s="1"/>
  <c r="B468" i="6"/>
  <c r="F467" i="6"/>
  <c r="C225" i="6"/>
  <c r="D224" i="6"/>
  <c r="E224" i="6" s="1"/>
  <c r="I224" i="6" s="1"/>
  <c r="G467" i="6" l="1"/>
  <c r="H467" i="6" s="1"/>
  <c r="L227" i="6"/>
  <c r="M226" i="6"/>
  <c r="N226" i="6" s="1"/>
  <c r="R226" i="6" s="1"/>
  <c r="B469" i="6"/>
  <c r="F468" i="6"/>
  <c r="K469" i="6"/>
  <c r="O468" i="6"/>
  <c r="P468" i="6" s="1"/>
  <c r="Q468" i="6" s="1"/>
  <c r="C226" i="6"/>
  <c r="D225" i="6"/>
  <c r="E225" i="6" s="1"/>
  <c r="I225" i="6" s="1"/>
  <c r="G468" i="6" l="1"/>
  <c r="H468" i="6" s="1"/>
  <c r="M227" i="6"/>
  <c r="N227" i="6" s="1"/>
  <c r="R227" i="6" s="1"/>
  <c r="L228" i="6"/>
  <c r="K470" i="6"/>
  <c r="O469" i="6"/>
  <c r="P469" i="6" s="1"/>
  <c r="Q469" i="6" s="1"/>
  <c r="B470" i="6"/>
  <c r="F469" i="6"/>
  <c r="C227" i="6"/>
  <c r="D226" i="6"/>
  <c r="E226" i="6" s="1"/>
  <c r="I226" i="6" s="1"/>
  <c r="G469" i="6" l="1"/>
  <c r="H469" i="6" s="1"/>
  <c r="L229" i="6"/>
  <c r="M228" i="6"/>
  <c r="N228" i="6" s="1"/>
  <c r="R228" i="6" s="1"/>
  <c r="B471" i="6"/>
  <c r="F470" i="6"/>
  <c r="K471" i="6"/>
  <c r="O470" i="6"/>
  <c r="P470" i="6" s="1"/>
  <c r="Q470" i="6" s="1"/>
  <c r="C228" i="6"/>
  <c r="D227" i="6"/>
  <c r="E227" i="6" s="1"/>
  <c r="I227" i="6" s="1"/>
  <c r="G470" i="6" l="1"/>
  <c r="H470" i="6" s="1"/>
  <c r="L230" i="6"/>
  <c r="M229" i="6"/>
  <c r="N229" i="6" s="1"/>
  <c r="R229" i="6" s="1"/>
  <c r="K472" i="6"/>
  <c r="O471" i="6"/>
  <c r="P471" i="6" s="1"/>
  <c r="Q471" i="6" s="1"/>
  <c r="B472" i="6"/>
  <c r="F471" i="6"/>
  <c r="C229" i="6"/>
  <c r="D228" i="6"/>
  <c r="E228" i="6" s="1"/>
  <c r="I228" i="6" s="1"/>
  <c r="G471" i="6" l="1"/>
  <c r="H471" i="6" s="1"/>
  <c r="L231" i="6"/>
  <c r="M230" i="6"/>
  <c r="N230" i="6" s="1"/>
  <c r="R230" i="6" s="1"/>
  <c r="B473" i="6"/>
  <c r="F472" i="6"/>
  <c r="K473" i="6"/>
  <c r="O472" i="6"/>
  <c r="P472" i="6" s="1"/>
  <c r="Q472" i="6" s="1"/>
  <c r="C230" i="6"/>
  <c r="D229" i="6"/>
  <c r="E229" i="6" s="1"/>
  <c r="I229" i="6" s="1"/>
  <c r="G472" i="6" l="1"/>
  <c r="H472" i="6" s="1"/>
  <c r="M231" i="6"/>
  <c r="N231" i="6" s="1"/>
  <c r="R231" i="6" s="1"/>
  <c r="L232" i="6"/>
  <c r="K474" i="6"/>
  <c r="O473" i="6"/>
  <c r="P473" i="6" s="1"/>
  <c r="Q473" i="6" s="1"/>
  <c r="B474" i="6"/>
  <c r="F473" i="6"/>
  <c r="C231" i="6"/>
  <c r="D230" i="6"/>
  <c r="E230" i="6" s="1"/>
  <c r="I230" i="6" s="1"/>
  <c r="G473" i="6" l="1"/>
  <c r="H473" i="6" s="1"/>
  <c r="M232" i="6"/>
  <c r="N232" i="6" s="1"/>
  <c r="R232" i="6" s="1"/>
  <c r="L233" i="6"/>
  <c r="B475" i="6"/>
  <c r="F474" i="6"/>
  <c r="K475" i="6"/>
  <c r="O474" i="6"/>
  <c r="P474" i="6" s="1"/>
  <c r="Q474" i="6" s="1"/>
  <c r="C232" i="6"/>
  <c r="D231" i="6"/>
  <c r="E231" i="6" s="1"/>
  <c r="I231" i="6" s="1"/>
  <c r="G474" i="6" l="1"/>
  <c r="H474" i="6" s="1"/>
  <c r="M233" i="6"/>
  <c r="N233" i="6" s="1"/>
  <c r="R233" i="6" s="1"/>
  <c r="L234" i="6"/>
  <c r="K476" i="6"/>
  <c r="O475" i="6"/>
  <c r="P475" i="6" s="1"/>
  <c r="Q475" i="6" s="1"/>
  <c r="B476" i="6"/>
  <c r="F475" i="6"/>
  <c r="C233" i="6"/>
  <c r="D232" i="6"/>
  <c r="E232" i="6" s="1"/>
  <c r="I232" i="6" s="1"/>
  <c r="G475" i="6" l="1"/>
  <c r="H475" i="6" s="1"/>
  <c r="L235" i="6"/>
  <c r="M234" i="6"/>
  <c r="N234" i="6" s="1"/>
  <c r="R234" i="6" s="1"/>
  <c r="B477" i="6"/>
  <c r="F476" i="6"/>
  <c r="K477" i="6"/>
  <c r="O476" i="6"/>
  <c r="P476" i="6" s="1"/>
  <c r="Q476" i="6" s="1"/>
  <c r="C234" i="6"/>
  <c r="D233" i="6"/>
  <c r="E233" i="6" s="1"/>
  <c r="I233" i="6" s="1"/>
  <c r="G476" i="6" l="1"/>
  <c r="H476" i="6" s="1"/>
  <c r="L236" i="6"/>
  <c r="M235" i="6"/>
  <c r="N235" i="6" s="1"/>
  <c r="R235" i="6" s="1"/>
  <c r="K478" i="6"/>
  <c r="O477" i="6"/>
  <c r="P477" i="6" s="1"/>
  <c r="Q477" i="6" s="1"/>
  <c r="B478" i="6"/>
  <c r="F477" i="6"/>
  <c r="C235" i="6"/>
  <c r="D234" i="6"/>
  <c r="E234" i="6" s="1"/>
  <c r="I234" i="6" s="1"/>
  <c r="G477" i="6" l="1"/>
  <c r="H477" i="6" s="1"/>
  <c r="L237" i="6"/>
  <c r="M236" i="6"/>
  <c r="N236" i="6" s="1"/>
  <c r="R236" i="6" s="1"/>
  <c r="B479" i="6"/>
  <c r="F478" i="6"/>
  <c r="K479" i="6"/>
  <c r="O478" i="6"/>
  <c r="P478" i="6" s="1"/>
  <c r="Q478" i="6" s="1"/>
  <c r="C236" i="6"/>
  <c r="D235" i="6"/>
  <c r="E235" i="6" s="1"/>
  <c r="I235" i="6" s="1"/>
  <c r="G478" i="6" l="1"/>
  <c r="H478" i="6" s="1"/>
  <c r="L238" i="6"/>
  <c r="M237" i="6"/>
  <c r="N237" i="6" s="1"/>
  <c r="R237" i="6" s="1"/>
  <c r="K480" i="6"/>
  <c r="O479" i="6"/>
  <c r="P479" i="6" s="1"/>
  <c r="Q479" i="6" s="1"/>
  <c r="B480" i="6"/>
  <c r="F479" i="6"/>
  <c r="C237" i="6"/>
  <c r="D236" i="6"/>
  <c r="E236" i="6" s="1"/>
  <c r="I236" i="6" s="1"/>
  <c r="G479" i="6" l="1"/>
  <c r="H479" i="6" s="1"/>
  <c r="M238" i="6"/>
  <c r="N238" i="6" s="1"/>
  <c r="R238" i="6" s="1"/>
  <c r="L239" i="6"/>
  <c r="B481" i="6"/>
  <c r="F480" i="6"/>
  <c r="K481" i="6"/>
  <c r="O480" i="6"/>
  <c r="P480" i="6" s="1"/>
  <c r="Q480" i="6" s="1"/>
  <c r="C238" i="6"/>
  <c r="D237" i="6"/>
  <c r="E237" i="6" s="1"/>
  <c r="I237" i="6" s="1"/>
  <c r="G480" i="6" l="1"/>
  <c r="H480" i="6" s="1"/>
  <c r="M239" i="6"/>
  <c r="N239" i="6" s="1"/>
  <c r="R239" i="6" s="1"/>
  <c r="L240" i="6"/>
  <c r="K482" i="6"/>
  <c r="O481" i="6"/>
  <c r="P481" i="6" s="1"/>
  <c r="Q481" i="6" s="1"/>
  <c r="B482" i="6"/>
  <c r="F481" i="6"/>
  <c r="C239" i="6"/>
  <c r="D238" i="6"/>
  <c r="E238" i="6" s="1"/>
  <c r="I238" i="6" s="1"/>
  <c r="G481" i="6" l="1"/>
  <c r="H481" i="6" s="1"/>
  <c r="M240" i="6"/>
  <c r="N240" i="6" s="1"/>
  <c r="R240" i="6" s="1"/>
  <c r="L241" i="6"/>
  <c r="K483" i="6"/>
  <c r="O482" i="6"/>
  <c r="P482" i="6" s="1"/>
  <c r="Q482" i="6" s="1"/>
  <c r="B483" i="6"/>
  <c r="F482" i="6"/>
  <c r="C240" i="6"/>
  <c r="D239" i="6"/>
  <c r="E239" i="6" s="1"/>
  <c r="I239" i="6" s="1"/>
  <c r="G482" i="6" l="1"/>
  <c r="H482" i="6" s="1"/>
  <c r="L242" i="6"/>
  <c r="M241" i="6"/>
  <c r="N241" i="6" s="1"/>
  <c r="R241" i="6" s="1"/>
  <c r="B484" i="6"/>
  <c r="F483" i="6"/>
  <c r="K484" i="6"/>
  <c r="O483" i="6"/>
  <c r="P483" i="6" s="1"/>
  <c r="Q483" i="6" s="1"/>
  <c r="C241" i="6"/>
  <c r="D240" i="6"/>
  <c r="E240" i="6" s="1"/>
  <c r="I240" i="6" s="1"/>
  <c r="G483" i="6" l="1"/>
  <c r="H483" i="6" s="1"/>
  <c r="L243" i="6"/>
  <c r="M242" i="6"/>
  <c r="N242" i="6" s="1"/>
  <c r="R242" i="6" s="1"/>
  <c r="K485" i="6"/>
  <c r="O484" i="6"/>
  <c r="P484" i="6" s="1"/>
  <c r="Q484" i="6" s="1"/>
  <c r="B485" i="6"/>
  <c r="F484" i="6"/>
  <c r="C242" i="6"/>
  <c r="D241" i="6"/>
  <c r="E241" i="6" s="1"/>
  <c r="I241" i="6" s="1"/>
  <c r="G484" i="6" l="1"/>
  <c r="H484" i="6" s="1"/>
  <c r="M243" i="6"/>
  <c r="N243" i="6" s="1"/>
  <c r="R243" i="6" s="1"/>
  <c r="L244" i="6"/>
  <c r="B486" i="6"/>
  <c r="F485" i="6"/>
  <c r="K486" i="6"/>
  <c r="O485" i="6"/>
  <c r="P485" i="6" s="1"/>
  <c r="Q485" i="6" s="1"/>
  <c r="C243" i="6"/>
  <c r="D242" i="6"/>
  <c r="E242" i="6" s="1"/>
  <c r="I242" i="6" s="1"/>
  <c r="G485" i="6" l="1"/>
  <c r="H485" i="6" s="1"/>
  <c r="L245" i="6"/>
  <c r="M244" i="6"/>
  <c r="N244" i="6" s="1"/>
  <c r="R244" i="6" s="1"/>
  <c r="K487" i="6"/>
  <c r="O486" i="6"/>
  <c r="P486" i="6" s="1"/>
  <c r="Q486" i="6" s="1"/>
  <c r="B487" i="6"/>
  <c r="F486" i="6"/>
  <c r="C244" i="6"/>
  <c r="D243" i="6"/>
  <c r="E243" i="6" s="1"/>
  <c r="I243" i="6" s="1"/>
  <c r="G486" i="6" l="1"/>
  <c r="H486" i="6" s="1"/>
  <c r="L246" i="6"/>
  <c r="M245" i="6"/>
  <c r="N245" i="6" s="1"/>
  <c r="R245" i="6" s="1"/>
  <c r="B488" i="6"/>
  <c r="F487" i="6"/>
  <c r="K488" i="6"/>
  <c r="O487" i="6"/>
  <c r="P487" i="6" s="1"/>
  <c r="Q487" i="6" s="1"/>
  <c r="C245" i="6"/>
  <c r="D244" i="6"/>
  <c r="E244" i="6" s="1"/>
  <c r="I244" i="6" s="1"/>
  <c r="G487" i="6" l="1"/>
  <c r="H487" i="6" s="1"/>
  <c r="L247" i="6"/>
  <c r="M246" i="6"/>
  <c r="N246" i="6" s="1"/>
  <c r="R246" i="6" s="1"/>
  <c r="K489" i="6"/>
  <c r="O488" i="6"/>
  <c r="P488" i="6" s="1"/>
  <c r="Q488" i="6" s="1"/>
  <c r="B489" i="6"/>
  <c r="F488" i="6"/>
  <c r="C246" i="6"/>
  <c r="D245" i="6"/>
  <c r="E245" i="6" s="1"/>
  <c r="I245" i="6" s="1"/>
  <c r="G488" i="6" l="1"/>
  <c r="H488" i="6" s="1"/>
  <c r="L248" i="6"/>
  <c r="M247" i="6"/>
  <c r="N247" i="6" s="1"/>
  <c r="R247" i="6" s="1"/>
  <c r="B490" i="6"/>
  <c r="F489" i="6"/>
  <c r="K490" i="6"/>
  <c r="O489" i="6"/>
  <c r="P489" i="6" s="1"/>
  <c r="Q489" i="6" s="1"/>
  <c r="C247" i="6"/>
  <c r="D246" i="6"/>
  <c r="E246" i="6" s="1"/>
  <c r="I246" i="6" s="1"/>
  <c r="G489" i="6" l="1"/>
  <c r="H489" i="6" s="1"/>
  <c r="L249" i="6"/>
  <c r="M248" i="6"/>
  <c r="N248" i="6" s="1"/>
  <c r="R248" i="6" s="1"/>
  <c r="K491" i="6"/>
  <c r="O490" i="6"/>
  <c r="P490" i="6" s="1"/>
  <c r="Q490" i="6" s="1"/>
  <c r="B491" i="6"/>
  <c r="F490" i="6"/>
  <c r="C248" i="6"/>
  <c r="D247" i="6"/>
  <c r="E247" i="6" s="1"/>
  <c r="I247" i="6" s="1"/>
  <c r="G490" i="6" l="1"/>
  <c r="H490" i="6" s="1"/>
  <c r="M249" i="6"/>
  <c r="N249" i="6" s="1"/>
  <c r="R249" i="6" s="1"/>
  <c r="L250" i="6"/>
  <c r="B492" i="6"/>
  <c r="F491" i="6"/>
  <c r="K492" i="6"/>
  <c r="O491" i="6"/>
  <c r="P491" i="6" s="1"/>
  <c r="Q491" i="6" s="1"/>
  <c r="C249" i="6"/>
  <c r="D248" i="6"/>
  <c r="E248" i="6" s="1"/>
  <c r="I248" i="6" s="1"/>
  <c r="G491" i="6" l="1"/>
  <c r="H491" i="6" s="1"/>
  <c r="M250" i="6"/>
  <c r="N250" i="6" s="1"/>
  <c r="R250" i="6" s="1"/>
  <c r="L251" i="6"/>
  <c r="K493" i="6"/>
  <c r="O492" i="6"/>
  <c r="P492" i="6" s="1"/>
  <c r="Q492" i="6" s="1"/>
  <c r="B493" i="6"/>
  <c r="F492" i="6"/>
  <c r="C250" i="6"/>
  <c r="D249" i="6"/>
  <c r="E249" i="6" s="1"/>
  <c r="I249" i="6" s="1"/>
  <c r="G492" i="6" l="1"/>
  <c r="H492" i="6" s="1"/>
  <c r="L252" i="6"/>
  <c r="M251" i="6"/>
  <c r="N251" i="6" s="1"/>
  <c r="R251" i="6" s="1"/>
  <c r="B494" i="6"/>
  <c r="F493" i="6"/>
  <c r="K494" i="6"/>
  <c r="O493" i="6"/>
  <c r="P493" i="6" s="1"/>
  <c r="Q493" i="6" s="1"/>
  <c r="C251" i="6"/>
  <c r="D250" i="6"/>
  <c r="E250" i="6" s="1"/>
  <c r="I250" i="6" s="1"/>
  <c r="G493" i="6" l="1"/>
  <c r="H493" i="6" s="1"/>
  <c r="M252" i="6"/>
  <c r="N252" i="6" s="1"/>
  <c r="R252" i="6" s="1"/>
  <c r="L253" i="6"/>
  <c r="K495" i="6"/>
  <c r="O494" i="6"/>
  <c r="P494" i="6" s="1"/>
  <c r="Q494" i="6" s="1"/>
  <c r="B495" i="6"/>
  <c r="F494" i="6"/>
  <c r="C252" i="6"/>
  <c r="D251" i="6"/>
  <c r="E251" i="6" s="1"/>
  <c r="I251" i="6" s="1"/>
  <c r="G494" i="6" l="1"/>
  <c r="H494" i="6" s="1"/>
  <c r="M253" i="6"/>
  <c r="N253" i="6" s="1"/>
  <c r="R253" i="6" s="1"/>
  <c r="L254" i="6"/>
  <c r="B496" i="6"/>
  <c r="F495" i="6"/>
  <c r="K496" i="6"/>
  <c r="O495" i="6"/>
  <c r="P495" i="6" s="1"/>
  <c r="Q495" i="6" s="1"/>
  <c r="C253" i="6"/>
  <c r="D252" i="6"/>
  <c r="E252" i="6" s="1"/>
  <c r="I252" i="6" s="1"/>
  <c r="G495" i="6" l="1"/>
  <c r="H495" i="6" s="1"/>
  <c r="M254" i="6"/>
  <c r="N254" i="6" s="1"/>
  <c r="R254" i="6" s="1"/>
  <c r="L255" i="6"/>
  <c r="K497" i="6"/>
  <c r="O496" i="6"/>
  <c r="P496" i="6" s="1"/>
  <c r="Q496" i="6" s="1"/>
  <c r="B497" i="6"/>
  <c r="F496" i="6"/>
  <c r="C254" i="6"/>
  <c r="D253" i="6"/>
  <c r="E253" i="6" s="1"/>
  <c r="I253" i="6" s="1"/>
  <c r="G496" i="6" l="1"/>
  <c r="H496" i="6" s="1"/>
  <c r="M255" i="6"/>
  <c r="N255" i="6" s="1"/>
  <c r="R255" i="6" s="1"/>
  <c r="L256" i="6"/>
  <c r="B498" i="6"/>
  <c r="F497" i="6"/>
  <c r="K498" i="6"/>
  <c r="O497" i="6"/>
  <c r="P497" i="6" s="1"/>
  <c r="Q497" i="6" s="1"/>
  <c r="C255" i="6"/>
  <c r="D254" i="6"/>
  <c r="E254" i="6" s="1"/>
  <c r="I254" i="6" s="1"/>
  <c r="G497" i="6" l="1"/>
  <c r="H497" i="6" s="1"/>
  <c r="M256" i="6"/>
  <c r="N256" i="6" s="1"/>
  <c r="R256" i="6" s="1"/>
  <c r="L257" i="6"/>
  <c r="B499" i="6"/>
  <c r="F498" i="6"/>
  <c r="K499" i="6"/>
  <c r="O498" i="6"/>
  <c r="P498" i="6" s="1"/>
  <c r="Q498" i="6" s="1"/>
  <c r="C256" i="6"/>
  <c r="D255" i="6"/>
  <c r="E255" i="6" s="1"/>
  <c r="I255" i="6" s="1"/>
  <c r="G498" i="6" l="1"/>
  <c r="H498" i="6" s="1"/>
  <c r="M257" i="6"/>
  <c r="N257" i="6" s="1"/>
  <c r="R257" i="6" s="1"/>
  <c r="L258" i="6"/>
  <c r="O499" i="6"/>
  <c r="P499" i="6" s="1"/>
  <c r="Q499" i="6" s="1"/>
  <c r="K500" i="6"/>
  <c r="B500" i="6"/>
  <c r="F499" i="6"/>
  <c r="C257" i="6"/>
  <c r="D256" i="6"/>
  <c r="E256" i="6" s="1"/>
  <c r="I256" i="6" s="1"/>
  <c r="G499" i="6" l="1"/>
  <c r="H499" i="6" s="1"/>
  <c r="M258" i="6"/>
  <c r="N258" i="6" s="1"/>
  <c r="R258" i="6" s="1"/>
  <c r="L259" i="6"/>
  <c r="B501" i="6"/>
  <c r="F500" i="6"/>
  <c r="K501" i="6"/>
  <c r="O500" i="6"/>
  <c r="P500" i="6" s="1"/>
  <c r="Q500" i="6" s="1"/>
  <c r="C258" i="6"/>
  <c r="D257" i="6"/>
  <c r="E257" i="6" s="1"/>
  <c r="I257" i="6" s="1"/>
  <c r="G500" i="6" l="1"/>
  <c r="H500" i="6" s="1"/>
  <c r="L260" i="6"/>
  <c r="M259" i="6"/>
  <c r="N259" i="6" s="1"/>
  <c r="R259" i="6" s="1"/>
  <c r="O501" i="6"/>
  <c r="P501" i="6" s="1"/>
  <c r="Q501" i="6" s="1"/>
  <c r="K502" i="6"/>
  <c r="B502" i="6"/>
  <c r="F501" i="6"/>
  <c r="C259" i="6"/>
  <c r="D258" i="6"/>
  <c r="E258" i="6" s="1"/>
  <c r="I258" i="6" s="1"/>
  <c r="G501" i="6" l="1"/>
  <c r="H501" i="6" s="1"/>
  <c r="M260" i="6"/>
  <c r="N260" i="6" s="1"/>
  <c r="R260" i="6" s="1"/>
  <c r="L261" i="6"/>
  <c r="B503" i="6"/>
  <c r="F502" i="6"/>
  <c r="O502" i="6"/>
  <c r="P502" i="6" s="1"/>
  <c r="Q502" i="6" s="1"/>
  <c r="K503" i="6"/>
  <c r="D259" i="6"/>
  <c r="E259" i="6" s="1"/>
  <c r="I259" i="6" s="1"/>
  <c r="C260" i="6"/>
  <c r="G502" i="6" l="1"/>
  <c r="H502" i="6" s="1"/>
  <c r="M261" i="6"/>
  <c r="N261" i="6" s="1"/>
  <c r="R261" i="6" s="1"/>
  <c r="L262" i="6"/>
  <c r="K504" i="6"/>
  <c r="O503" i="6"/>
  <c r="P503" i="6" s="1"/>
  <c r="Q503" i="6" s="1"/>
  <c r="B504" i="6"/>
  <c r="F503" i="6"/>
  <c r="C261" i="6"/>
  <c r="D260" i="6"/>
  <c r="E260" i="6" s="1"/>
  <c r="I260" i="6" s="1"/>
  <c r="G503" i="6" l="1"/>
  <c r="H503" i="6" s="1"/>
  <c r="M262" i="6"/>
  <c r="N262" i="6" s="1"/>
  <c r="R262" i="6" s="1"/>
  <c r="L263" i="6"/>
  <c r="B505" i="6"/>
  <c r="F504" i="6"/>
  <c r="K505" i="6"/>
  <c r="O504" i="6"/>
  <c r="P504" i="6" s="1"/>
  <c r="Q504" i="6" s="1"/>
  <c r="C262" i="6"/>
  <c r="D261" i="6"/>
  <c r="E261" i="6" s="1"/>
  <c r="I261" i="6" s="1"/>
  <c r="G504" i="6" l="1"/>
  <c r="H504" i="6" s="1"/>
  <c r="L264" i="6"/>
  <c r="M263" i="6"/>
  <c r="N263" i="6" s="1"/>
  <c r="R263" i="6" s="1"/>
  <c r="K506" i="6"/>
  <c r="O505" i="6"/>
  <c r="P505" i="6" s="1"/>
  <c r="Q505" i="6" s="1"/>
  <c r="B506" i="6"/>
  <c r="F505" i="6"/>
  <c r="C263" i="6"/>
  <c r="D262" i="6"/>
  <c r="E262" i="6" s="1"/>
  <c r="I262" i="6" s="1"/>
  <c r="G505" i="6" l="1"/>
  <c r="H505" i="6" s="1"/>
  <c r="M264" i="6"/>
  <c r="N264" i="6" s="1"/>
  <c r="R264" i="6" s="1"/>
  <c r="L265" i="6"/>
  <c r="B507" i="6"/>
  <c r="F506" i="6"/>
  <c r="K507" i="6"/>
  <c r="O506" i="6"/>
  <c r="P506" i="6" s="1"/>
  <c r="Q506" i="6" s="1"/>
  <c r="C264" i="6"/>
  <c r="D263" i="6"/>
  <c r="E263" i="6" s="1"/>
  <c r="I263" i="6" s="1"/>
  <c r="G506" i="6" l="1"/>
  <c r="H506" i="6" s="1"/>
  <c r="M265" i="6"/>
  <c r="N265" i="6" s="1"/>
  <c r="R265" i="6" s="1"/>
  <c r="L266" i="6"/>
  <c r="K508" i="6"/>
  <c r="O507" i="6"/>
  <c r="P507" i="6" s="1"/>
  <c r="Q507" i="6" s="1"/>
  <c r="B508" i="6"/>
  <c r="F507" i="6"/>
  <c r="C265" i="6"/>
  <c r="D264" i="6"/>
  <c r="E264" i="6" s="1"/>
  <c r="I264" i="6" s="1"/>
  <c r="G507" i="6" l="1"/>
  <c r="H507" i="6" s="1"/>
  <c r="M266" i="6"/>
  <c r="N266" i="6" s="1"/>
  <c r="R266" i="6" s="1"/>
  <c r="L267" i="6"/>
  <c r="B509" i="6"/>
  <c r="F508" i="6"/>
  <c r="K509" i="6"/>
  <c r="O508" i="6"/>
  <c r="P508" i="6" s="1"/>
  <c r="Q508" i="6" s="1"/>
  <c r="C266" i="6"/>
  <c r="D265" i="6"/>
  <c r="E265" i="6" s="1"/>
  <c r="I265" i="6" s="1"/>
  <c r="G508" i="6" l="1"/>
  <c r="H508" i="6" s="1"/>
  <c r="L268" i="6"/>
  <c r="M267" i="6"/>
  <c r="N267" i="6" s="1"/>
  <c r="R267" i="6" s="1"/>
  <c r="K510" i="6"/>
  <c r="O509" i="6"/>
  <c r="P509" i="6" s="1"/>
  <c r="Q509" i="6" s="1"/>
  <c r="B510" i="6"/>
  <c r="F509" i="6"/>
  <c r="C267" i="6"/>
  <c r="D266" i="6"/>
  <c r="E266" i="6" s="1"/>
  <c r="I266" i="6" s="1"/>
  <c r="G509" i="6" l="1"/>
  <c r="H509" i="6" s="1"/>
  <c r="L269" i="6"/>
  <c r="M268" i="6"/>
  <c r="N268" i="6" s="1"/>
  <c r="R268" i="6" s="1"/>
  <c r="B511" i="6"/>
  <c r="F510" i="6"/>
  <c r="K511" i="6"/>
  <c r="O510" i="6"/>
  <c r="P510" i="6" s="1"/>
  <c r="Q510" i="6" s="1"/>
  <c r="C268" i="6"/>
  <c r="D267" i="6"/>
  <c r="E267" i="6" s="1"/>
  <c r="I267" i="6" s="1"/>
  <c r="G510" i="6" l="1"/>
  <c r="H510" i="6" s="1"/>
  <c r="M269" i="6"/>
  <c r="N269" i="6" s="1"/>
  <c r="R269" i="6" s="1"/>
  <c r="L270" i="6"/>
  <c r="K512" i="6"/>
  <c r="O511" i="6"/>
  <c r="P511" i="6" s="1"/>
  <c r="Q511" i="6" s="1"/>
  <c r="B512" i="6"/>
  <c r="F511" i="6"/>
  <c r="C269" i="6"/>
  <c r="D268" i="6"/>
  <c r="E268" i="6" s="1"/>
  <c r="I268" i="6" s="1"/>
  <c r="G511" i="6" l="1"/>
  <c r="H511" i="6" s="1"/>
  <c r="L271" i="6"/>
  <c r="M270" i="6"/>
  <c r="N270" i="6" s="1"/>
  <c r="R270" i="6" s="1"/>
  <c r="B513" i="6"/>
  <c r="F512" i="6"/>
  <c r="K513" i="6"/>
  <c r="O512" i="6"/>
  <c r="P512" i="6" s="1"/>
  <c r="Q512" i="6" s="1"/>
  <c r="C270" i="6"/>
  <c r="D269" i="6"/>
  <c r="E269" i="6" s="1"/>
  <c r="I269" i="6" s="1"/>
  <c r="G512" i="6" l="1"/>
  <c r="H512" i="6" s="1"/>
  <c r="M271" i="6"/>
  <c r="N271" i="6" s="1"/>
  <c r="R271" i="6" s="1"/>
  <c r="L272" i="6"/>
  <c r="K514" i="6"/>
  <c r="O513" i="6"/>
  <c r="P513" i="6" s="1"/>
  <c r="Q513" i="6" s="1"/>
  <c r="B514" i="6"/>
  <c r="F513" i="6"/>
  <c r="C271" i="6"/>
  <c r="D270" i="6"/>
  <c r="E270" i="6" s="1"/>
  <c r="I270" i="6" s="1"/>
  <c r="G513" i="6" l="1"/>
  <c r="H513" i="6" s="1"/>
  <c r="L273" i="6"/>
  <c r="M272" i="6"/>
  <c r="N272" i="6" s="1"/>
  <c r="R272" i="6" s="1"/>
  <c r="B515" i="6"/>
  <c r="F514" i="6"/>
  <c r="K515" i="6"/>
  <c r="O514" i="6"/>
  <c r="P514" i="6" s="1"/>
  <c r="Q514" i="6" s="1"/>
  <c r="C272" i="6"/>
  <c r="D271" i="6"/>
  <c r="E271" i="6" s="1"/>
  <c r="I271" i="6" s="1"/>
  <c r="G514" i="6" l="1"/>
  <c r="H514" i="6" s="1"/>
  <c r="M273" i="6"/>
  <c r="N273" i="6" s="1"/>
  <c r="R273" i="6" s="1"/>
  <c r="L274" i="6"/>
  <c r="K516" i="6"/>
  <c r="O515" i="6"/>
  <c r="P515" i="6" s="1"/>
  <c r="Q515" i="6" s="1"/>
  <c r="B516" i="6"/>
  <c r="F515" i="6"/>
  <c r="C273" i="6"/>
  <c r="D272" i="6"/>
  <c r="E272" i="6" s="1"/>
  <c r="I272" i="6" s="1"/>
  <c r="G515" i="6" l="1"/>
  <c r="H515" i="6" s="1"/>
  <c r="L275" i="6"/>
  <c r="M274" i="6"/>
  <c r="N274" i="6" s="1"/>
  <c r="R274" i="6" s="1"/>
  <c r="B517" i="6"/>
  <c r="F516" i="6"/>
  <c r="K517" i="6"/>
  <c r="O516" i="6"/>
  <c r="P516" i="6" s="1"/>
  <c r="Q516" i="6" s="1"/>
  <c r="C274" i="6"/>
  <c r="D273" i="6"/>
  <c r="E273" i="6" s="1"/>
  <c r="I273" i="6" s="1"/>
  <c r="G516" i="6" l="1"/>
  <c r="H516" i="6" s="1"/>
  <c r="M275" i="6"/>
  <c r="N275" i="6" s="1"/>
  <c r="R275" i="6" s="1"/>
  <c r="L276" i="6"/>
  <c r="K518" i="6"/>
  <c r="O517" i="6"/>
  <c r="P517" i="6" s="1"/>
  <c r="Q517" i="6" s="1"/>
  <c r="B518" i="6"/>
  <c r="F517" i="6"/>
  <c r="C275" i="6"/>
  <c r="D274" i="6"/>
  <c r="E274" i="6" s="1"/>
  <c r="I274" i="6" s="1"/>
  <c r="G517" i="6" l="1"/>
  <c r="H517" i="6" s="1"/>
  <c r="L277" i="6"/>
  <c r="M276" i="6"/>
  <c r="N276" i="6" s="1"/>
  <c r="R276" i="6" s="1"/>
  <c r="K519" i="6"/>
  <c r="O518" i="6"/>
  <c r="P518" i="6" s="1"/>
  <c r="Q518" i="6" s="1"/>
  <c r="B519" i="6"/>
  <c r="F518" i="6"/>
  <c r="C276" i="6"/>
  <c r="D275" i="6"/>
  <c r="E275" i="6" s="1"/>
  <c r="I275" i="6" s="1"/>
  <c r="G518" i="6" l="1"/>
  <c r="H518" i="6" s="1"/>
  <c r="M277" i="6"/>
  <c r="N277" i="6" s="1"/>
  <c r="R277" i="6" s="1"/>
  <c r="L278" i="6"/>
  <c r="B520" i="6"/>
  <c r="F519" i="6"/>
  <c r="K520" i="6"/>
  <c r="O519" i="6"/>
  <c r="P519" i="6" s="1"/>
  <c r="Q519" i="6" s="1"/>
  <c r="C277" i="6"/>
  <c r="D276" i="6"/>
  <c r="E276" i="6" s="1"/>
  <c r="I276" i="6" s="1"/>
  <c r="G519" i="6" l="1"/>
  <c r="H519" i="6" s="1"/>
  <c r="L279" i="6"/>
  <c r="M278" i="6"/>
  <c r="N278" i="6" s="1"/>
  <c r="R278" i="6" s="1"/>
  <c r="K521" i="6"/>
  <c r="O520" i="6"/>
  <c r="P520" i="6" s="1"/>
  <c r="Q520" i="6" s="1"/>
  <c r="B521" i="6"/>
  <c r="F520" i="6"/>
  <c r="C278" i="6"/>
  <c r="D277" i="6"/>
  <c r="E277" i="6" s="1"/>
  <c r="I277" i="6" s="1"/>
  <c r="G520" i="6" l="1"/>
  <c r="H520" i="6" s="1"/>
  <c r="M279" i="6"/>
  <c r="N279" i="6" s="1"/>
  <c r="R279" i="6" s="1"/>
  <c r="L280" i="6"/>
  <c r="B522" i="6"/>
  <c r="F521" i="6"/>
  <c r="K522" i="6"/>
  <c r="O521" i="6"/>
  <c r="P521" i="6" s="1"/>
  <c r="Q521" i="6" s="1"/>
  <c r="C279" i="6"/>
  <c r="D278" i="6"/>
  <c r="E278" i="6" s="1"/>
  <c r="I278" i="6" s="1"/>
  <c r="G521" i="6" l="1"/>
  <c r="H521" i="6" s="1"/>
  <c r="L281" i="6"/>
  <c r="M280" i="6"/>
  <c r="N280" i="6" s="1"/>
  <c r="R280" i="6" s="1"/>
  <c r="K523" i="6"/>
  <c r="O522" i="6"/>
  <c r="P522" i="6" s="1"/>
  <c r="Q522" i="6" s="1"/>
  <c r="B523" i="6"/>
  <c r="F522" i="6"/>
  <c r="C280" i="6"/>
  <c r="D279" i="6"/>
  <c r="E279" i="6" s="1"/>
  <c r="I279" i="6" s="1"/>
  <c r="G522" i="6" l="1"/>
  <c r="H522" i="6" s="1"/>
  <c r="M281" i="6"/>
  <c r="N281" i="6" s="1"/>
  <c r="R281" i="6" s="1"/>
  <c r="L282" i="6"/>
  <c r="B524" i="6"/>
  <c r="F523" i="6"/>
  <c r="K524" i="6"/>
  <c r="O523" i="6"/>
  <c r="P523" i="6" s="1"/>
  <c r="Q523" i="6" s="1"/>
  <c r="C281" i="6"/>
  <c r="D280" i="6"/>
  <c r="E280" i="6" s="1"/>
  <c r="I280" i="6" s="1"/>
  <c r="G523" i="6" l="1"/>
  <c r="H523" i="6" s="1"/>
  <c r="M282" i="6"/>
  <c r="N282" i="6" s="1"/>
  <c r="R282" i="6" s="1"/>
  <c r="L283" i="6"/>
  <c r="K525" i="6"/>
  <c r="O524" i="6"/>
  <c r="P524" i="6" s="1"/>
  <c r="Q524" i="6" s="1"/>
  <c r="B525" i="6"/>
  <c r="F524" i="6"/>
  <c r="C282" i="6"/>
  <c r="D281" i="6"/>
  <c r="E281" i="6" s="1"/>
  <c r="I281" i="6" s="1"/>
  <c r="G524" i="6" l="1"/>
  <c r="H524" i="6" s="1"/>
  <c r="L284" i="6"/>
  <c r="M283" i="6"/>
  <c r="N283" i="6" s="1"/>
  <c r="R283" i="6" s="1"/>
  <c r="B526" i="6"/>
  <c r="F525" i="6"/>
  <c r="K526" i="6"/>
  <c r="O525" i="6"/>
  <c r="P525" i="6" s="1"/>
  <c r="Q525" i="6" s="1"/>
  <c r="C283" i="6"/>
  <c r="D282" i="6"/>
  <c r="E282" i="6" s="1"/>
  <c r="I282" i="6" s="1"/>
  <c r="G525" i="6" l="1"/>
  <c r="H525" i="6" s="1"/>
  <c r="L285" i="6"/>
  <c r="M284" i="6"/>
  <c r="N284" i="6" s="1"/>
  <c r="R284" i="6" s="1"/>
  <c r="K527" i="6"/>
  <c r="O526" i="6"/>
  <c r="P526" i="6" s="1"/>
  <c r="Q526" i="6" s="1"/>
  <c r="B527" i="6"/>
  <c r="F526" i="6"/>
  <c r="C284" i="6"/>
  <c r="D283" i="6"/>
  <c r="E283" i="6" s="1"/>
  <c r="I283" i="6" s="1"/>
  <c r="G526" i="6" l="1"/>
  <c r="H526" i="6" s="1"/>
  <c r="L286" i="6"/>
  <c r="M285" i="6"/>
  <c r="N285" i="6" s="1"/>
  <c r="R285" i="6" s="1"/>
  <c r="B528" i="6"/>
  <c r="F527" i="6"/>
  <c r="K528" i="6"/>
  <c r="O527" i="6"/>
  <c r="P527" i="6" s="1"/>
  <c r="Q527" i="6" s="1"/>
  <c r="C285" i="6"/>
  <c r="D284" i="6"/>
  <c r="E284" i="6" s="1"/>
  <c r="I284" i="6" s="1"/>
  <c r="G527" i="6" l="1"/>
  <c r="H527" i="6" s="1"/>
  <c r="L287" i="6"/>
  <c r="M286" i="6"/>
  <c r="N286" i="6" s="1"/>
  <c r="R286" i="6" s="1"/>
  <c r="K529" i="6"/>
  <c r="O528" i="6"/>
  <c r="P528" i="6" s="1"/>
  <c r="Q528" i="6" s="1"/>
  <c r="B529" i="6"/>
  <c r="F528" i="6"/>
  <c r="C286" i="6"/>
  <c r="D285" i="6"/>
  <c r="E285" i="6" s="1"/>
  <c r="I285" i="6" s="1"/>
  <c r="G528" i="6" l="1"/>
  <c r="H528" i="6" s="1"/>
  <c r="L288" i="6"/>
  <c r="M287" i="6"/>
  <c r="B530" i="6"/>
  <c r="F529" i="6"/>
  <c r="K530" i="6"/>
  <c r="O529" i="6"/>
  <c r="P529" i="6" s="1"/>
  <c r="Q529" i="6" s="1"/>
  <c r="C287" i="6"/>
  <c r="D286" i="6"/>
  <c r="E286" i="6" s="1"/>
  <c r="I286" i="6" s="1"/>
  <c r="N287" i="6" l="1"/>
  <c r="R287" i="6" s="1"/>
  <c r="O45" i="6" s="1"/>
  <c r="G529" i="6"/>
  <c r="H529" i="6" s="1"/>
  <c r="L289" i="6"/>
  <c r="M288" i="6"/>
  <c r="N288" i="6" s="1"/>
  <c r="R288" i="6" s="1"/>
  <c r="K531" i="6"/>
  <c r="O530" i="6"/>
  <c r="P530" i="6" s="1"/>
  <c r="Q530" i="6" s="1"/>
  <c r="B531" i="6"/>
  <c r="F530" i="6"/>
  <c r="D287" i="6"/>
  <c r="C288" i="6"/>
  <c r="E287" i="6" l="1"/>
  <c r="I287" i="6" s="1"/>
  <c r="G45" i="6" s="1"/>
  <c r="G530" i="6"/>
  <c r="H530" i="6" s="1"/>
  <c r="L290" i="6"/>
  <c r="M289" i="6"/>
  <c r="N289" i="6" s="1"/>
  <c r="R289" i="6" s="1"/>
  <c r="B532" i="6"/>
  <c r="F531" i="6"/>
  <c r="K532" i="6"/>
  <c r="O531" i="6"/>
  <c r="P531" i="6" s="1"/>
  <c r="Q531" i="6" s="1"/>
  <c r="D288" i="6"/>
  <c r="E288" i="6" s="1"/>
  <c r="I288" i="6" s="1"/>
  <c r="C289" i="6"/>
  <c r="G531" i="6" l="1"/>
  <c r="H531" i="6" s="1"/>
  <c r="M290" i="6"/>
  <c r="N290" i="6" s="1"/>
  <c r="R290" i="6" s="1"/>
  <c r="L291" i="6"/>
  <c r="K533" i="6"/>
  <c r="O532" i="6"/>
  <c r="P532" i="6" s="1"/>
  <c r="Q532" i="6" s="1"/>
  <c r="B533" i="6"/>
  <c r="F532" i="6"/>
  <c r="D289" i="6"/>
  <c r="E289" i="6" s="1"/>
  <c r="I289" i="6" s="1"/>
  <c r="C290" i="6"/>
  <c r="G532" i="6" l="1"/>
  <c r="H532" i="6" s="1"/>
  <c r="M291" i="6"/>
  <c r="N291" i="6" s="1"/>
  <c r="R291" i="6" s="1"/>
  <c r="L292" i="6"/>
  <c r="B534" i="6"/>
  <c r="F533" i="6"/>
  <c r="K534" i="6"/>
  <c r="O533" i="6"/>
  <c r="P533" i="6" s="1"/>
  <c r="Q533" i="6" s="1"/>
  <c r="D290" i="6"/>
  <c r="E290" i="6" s="1"/>
  <c r="I290" i="6" s="1"/>
  <c r="C291" i="6"/>
  <c r="G533" i="6" l="1"/>
  <c r="H533" i="6" s="1"/>
  <c r="M292" i="6"/>
  <c r="N292" i="6" s="1"/>
  <c r="R292" i="6" s="1"/>
  <c r="L293" i="6"/>
  <c r="K535" i="6"/>
  <c r="O534" i="6"/>
  <c r="P534" i="6" s="1"/>
  <c r="Q534" i="6" s="1"/>
  <c r="B535" i="6"/>
  <c r="F534" i="6"/>
  <c r="C292" i="6"/>
  <c r="D291" i="6"/>
  <c r="E291" i="6" s="1"/>
  <c r="I291" i="6" s="1"/>
  <c r="G534" i="6" l="1"/>
  <c r="H534" i="6" s="1"/>
  <c r="L294" i="6"/>
  <c r="M293" i="6"/>
  <c r="N293" i="6" s="1"/>
  <c r="R293" i="6" s="1"/>
  <c r="B536" i="6"/>
  <c r="F535" i="6"/>
  <c r="K536" i="6"/>
  <c r="O535" i="6"/>
  <c r="P535" i="6" s="1"/>
  <c r="Q535" i="6" s="1"/>
  <c r="D292" i="6"/>
  <c r="E292" i="6" s="1"/>
  <c r="I292" i="6" s="1"/>
  <c r="C293" i="6"/>
  <c r="G535" i="6" l="1"/>
  <c r="H535" i="6" s="1"/>
  <c r="M294" i="6"/>
  <c r="N294" i="6" s="1"/>
  <c r="R294" i="6" s="1"/>
  <c r="L295" i="6"/>
  <c r="K537" i="6"/>
  <c r="O536" i="6"/>
  <c r="P536" i="6" s="1"/>
  <c r="Q536" i="6" s="1"/>
  <c r="B537" i="6"/>
  <c r="F536" i="6"/>
  <c r="C294" i="6"/>
  <c r="D293" i="6"/>
  <c r="E293" i="6" s="1"/>
  <c r="I293" i="6" s="1"/>
  <c r="G536" i="6" l="1"/>
  <c r="H536" i="6" s="1"/>
  <c r="L296" i="6"/>
  <c r="M295" i="6"/>
  <c r="N295" i="6" s="1"/>
  <c r="R295" i="6" s="1"/>
  <c r="B538" i="6"/>
  <c r="F537" i="6"/>
  <c r="K538" i="6"/>
  <c r="O537" i="6"/>
  <c r="P537" i="6" s="1"/>
  <c r="Q537" i="6" s="1"/>
  <c r="D294" i="6"/>
  <c r="E294" i="6" s="1"/>
  <c r="I294" i="6" s="1"/>
  <c r="C295" i="6"/>
  <c r="G537" i="6" l="1"/>
  <c r="H537" i="6" s="1"/>
  <c r="M296" i="6"/>
  <c r="N296" i="6" s="1"/>
  <c r="R296" i="6" s="1"/>
  <c r="L297" i="6"/>
  <c r="K539" i="6"/>
  <c r="O538" i="6"/>
  <c r="P538" i="6" s="1"/>
  <c r="Q538" i="6" s="1"/>
  <c r="B539" i="6"/>
  <c r="F538" i="6"/>
  <c r="C296" i="6"/>
  <c r="D295" i="6"/>
  <c r="E295" i="6" s="1"/>
  <c r="I295" i="6" s="1"/>
  <c r="G538" i="6" l="1"/>
  <c r="H538" i="6" s="1"/>
  <c r="L298" i="6"/>
  <c r="M297" i="6"/>
  <c r="N297" i="6" s="1"/>
  <c r="R297" i="6" s="1"/>
  <c r="B540" i="6"/>
  <c r="F539" i="6"/>
  <c r="K540" i="6"/>
  <c r="O539" i="6"/>
  <c r="P539" i="6" s="1"/>
  <c r="Q539" i="6" s="1"/>
  <c r="D296" i="6"/>
  <c r="E296" i="6" s="1"/>
  <c r="I296" i="6" s="1"/>
  <c r="C297" i="6"/>
  <c r="G539" i="6" l="1"/>
  <c r="H539" i="6" s="1"/>
  <c r="M298" i="6"/>
  <c r="N298" i="6" s="1"/>
  <c r="R298" i="6" s="1"/>
  <c r="L299" i="6"/>
  <c r="K541" i="6"/>
  <c r="O540" i="6"/>
  <c r="P540" i="6" s="1"/>
  <c r="Q540" i="6" s="1"/>
  <c r="B541" i="6"/>
  <c r="F540" i="6"/>
  <c r="D297" i="6"/>
  <c r="E297" i="6" s="1"/>
  <c r="I297" i="6" s="1"/>
  <c r="C298" i="6"/>
  <c r="G540" i="6" l="1"/>
  <c r="H540" i="6" s="1"/>
  <c r="L300" i="6"/>
  <c r="M299" i="6"/>
  <c r="N299" i="6" s="1"/>
  <c r="R299" i="6" s="1"/>
  <c r="B542" i="6"/>
  <c r="F541" i="6"/>
  <c r="K542" i="6"/>
  <c r="O541" i="6"/>
  <c r="P541" i="6" s="1"/>
  <c r="Q541" i="6" s="1"/>
  <c r="D298" i="6"/>
  <c r="E298" i="6" s="1"/>
  <c r="I298" i="6" s="1"/>
  <c r="C299" i="6"/>
  <c r="G541" i="6" l="1"/>
  <c r="H541" i="6" s="1"/>
  <c r="M300" i="6"/>
  <c r="N300" i="6" s="1"/>
  <c r="R300" i="6" s="1"/>
  <c r="L301" i="6"/>
  <c r="K543" i="6"/>
  <c r="O542" i="6"/>
  <c r="P542" i="6" s="1"/>
  <c r="Q542" i="6" s="1"/>
  <c r="B543" i="6"/>
  <c r="F542" i="6"/>
  <c r="C300" i="6"/>
  <c r="D299" i="6"/>
  <c r="E299" i="6" s="1"/>
  <c r="I299" i="6" s="1"/>
  <c r="G542" i="6" l="1"/>
  <c r="H542" i="6" s="1"/>
  <c r="L302" i="6"/>
  <c r="M301" i="6"/>
  <c r="N301" i="6" s="1"/>
  <c r="R301" i="6" s="1"/>
  <c r="B544" i="6"/>
  <c r="F543" i="6"/>
  <c r="K544" i="6"/>
  <c r="O543" i="6"/>
  <c r="P543" i="6" s="1"/>
  <c r="Q543" i="6" s="1"/>
  <c r="D300" i="6"/>
  <c r="E300" i="6" s="1"/>
  <c r="I300" i="6" s="1"/>
  <c r="C301" i="6"/>
  <c r="G543" i="6" l="1"/>
  <c r="H543" i="6" s="1"/>
  <c r="M302" i="6"/>
  <c r="N302" i="6" s="1"/>
  <c r="R302" i="6" s="1"/>
  <c r="L303" i="6"/>
  <c r="K545" i="6"/>
  <c r="O544" i="6"/>
  <c r="P544" i="6" s="1"/>
  <c r="Q544" i="6" s="1"/>
  <c r="B545" i="6"/>
  <c r="F544" i="6"/>
  <c r="C302" i="6"/>
  <c r="D301" i="6"/>
  <c r="E301" i="6" s="1"/>
  <c r="I301" i="6" s="1"/>
  <c r="G544" i="6" l="1"/>
  <c r="H544" i="6" s="1"/>
  <c r="L304" i="6"/>
  <c r="M303" i="6"/>
  <c r="N303" i="6" s="1"/>
  <c r="R303" i="6" s="1"/>
  <c r="B546" i="6"/>
  <c r="F545" i="6"/>
  <c r="K546" i="6"/>
  <c r="O545" i="6"/>
  <c r="P545" i="6" s="1"/>
  <c r="Q545" i="6" s="1"/>
  <c r="D302" i="6"/>
  <c r="E302" i="6" s="1"/>
  <c r="I302" i="6" s="1"/>
  <c r="C303" i="6"/>
  <c r="G545" i="6" l="1"/>
  <c r="H545" i="6" s="1"/>
  <c r="M304" i="6"/>
  <c r="N304" i="6" s="1"/>
  <c r="R304" i="6" s="1"/>
  <c r="L305" i="6"/>
  <c r="K547" i="6"/>
  <c r="O546" i="6"/>
  <c r="P546" i="6" s="1"/>
  <c r="Q546" i="6" s="1"/>
  <c r="B547" i="6"/>
  <c r="F546" i="6"/>
  <c r="C304" i="6"/>
  <c r="D303" i="6"/>
  <c r="E303" i="6" s="1"/>
  <c r="I303" i="6" s="1"/>
  <c r="G546" i="6" l="1"/>
  <c r="H546" i="6" s="1"/>
  <c r="L306" i="6"/>
  <c r="M305" i="6"/>
  <c r="N305" i="6" s="1"/>
  <c r="R305" i="6" s="1"/>
  <c r="B548" i="6"/>
  <c r="F547" i="6"/>
  <c r="K548" i="6"/>
  <c r="O547" i="6"/>
  <c r="P547" i="6" s="1"/>
  <c r="Q547" i="6" s="1"/>
  <c r="D304" i="6"/>
  <c r="E304" i="6" s="1"/>
  <c r="I304" i="6" s="1"/>
  <c r="C305" i="6"/>
  <c r="G547" i="6" l="1"/>
  <c r="H547" i="6" s="1"/>
  <c r="M306" i="6"/>
  <c r="N306" i="6" s="1"/>
  <c r="R306" i="6" s="1"/>
  <c r="L307" i="6"/>
  <c r="K549" i="6"/>
  <c r="O548" i="6"/>
  <c r="P548" i="6" s="1"/>
  <c r="Q548" i="6" s="1"/>
  <c r="B549" i="6"/>
  <c r="F548" i="6"/>
  <c r="D305" i="6"/>
  <c r="E305" i="6" s="1"/>
  <c r="I305" i="6" s="1"/>
  <c r="C306" i="6"/>
  <c r="G548" i="6" l="1"/>
  <c r="H548" i="6" s="1"/>
  <c r="L308" i="6"/>
  <c r="M307" i="6"/>
  <c r="N307" i="6" s="1"/>
  <c r="R307" i="6" s="1"/>
  <c r="B550" i="6"/>
  <c r="F549" i="6"/>
  <c r="K550" i="6"/>
  <c r="O549" i="6"/>
  <c r="P549" i="6" s="1"/>
  <c r="Q549" i="6" s="1"/>
  <c r="D306" i="6"/>
  <c r="E306" i="6" s="1"/>
  <c r="I306" i="6" s="1"/>
  <c r="C307" i="6"/>
  <c r="G549" i="6" l="1"/>
  <c r="H549" i="6" s="1"/>
  <c r="M308" i="6"/>
  <c r="N308" i="6" s="1"/>
  <c r="R308" i="6" s="1"/>
  <c r="L309" i="6"/>
  <c r="K551" i="6"/>
  <c r="O550" i="6"/>
  <c r="P550" i="6" s="1"/>
  <c r="Q550" i="6" s="1"/>
  <c r="B551" i="6"/>
  <c r="F550" i="6"/>
  <c r="C308" i="6"/>
  <c r="D307" i="6"/>
  <c r="E307" i="6" s="1"/>
  <c r="I307" i="6" s="1"/>
  <c r="G550" i="6" l="1"/>
  <c r="H550" i="6" s="1"/>
  <c r="L310" i="6"/>
  <c r="M309" i="6"/>
  <c r="N309" i="6" s="1"/>
  <c r="R309" i="6" s="1"/>
  <c r="B552" i="6"/>
  <c r="F551" i="6"/>
  <c r="K552" i="6"/>
  <c r="O551" i="6"/>
  <c r="P551" i="6" s="1"/>
  <c r="Q551" i="6" s="1"/>
  <c r="D308" i="6"/>
  <c r="E308" i="6" s="1"/>
  <c r="I308" i="6" s="1"/>
  <c r="C309" i="6"/>
  <c r="G551" i="6" l="1"/>
  <c r="H551" i="6" s="1"/>
  <c r="M310" i="6"/>
  <c r="N310" i="6" s="1"/>
  <c r="R310" i="6" s="1"/>
  <c r="L311" i="6"/>
  <c r="K553" i="6"/>
  <c r="O552" i="6"/>
  <c r="P552" i="6" s="1"/>
  <c r="Q552" i="6" s="1"/>
  <c r="B553" i="6"/>
  <c r="F552" i="6"/>
  <c r="C310" i="6"/>
  <c r="D309" i="6"/>
  <c r="E309" i="6" s="1"/>
  <c r="I309" i="6" s="1"/>
  <c r="G552" i="6" l="1"/>
  <c r="H552" i="6" s="1"/>
  <c r="L312" i="6"/>
  <c r="M311" i="6"/>
  <c r="N311" i="6" s="1"/>
  <c r="R311" i="6" s="1"/>
  <c r="B554" i="6"/>
  <c r="F553" i="6"/>
  <c r="K554" i="6"/>
  <c r="O553" i="6"/>
  <c r="P553" i="6" s="1"/>
  <c r="Q553" i="6" s="1"/>
  <c r="D310" i="6"/>
  <c r="E310" i="6" s="1"/>
  <c r="I310" i="6" s="1"/>
  <c r="C311" i="6"/>
  <c r="G553" i="6" l="1"/>
  <c r="H553" i="6" s="1"/>
  <c r="M312" i="6"/>
  <c r="N312" i="6" s="1"/>
  <c r="R312" i="6" s="1"/>
  <c r="L313" i="6"/>
  <c r="K555" i="6"/>
  <c r="O554" i="6"/>
  <c r="P554" i="6" s="1"/>
  <c r="Q554" i="6" s="1"/>
  <c r="B555" i="6"/>
  <c r="F554" i="6"/>
  <c r="D311" i="6"/>
  <c r="E311" i="6" s="1"/>
  <c r="I311" i="6" s="1"/>
  <c r="C312" i="6"/>
  <c r="G554" i="6" l="1"/>
  <c r="H554" i="6" s="1"/>
  <c r="M313" i="6"/>
  <c r="N313" i="6" s="1"/>
  <c r="R313" i="6" s="1"/>
  <c r="L314" i="6"/>
  <c r="B556" i="6"/>
  <c r="F555" i="6"/>
  <c r="K556" i="6"/>
  <c r="O555" i="6"/>
  <c r="P555" i="6" s="1"/>
  <c r="Q555" i="6" s="1"/>
  <c r="D312" i="6"/>
  <c r="E312" i="6" s="1"/>
  <c r="I312" i="6" s="1"/>
  <c r="C313" i="6"/>
  <c r="G555" i="6" l="1"/>
  <c r="H555" i="6" s="1"/>
  <c r="M314" i="6"/>
  <c r="N314" i="6" s="1"/>
  <c r="R314" i="6" s="1"/>
  <c r="L315" i="6"/>
  <c r="K557" i="6"/>
  <c r="O556" i="6"/>
  <c r="P556" i="6" s="1"/>
  <c r="Q556" i="6" s="1"/>
  <c r="B557" i="6"/>
  <c r="F556" i="6"/>
  <c r="D313" i="6"/>
  <c r="E313" i="6" s="1"/>
  <c r="I313" i="6" s="1"/>
  <c r="C314" i="6"/>
  <c r="G556" i="6" l="1"/>
  <c r="H556" i="6" s="1"/>
  <c r="L316" i="6"/>
  <c r="M315" i="6"/>
  <c r="N315" i="6" s="1"/>
  <c r="R315" i="6" s="1"/>
  <c r="B558" i="6"/>
  <c r="F557" i="6"/>
  <c r="K558" i="6"/>
  <c r="O557" i="6"/>
  <c r="P557" i="6" s="1"/>
  <c r="Q557" i="6" s="1"/>
  <c r="D314" i="6"/>
  <c r="E314" i="6" s="1"/>
  <c r="I314" i="6" s="1"/>
  <c r="C315" i="6"/>
  <c r="G557" i="6" l="1"/>
  <c r="H557" i="6" s="1"/>
  <c r="M316" i="6"/>
  <c r="N316" i="6" s="1"/>
  <c r="R316" i="6" s="1"/>
  <c r="L317" i="6"/>
  <c r="K559" i="6"/>
  <c r="O558" i="6"/>
  <c r="P558" i="6" s="1"/>
  <c r="Q558" i="6" s="1"/>
  <c r="B559" i="6"/>
  <c r="F558" i="6"/>
  <c r="C316" i="6"/>
  <c r="D315" i="6"/>
  <c r="E315" i="6" s="1"/>
  <c r="I315" i="6" s="1"/>
  <c r="G558" i="6" l="1"/>
  <c r="H558" i="6" s="1"/>
  <c r="L318" i="6"/>
  <c r="M317" i="6"/>
  <c r="N317" i="6" s="1"/>
  <c r="R317" i="6" s="1"/>
  <c r="B560" i="6"/>
  <c r="F559" i="6"/>
  <c r="K560" i="6"/>
  <c r="O559" i="6"/>
  <c r="P559" i="6" s="1"/>
  <c r="Q559" i="6" s="1"/>
  <c r="D316" i="6"/>
  <c r="E316" i="6" s="1"/>
  <c r="I316" i="6" s="1"/>
  <c r="C317" i="6"/>
  <c r="G559" i="6" l="1"/>
  <c r="H559" i="6" s="1"/>
  <c r="M318" i="6"/>
  <c r="N318" i="6" s="1"/>
  <c r="R318" i="6" s="1"/>
  <c r="L319" i="6"/>
  <c r="K561" i="6"/>
  <c r="O560" i="6"/>
  <c r="P560" i="6" s="1"/>
  <c r="Q560" i="6" s="1"/>
  <c r="B561" i="6"/>
  <c r="F560" i="6"/>
  <c r="D317" i="6"/>
  <c r="E317" i="6" s="1"/>
  <c r="I317" i="6" s="1"/>
  <c r="C318" i="6"/>
  <c r="G560" i="6" l="1"/>
  <c r="H560" i="6" s="1"/>
  <c r="L320" i="6"/>
  <c r="M319" i="6"/>
  <c r="N319" i="6" s="1"/>
  <c r="R319" i="6" s="1"/>
  <c r="B562" i="6"/>
  <c r="F561" i="6"/>
  <c r="K562" i="6"/>
  <c r="O561" i="6"/>
  <c r="P561" i="6" s="1"/>
  <c r="Q561" i="6" s="1"/>
  <c r="D318" i="6"/>
  <c r="E318" i="6" s="1"/>
  <c r="I318" i="6" s="1"/>
  <c r="C319" i="6"/>
  <c r="G561" i="6" l="1"/>
  <c r="H561" i="6" s="1"/>
  <c r="M320" i="6"/>
  <c r="N320" i="6" s="1"/>
  <c r="R320" i="6" s="1"/>
  <c r="L321" i="6"/>
  <c r="K563" i="6"/>
  <c r="O562" i="6"/>
  <c r="P562" i="6" s="1"/>
  <c r="Q562" i="6" s="1"/>
  <c r="B563" i="6"/>
  <c r="F562" i="6"/>
  <c r="C320" i="6"/>
  <c r="D319" i="6"/>
  <c r="E319" i="6" s="1"/>
  <c r="I319" i="6" s="1"/>
  <c r="G562" i="6" l="1"/>
  <c r="H562" i="6" s="1"/>
  <c r="M321" i="6"/>
  <c r="N321" i="6" s="1"/>
  <c r="R321" i="6" s="1"/>
  <c r="L322" i="6"/>
  <c r="B564" i="6"/>
  <c r="F563" i="6"/>
  <c r="K564" i="6"/>
  <c r="O563" i="6"/>
  <c r="P563" i="6" s="1"/>
  <c r="Q563" i="6" s="1"/>
  <c r="D320" i="6"/>
  <c r="E320" i="6" s="1"/>
  <c r="I320" i="6" s="1"/>
  <c r="C321" i="6"/>
  <c r="G563" i="6" l="1"/>
  <c r="H563" i="6" s="1"/>
  <c r="M322" i="6"/>
  <c r="N322" i="6" s="1"/>
  <c r="R322" i="6" s="1"/>
  <c r="L323" i="6"/>
  <c r="K565" i="6"/>
  <c r="O564" i="6"/>
  <c r="P564" i="6" s="1"/>
  <c r="Q564" i="6" s="1"/>
  <c r="B565" i="6"/>
  <c r="F564" i="6"/>
  <c r="C322" i="6"/>
  <c r="D321" i="6"/>
  <c r="E321" i="6" s="1"/>
  <c r="I321" i="6" s="1"/>
  <c r="G564" i="6" l="1"/>
  <c r="H564" i="6" s="1"/>
  <c r="L324" i="6"/>
  <c r="M323" i="6"/>
  <c r="N323" i="6" s="1"/>
  <c r="R323" i="6" s="1"/>
  <c r="B566" i="6"/>
  <c r="F565" i="6"/>
  <c r="K566" i="6"/>
  <c r="O565" i="6"/>
  <c r="P565" i="6" s="1"/>
  <c r="Q565" i="6" s="1"/>
  <c r="D322" i="6"/>
  <c r="E322" i="6" s="1"/>
  <c r="I322" i="6" s="1"/>
  <c r="C323" i="6"/>
  <c r="G565" i="6" l="1"/>
  <c r="H565" i="6" s="1"/>
  <c r="M324" i="6"/>
  <c r="N324" i="6" s="1"/>
  <c r="R324" i="6" s="1"/>
  <c r="L325" i="6"/>
  <c r="K567" i="6"/>
  <c r="O566" i="6"/>
  <c r="P566" i="6" s="1"/>
  <c r="Q566" i="6" s="1"/>
  <c r="B567" i="6"/>
  <c r="F566" i="6"/>
  <c r="D323" i="6"/>
  <c r="E323" i="6" s="1"/>
  <c r="I323" i="6" s="1"/>
  <c r="C324" i="6"/>
  <c r="G566" i="6" l="1"/>
  <c r="H566" i="6" s="1"/>
  <c r="L326" i="6"/>
  <c r="M325" i="6"/>
  <c r="N325" i="6" s="1"/>
  <c r="R325" i="6" s="1"/>
  <c r="B568" i="6"/>
  <c r="F567" i="6"/>
  <c r="K568" i="6"/>
  <c r="O567" i="6"/>
  <c r="P567" i="6" s="1"/>
  <c r="Q567" i="6" s="1"/>
  <c r="C325" i="6"/>
  <c r="D324" i="6"/>
  <c r="E324" i="6" s="1"/>
  <c r="I324" i="6" s="1"/>
  <c r="G567" i="6" l="1"/>
  <c r="H567" i="6" s="1"/>
  <c r="M326" i="6"/>
  <c r="N326" i="6" s="1"/>
  <c r="R326" i="6" s="1"/>
  <c r="L327" i="6"/>
  <c r="K569" i="6"/>
  <c r="O568" i="6"/>
  <c r="P568" i="6" s="1"/>
  <c r="Q568" i="6" s="1"/>
  <c r="B569" i="6"/>
  <c r="F568" i="6"/>
  <c r="D325" i="6"/>
  <c r="E325" i="6" s="1"/>
  <c r="I325" i="6" s="1"/>
  <c r="C326" i="6"/>
  <c r="G568" i="6" l="1"/>
  <c r="H568" i="6" s="1"/>
  <c r="M327" i="6"/>
  <c r="N327" i="6" s="1"/>
  <c r="R327" i="6" s="1"/>
  <c r="L328" i="6"/>
  <c r="B570" i="6"/>
  <c r="F569" i="6"/>
  <c r="K570" i="6"/>
  <c r="O569" i="6"/>
  <c r="P569" i="6" s="1"/>
  <c r="Q569" i="6" s="1"/>
  <c r="D326" i="6"/>
  <c r="E326" i="6" s="1"/>
  <c r="I326" i="6" s="1"/>
  <c r="C327" i="6"/>
  <c r="G569" i="6" l="1"/>
  <c r="H569" i="6" s="1"/>
  <c r="M328" i="6"/>
  <c r="N328" i="6" s="1"/>
  <c r="R328" i="6" s="1"/>
  <c r="L329" i="6"/>
  <c r="K571" i="6"/>
  <c r="O570" i="6"/>
  <c r="P570" i="6" s="1"/>
  <c r="Q570" i="6" s="1"/>
  <c r="B571" i="6"/>
  <c r="F570" i="6"/>
  <c r="C328" i="6"/>
  <c r="D327" i="6"/>
  <c r="E327" i="6" s="1"/>
  <c r="I327" i="6" s="1"/>
  <c r="G570" i="6" l="1"/>
  <c r="H570" i="6" s="1"/>
  <c r="M329" i="6"/>
  <c r="N329" i="6" s="1"/>
  <c r="R329" i="6" s="1"/>
  <c r="L330" i="6"/>
  <c r="B572" i="6"/>
  <c r="F571" i="6"/>
  <c r="K572" i="6"/>
  <c r="O571" i="6"/>
  <c r="P571" i="6" s="1"/>
  <c r="Q571" i="6" s="1"/>
  <c r="D328" i="6"/>
  <c r="E328" i="6" s="1"/>
  <c r="I328" i="6" s="1"/>
  <c r="C329" i="6"/>
  <c r="G571" i="6" l="1"/>
  <c r="H571" i="6" s="1"/>
  <c r="M330" i="6"/>
  <c r="N330" i="6" s="1"/>
  <c r="R330" i="6" s="1"/>
  <c r="L331" i="6"/>
  <c r="K573" i="6"/>
  <c r="O572" i="6"/>
  <c r="P572" i="6" s="1"/>
  <c r="Q572" i="6" s="1"/>
  <c r="B573" i="6"/>
  <c r="F572" i="6"/>
  <c r="D329" i="6"/>
  <c r="E329" i="6" s="1"/>
  <c r="I329" i="6" s="1"/>
  <c r="C330" i="6"/>
  <c r="G572" i="6" l="1"/>
  <c r="H572" i="6" s="1"/>
  <c r="M331" i="6"/>
  <c r="N331" i="6" s="1"/>
  <c r="R331" i="6" s="1"/>
  <c r="L332" i="6"/>
  <c r="B574" i="6"/>
  <c r="F573" i="6"/>
  <c r="K574" i="6"/>
  <c r="O573" i="6"/>
  <c r="P573" i="6" s="1"/>
  <c r="Q573" i="6" s="1"/>
  <c r="D330" i="6"/>
  <c r="E330" i="6" s="1"/>
  <c r="I330" i="6" s="1"/>
  <c r="C331" i="6"/>
  <c r="G573" i="6" l="1"/>
  <c r="H573" i="6" s="1"/>
  <c r="M332" i="6"/>
  <c r="N332" i="6" s="1"/>
  <c r="R332" i="6" s="1"/>
  <c r="L333" i="6"/>
  <c r="K575" i="6"/>
  <c r="O574" i="6"/>
  <c r="P574" i="6" s="1"/>
  <c r="Q574" i="6" s="1"/>
  <c r="B575" i="6"/>
  <c r="F574" i="6"/>
  <c r="D331" i="6"/>
  <c r="E331" i="6" s="1"/>
  <c r="I331" i="6" s="1"/>
  <c r="C332" i="6"/>
  <c r="G574" i="6" l="1"/>
  <c r="H574" i="6" s="1"/>
  <c r="M333" i="6"/>
  <c r="N333" i="6" s="1"/>
  <c r="R333" i="6" s="1"/>
  <c r="L334" i="6"/>
  <c r="B576" i="6"/>
  <c r="F575" i="6"/>
  <c r="K576" i="6"/>
  <c r="O575" i="6"/>
  <c r="P575" i="6" s="1"/>
  <c r="Q575" i="6" s="1"/>
  <c r="D332" i="6"/>
  <c r="E332" i="6" s="1"/>
  <c r="I332" i="6" s="1"/>
  <c r="C333" i="6"/>
  <c r="G575" i="6" l="1"/>
  <c r="H575" i="6" s="1"/>
  <c r="M334" i="6"/>
  <c r="N334" i="6" s="1"/>
  <c r="R334" i="6" s="1"/>
  <c r="L335" i="6"/>
  <c r="K577" i="6"/>
  <c r="O576" i="6"/>
  <c r="P576" i="6" s="1"/>
  <c r="Q576" i="6" s="1"/>
  <c r="B577" i="6"/>
  <c r="F576" i="6"/>
  <c r="D333" i="6"/>
  <c r="E333" i="6" s="1"/>
  <c r="I333" i="6" s="1"/>
  <c r="C334" i="6"/>
  <c r="G576" i="6" l="1"/>
  <c r="H576" i="6" s="1"/>
  <c r="L336" i="6"/>
  <c r="M335" i="6"/>
  <c r="N335" i="6" s="1"/>
  <c r="R335" i="6" s="1"/>
  <c r="B578" i="6"/>
  <c r="F577" i="6"/>
  <c r="K578" i="6"/>
  <c r="O577" i="6"/>
  <c r="P577" i="6" s="1"/>
  <c r="Q577" i="6" s="1"/>
  <c r="D334" i="6"/>
  <c r="E334" i="6" s="1"/>
  <c r="I334" i="6" s="1"/>
  <c r="C335" i="6"/>
  <c r="G577" i="6" l="1"/>
  <c r="H577" i="6" s="1"/>
  <c r="M336" i="6"/>
  <c r="N336" i="6" s="1"/>
  <c r="R336" i="6" s="1"/>
  <c r="L337" i="6"/>
  <c r="K579" i="6"/>
  <c r="O578" i="6"/>
  <c r="P578" i="6" s="1"/>
  <c r="Q578" i="6" s="1"/>
  <c r="B579" i="6"/>
  <c r="F578" i="6"/>
  <c r="D335" i="6"/>
  <c r="E335" i="6" s="1"/>
  <c r="I335" i="6" s="1"/>
  <c r="C336" i="6"/>
  <c r="G578" i="6" l="1"/>
  <c r="H578" i="6" s="1"/>
  <c r="M337" i="6"/>
  <c r="N337" i="6" s="1"/>
  <c r="R337" i="6" s="1"/>
  <c r="L338" i="6"/>
  <c r="B580" i="6"/>
  <c r="F579" i="6"/>
  <c r="K580" i="6"/>
  <c r="O579" i="6"/>
  <c r="P579" i="6" s="1"/>
  <c r="Q579" i="6" s="1"/>
  <c r="D336" i="6"/>
  <c r="E336" i="6" s="1"/>
  <c r="I336" i="6" s="1"/>
  <c r="C337" i="6"/>
  <c r="G579" i="6" l="1"/>
  <c r="H579" i="6" s="1"/>
  <c r="M338" i="6"/>
  <c r="N338" i="6" s="1"/>
  <c r="R338" i="6" s="1"/>
  <c r="L339" i="6"/>
  <c r="K581" i="6"/>
  <c r="O580" i="6"/>
  <c r="P580" i="6" s="1"/>
  <c r="Q580" i="6" s="1"/>
  <c r="B581" i="6"/>
  <c r="F580" i="6"/>
  <c r="D337" i="6"/>
  <c r="E337" i="6" s="1"/>
  <c r="I337" i="6" s="1"/>
  <c r="C338" i="6"/>
  <c r="G580" i="6" l="1"/>
  <c r="H580" i="6" s="1"/>
  <c r="M339" i="6"/>
  <c r="N339" i="6" s="1"/>
  <c r="R339" i="6" s="1"/>
  <c r="L340" i="6"/>
  <c r="B582" i="6"/>
  <c r="F581" i="6"/>
  <c r="K582" i="6"/>
  <c r="O581" i="6"/>
  <c r="P581" i="6" s="1"/>
  <c r="Q581" i="6" s="1"/>
  <c r="D338" i="6"/>
  <c r="E338" i="6" s="1"/>
  <c r="I338" i="6" s="1"/>
  <c r="C339" i="6"/>
  <c r="G581" i="6" l="1"/>
  <c r="H581" i="6" s="1"/>
  <c r="M340" i="6"/>
  <c r="N340" i="6" s="1"/>
  <c r="R340" i="6" s="1"/>
  <c r="L341" i="6"/>
  <c r="K583" i="6"/>
  <c r="O582" i="6"/>
  <c r="P582" i="6" s="1"/>
  <c r="Q582" i="6" s="1"/>
  <c r="B583" i="6"/>
  <c r="F582" i="6"/>
  <c r="D339" i="6"/>
  <c r="E339" i="6" s="1"/>
  <c r="I339" i="6" s="1"/>
  <c r="C340" i="6"/>
  <c r="G582" i="6" l="1"/>
  <c r="H582" i="6" s="1"/>
  <c r="M341" i="6"/>
  <c r="N341" i="6" s="1"/>
  <c r="R341" i="6" s="1"/>
  <c r="L342" i="6"/>
  <c r="B584" i="6"/>
  <c r="F583" i="6"/>
  <c r="K584" i="6"/>
  <c r="O583" i="6"/>
  <c r="P583" i="6" s="1"/>
  <c r="Q583" i="6" s="1"/>
  <c r="D340" i="6"/>
  <c r="E340" i="6" s="1"/>
  <c r="I340" i="6" s="1"/>
  <c r="C341" i="6"/>
  <c r="G583" i="6" l="1"/>
  <c r="H583" i="6" s="1"/>
  <c r="M342" i="6"/>
  <c r="N342" i="6" s="1"/>
  <c r="R342" i="6" s="1"/>
  <c r="L343" i="6"/>
  <c r="K585" i="6"/>
  <c r="O584" i="6"/>
  <c r="P584" i="6" s="1"/>
  <c r="Q584" i="6" s="1"/>
  <c r="B585" i="6"/>
  <c r="F584" i="6"/>
  <c r="D341" i="6"/>
  <c r="E341" i="6" s="1"/>
  <c r="I341" i="6" s="1"/>
  <c r="C342" i="6"/>
  <c r="G584" i="6" l="1"/>
  <c r="H584" i="6" s="1"/>
  <c r="M343" i="6"/>
  <c r="N343" i="6" s="1"/>
  <c r="R343" i="6" s="1"/>
  <c r="L344" i="6"/>
  <c r="B586" i="6"/>
  <c r="F585" i="6"/>
  <c r="K586" i="6"/>
  <c r="O585" i="6"/>
  <c r="P585" i="6" s="1"/>
  <c r="Q585" i="6" s="1"/>
  <c r="D342" i="6"/>
  <c r="E342" i="6" s="1"/>
  <c r="I342" i="6" s="1"/>
  <c r="C343" i="6"/>
  <c r="G585" i="6" l="1"/>
  <c r="H585" i="6" s="1"/>
  <c r="M344" i="6"/>
  <c r="N344" i="6" s="1"/>
  <c r="R344" i="6" s="1"/>
  <c r="L345" i="6"/>
  <c r="K587" i="6"/>
  <c r="O586" i="6"/>
  <c r="P586" i="6" s="1"/>
  <c r="Q586" i="6" s="1"/>
  <c r="B587" i="6"/>
  <c r="F586" i="6"/>
  <c r="C344" i="6"/>
  <c r="D343" i="6"/>
  <c r="E343" i="6" s="1"/>
  <c r="I343" i="6" s="1"/>
  <c r="G586" i="6" l="1"/>
  <c r="H586" i="6" s="1"/>
  <c r="L346" i="6"/>
  <c r="M345" i="6"/>
  <c r="N345" i="6" s="1"/>
  <c r="R345" i="6" s="1"/>
  <c r="B588" i="6"/>
  <c r="F587" i="6"/>
  <c r="K588" i="6"/>
  <c r="O587" i="6"/>
  <c r="P587" i="6" s="1"/>
  <c r="Q587" i="6" s="1"/>
  <c r="D344" i="6"/>
  <c r="E344" i="6" s="1"/>
  <c r="I344" i="6" s="1"/>
  <c r="C345" i="6"/>
  <c r="G587" i="6" l="1"/>
  <c r="H587" i="6" s="1"/>
  <c r="M346" i="6"/>
  <c r="N346" i="6" s="1"/>
  <c r="R346" i="6" s="1"/>
  <c r="L347" i="6"/>
  <c r="K589" i="6"/>
  <c r="O588" i="6"/>
  <c r="P588" i="6" s="1"/>
  <c r="Q588" i="6" s="1"/>
  <c r="B589" i="6"/>
  <c r="F588" i="6"/>
  <c r="D345" i="6"/>
  <c r="E345" i="6" s="1"/>
  <c r="I345" i="6" s="1"/>
  <c r="C346" i="6"/>
  <c r="G588" i="6" l="1"/>
  <c r="H588" i="6" s="1"/>
  <c r="M347" i="6"/>
  <c r="N347" i="6" s="1"/>
  <c r="R347" i="6" s="1"/>
  <c r="L348" i="6"/>
  <c r="B590" i="6"/>
  <c r="F589" i="6"/>
  <c r="K590" i="6"/>
  <c r="O589" i="6"/>
  <c r="P589" i="6" s="1"/>
  <c r="Q589" i="6" s="1"/>
  <c r="C347" i="6"/>
  <c r="D346" i="6"/>
  <c r="E346" i="6" s="1"/>
  <c r="I346" i="6" s="1"/>
  <c r="G589" i="6" l="1"/>
  <c r="H589" i="6" s="1"/>
  <c r="M348" i="6"/>
  <c r="N348" i="6" s="1"/>
  <c r="R348" i="6" s="1"/>
  <c r="L349" i="6"/>
  <c r="K591" i="6"/>
  <c r="O590" i="6"/>
  <c r="P590" i="6" s="1"/>
  <c r="Q590" i="6" s="1"/>
  <c r="B591" i="6"/>
  <c r="F590" i="6"/>
  <c r="D347" i="6"/>
  <c r="E347" i="6" s="1"/>
  <c r="I347" i="6" s="1"/>
  <c r="C348" i="6"/>
  <c r="G590" i="6" l="1"/>
  <c r="H590" i="6" s="1"/>
  <c r="M349" i="6"/>
  <c r="N349" i="6" s="1"/>
  <c r="R349" i="6" s="1"/>
  <c r="L350" i="6"/>
  <c r="B592" i="6"/>
  <c r="F591" i="6"/>
  <c r="K592" i="6"/>
  <c r="O591" i="6"/>
  <c r="P591" i="6" s="1"/>
  <c r="Q591" i="6" s="1"/>
  <c r="C349" i="6"/>
  <c r="D348" i="6"/>
  <c r="E348" i="6" s="1"/>
  <c r="I348" i="6" s="1"/>
  <c r="G591" i="6" l="1"/>
  <c r="H591" i="6" s="1"/>
  <c r="M350" i="6"/>
  <c r="N350" i="6" s="1"/>
  <c r="R350" i="6" s="1"/>
  <c r="L351" i="6"/>
  <c r="K593" i="6"/>
  <c r="O592" i="6"/>
  <c r="P592" i="6" s="1"/>
  <c r="Q592" i="6" s="1"/>
  <c r="B593" i="6"/>
  <c r="F592" i="6"/>
  <c r="D349" i="6"/>
  <c r="E349" i="6" s="1"/>
  <c r="I349" i="6" s="1"/>
  <c r="C350" i="6"/>
  <c r="G592" i="6" l="1"/>
  <c r="H592" i="6" s="1"/>
  <c r="M351" i="6"/>
  <c r="N351" i="6" s="1"/>
  <c r="R351" i="6" s="1"/>
  <c r="L352" i="6"/>
  <c r="B594" i="6"/>
  <c r="F593" i="6"/>
  <c r="K594" i="6"/>
  <c r="O593" i="6"/>
  <c r="P593" i="6" s="1"/>
  <c r="Q593" i="6" s="1"/>
  <c r="C351" i="6"/>
  <c r="D350" i="6"/>
  <c r="E350" i="6" s="1"/>
  <c r="I350" i="6" s="1"/>
  <c r="G593" i="6" l="1"/>
  <c r="H593" i="6" s="1"/>
  <c r="M352" i="6"/>
  <c r="N352" i="6" s="1"/>
  <c r="R352" i="6" s="1"/>
  <c r="L353" i="6"/>
  <c r="K595" i="6"/>
  <c r="O594" i="6"/>
  <c r="P594" i="6" s="1"/>
  <c r="Q594" i="6" s="1"/>
  <c r="B595" i="6"/>
  <c r="F594" i="6"/>
  <c r="D351" i="6"/>
  <c r="E351" i="6" s="1"/>
  <c r="I351" i="6" s="1"/>
  <c r="C352" i="6"/>
  <c r="G594" i="6" l="1"/>
  <c r="H594" i="6" s="1"/>
  <c r="M353" i="6"/>
  <c r="N353" i="6" s="1"/>
  <c r="R353" i="6" s="1"/>
  <c r="L354" i="6"/>
  <c r="B596" i="6"/>
  <c r="F595" i="6"/>
  <c r="K596" i="6"/>
  <c r="O595" i="6"/>
  <c r="P595" i="6" s="1"/>
  <c r="Q595" i="6" s="1"/>
  <c r="C353" i="6"/>
  <c r="D352" i="6"/>
  <c r="E352" i="6" s="1"/>
  <c r="I352" i="6" s="1"/>
  <c r="G595" i="6" l="1"/>
  <c r="H595" i="6" s="1"/>
  <c r="M354" i="6"/>
  <c r="N354" i="6" s="1"/>
  <c r="R354" i="6" s="1"/>
  <c r="L355" i="6"/>
  <c r="K597" i="6"/>
  <c r="O596" i="6"/>
  <c r="P596" i="6" s="1"/>
  <c r="Q596" i="6" s="1"/>
  <c r="B597" i="6"/>
  <c r="F596" i="6"/>
  <c r="D353" i="6"/>
  <c r="E353" i="6" s="1"/>
  <c r="I353" i="6" s="1"/>
  <c r="C354" i="6"/>
  <c r="G596" i="6" l="1"/>
  <c r="H596" i="6" s="1"/>
  <c r="M355" i="6"/>
  <c r="N355" i="6" s="1"/>
  <c r="R355" i="6" s="1"/>
  <c r="L356" i="6"/>
  <c r="B598" i="6"/>
  <c r="F597" i="6"/>
  <c r="K598" i="6"/>
  <c r="O597" i="6"/>
  <c r="P597" i="6" s="1"/>
  <c r="Q597" i="6" s="1"/>
  <c r="C355" i="6"/>
  <c r="D354" i="6"/>
  <c r="E354" i="6" s="1"/>
  <c r="I354" i="6" s="1"/>
  <c r="G597" i="6" l="1"/>
  <c r="H597" i="6" s="1"/>
  <c r="M356" i="6"/>
  <c r="N356" i="6" s="1"/>
  <c r="R356" i="6" s="1"/>
  <c r="L357" i="6"/>
  <c r="K599" i="6"/>
  <c r="O598" i="6"/>
  <c r="P598" i="6" s="1"/>
  <c r="Q598" i="6" s="1"/>
  <c r="B599" i="6"/>
  <c r="F598" i="6"/>
  <c r="D355" i="6"/>
  <c r="E355" i="6" s="1"/>
  <c r="I355" i="6" s="1"/>
  <c r="C356" i="6"/>
  <c r="G598" i="6" l="1"/>
  <c r="H598" i="6" s="1"/>
  <c r="L358" i="6"/>
  <c r="M357" i="6"/>
  <c r="N357" i="6" s="1"/>
  <c r="R357" i="6" s="1"/>
  <c r="B600" i="6"/>
  <c r="F599" i="6"/>
  <c r="K600" i="6"/>
  <c r="O599" i="6"/>
  <c r="P599" i="6" s="1"/>
  <c r="Q599" i="6" s="1"/>
  <c r="C357" i="6"/>
  <c r="D356" i="6"/>
  <c r="E356" i="6" s="1"/>
  <c r="I356" i="6" s="1"/>
  <c r="G599" i="6" l="1"/>
  <c r="H599" i="6" s="1"/>
  <c r="M358" i="6"/>
  <c r="N358" i="6" s="1"/>
  <c r="R358" i="6" s="1"/>
  <c r="L359" i="6"/>
  <c r="K601" i="6"/>
  <c r="O600" i="6"/>
  <c r="P600" i="6" s="1"/>
  <c r="Q600" i="6" s="1"/>
  <c r="B601" i="6"/>
  <c r="F600" i="6"/>
  <c r="D357" i="6"/>
  <c r="E357" i="6" s="1"/>
  <c r="I357" i="6" s="1"/>
  <c r="C358" i="6"/>
  <c r="G600" i="6" l="1"/>
  <c r="H600" i="6" s="1"/>
  <c r="M359" i="6"/>
  <c r="N359" i="6" s="1"/>
  <c r="R359" i="6" s="1"/>
  <c r="L360" i="6"/>
  <c r="B602" i="6"/>
  <c r="F601" i="6"/>
  <c r="K602" i="6"/>
  <c r="O601" i="6"/>
  <c r="P601" i="6" s="1"/>
  <c r="Q601" i="6" s="1"/>
  <c r="C359" i="6"/>
  <c r="D358" i="6"/>
  <c r="E358" i="6" s="1"/>
  <c r="I358" i="6" s="1"/>
  <c r="G601" i="6" l="1"/>
  <c r="H601" i="6" s="1"/>
  <c r="M360" i="6"/>
  <c r="N360" i="6" s="1"/>
  <c r="R360" i="6" s="1"/>
  <c r="L361" i="6"/>
  <c r="K603" i="6"/>
  <c r="O602" i="6"/>
  <c r="P602" i="6" s="1"/>
  <c r="Q602" i="6" s="1"/>
  <c r="B603" i="6"/>
  <c r="F602" i="6"/>
  <c r="D359" i="6"/>
  <c r="E359" i="6" s="1"/>
  <c r="I359" i="6" s="1"/>
  <c r="C360" i="6"/>
  <c r="G602" i="6" l="1"/>
  <c r="H602" i="6" s="1"/>
  <c r="M361" i="6"/>
  <c r="N361" i="6" s="1"/>
  <c r="R361" i="6" s="1"/>
  <c r="L362" i="6"/>
  <c r="B604" i="6"/>
  <c r="F603" i="6"/>
  <c r="K604" i="6"/>
  <c r="O603" i="6"/>
  <c r="P603" i="6" s="1"/>
  <c r="Q603" i="6" s="1"/>
  <c r="C361" i="6"/>
  <c r="D360" i="6"/>
  <c r="E360" i="6" s="1"/>
  <c r="I360" i="6" s="1"/>
  <c r="G603" i="6" l="1"/>
  <c r="H603" i="6" s="1"/>
  <c r="M362" i="6"/>
  <c r="N362" i="6" s="1"/>
  <c r="R362" i="6" s="1"/>
  <c r="L363" i="6"/>
  <c r="K605" i="6"/>
  <c r="O604" i="6"/>
  <c r="P604" i="6" s="1"/>
  <c r="Q604" i="6" s="1"/>
  <c r="B605" i="6"/>
  <c r="F604" i="6"/>
  <c r="D361" i="6"/>
  <c r="E361" i="6" s="1"/>
  <c r="I361" i="6" s="1"/>
  <c r="C362" i="6"/>
  <c r="G604" i="6" l="1"/>
  <c r="H604" i="6" s="1"/>
  <c r="M363" i="6"/>
  <c r="N363" i="6" s="1"/>
  <c r="R363" i="6" s="1"/>
  <c r="L364" i="6"/>
  <c r="B606" i="6"/>
  <c r="F605" i="6"/>
  <c r="K606" i="6"/>
  <c r="O605" i="6"/>
  <c r="P605" i="6" s="1"/>
  <c r="Q605" i="6" s="1"/>
  <c r="C363" i="6"/>
  <c r="D362" i="6"/>
  <c r="E362" i="6" s="1"/>
  <c r="I362" i="6" s="1"/>
  <c r="G605" i="6" l="1"/>
  <c r="H605" i="6" s="1"/>
  <c r="M364" i="6"/>
  <c r="N364" i="6" s="1"/>
  <c r="R364" i="6" s="1"/>
  <c r="L365" i="6"/>
  <c r="K607" i="6"/>
  <c r="O606" i="6"/>
  <c r="P606" i="6" s="1"/>
  <c r="Q606" i="6" s="1"/>
  <c r="B607" i="6"/>
  <c r="F606" i="6"/>
  <c r="D363" i="6"/>
  <c r="E363" i="6" s="1"/>
  <c r="I363" i="6" s="1"/>
  <c r="C364" i="6"/>
  <c r="G606" i="6" l="1"/>
  <c r="H606" i="6" s="1"/>
  <c r="M365" i="6"/>
  <c r="N365" i="6" s="1"/>
  <c r="R365" i="6" s="1"/>
  <c r="L366" i="6"/>
  <c r="B608" i="6"/>
  <c r="F607" i="6"/>
  <c r="K608" i="6"/>
  <c r="O607" i="6"/>
  <c r="P607" i="6" s="1"/>
  <c r="Q607" i="6" s="1"/>
  <c r="C365" i="6"/>
  <c r="D364" i="6"/>
  <c r="E364" i="6" s="1"/>
  <c r="I364" i="6" s="1"/>
  <c r="G607" i="6" l="1"/>
  <c r="H607" i="6" s="1"/>
  <c r="M366" i="6"/>
  <c r="N366" i="6" s="1"/>
  <c r="R366" i="6" s="1"/>
  <c r="L367" i="6"/>
  <c r="K609" i="6"/>
  <c r="O608" i="6"/>
  <c r="P608" i="6" s="1"/>
  <c r="Q608" i="6" s="1"/>
  <c r="B609" i="6"/>
  <c r="F608" i="6"/>
  <c r="D365" i="6"/>
  <c r="E365" i="6" s="1"/>
  <c r="I365" i="6" s="1"/>
  <c r="C366" i="6"/>
  <c r="G608" i="6" l="1"/>
  <c r="H608" i="6" s="1"/>
  <c r="M367" i="6"/>
  <c r="N367" i="6" s="1"/>
  <c r="R367" i="6" s="1"/>
  <c r="L368" i="6"/>
  <c r="B610" i="6"/>
  <c r="F609" i="6"/>
  <c r="K610" i="6"/>
  <c r="O609" i="6"/>
  <c r="P609" i="6" s="1"/>
  <c r="Q609" i="6" s="1"/>
  <c r="C367" i="6"/>
  <c r="D366" i="6"/>
  <c r="E366" i="6" s="1"/>
  <c r="I366" i="6" s="1"/>
  <c r="G609" i="6" l="1"/>
  <c r="H609" i="6" s="1"/>
  <c r="M368" i="6"/>
  <c r="N368" i="6" s="1"/>
  <c r="R368" i="6" s="1"/>
  <c r="L369" i="6"/>
  <c r="K611" i="6"/>
  <c r="O610" i="6"/>
  <c r="P610" i="6" s="1"/>
  <c r="Q610" i="6" s="1"/>
  <c r="B611" i="6"/>
  <c r="F610" i="6"/>
  <c r="D367" i="6"/>
  <c r="E367" i="6" s="1"/>
  <c r="I367" i="6" s="1"/>
  <c r="C368" i="6"/>
  <c r="G610" i="6" l="1"/>
  <c r="H610" i="6" s="1"/>
  <c r="M369" i="6"/>
  <c r="N369" i="6" s="1"/>
  <c r="R369" i="6" s="1"/>
  <c r="L370" i="6"/>
  <c r="B612" i="6"/>
  <c r="F611" i="6"/>
  <c r="K612" i="6"/>
  <c r="O611" i="6"/>
  <c r="P611" i="6" s="1"/>
  <c r="Q611" i="6" s="1"/>
  <c r="C369" i="6"/>
  <c r="D368" i="6"/>
  <c r="E368" i="6" s="1"/>
  <c r="I368" i="6" s="1"/>
  <c r="G611" i="6" l="1"/>
  <c r="H611" i="6" s="1"/>
  <c r="M370" i="6"/>
  <c r="N370" i="6" s="1"/>
  <c r="R370" i="6" s="1"/>
  <c r="L371" i="6"/>
  <c r="K613" i="6"/>
  <c r="O612" i="6"/>
  <c r="P612" i="6" s="1"/>
  <c r="Q612" i="6" s="1"/>
  <c r="B613" i="6"/>
  <c r="F612" i="6"/>
  <c r="D369" i="6"/>
  <c r="E369" i="6" s="1"/>
  <c r="I369" i="6" s="1"/>
  <c r="C370" i="6"/>
  <c r="G612" i="6" l="1"/>
  <c r="H612" i="6" s="1"/>
  <c r="M371" i="6"/>
  <c r="N371" i="6" s="1"/>
  <c r="R371" i="6" s="1"/>
  <c r="L372" i="6"/>
  <c r="B614" i="6"/>
  <c r="F613" i="6"/>
  <c r="K614" i="6"/>
  <c r="O613" i="6"/>
  <c r="P613" i="6" s="1"/>
  <c r="Q613" i="6" s="1"/>
  <c r="C371" i="6"/>
  <c r="D370" i="6"/>
  <c r="E370" i="6" s="1"/>
  <c r="I370" i="6" s="1"/>
  <c r="G613" i="6" l="1"/>
  <c r="H613" i="6" s="1"/>
  <c r="M372" i="6"/>
  <c r="N372" i="6" s="1"/>
  <c r="R372" i="6" s="1"/>
  <c r="L373" i="6"/>
  <c r="K615" i="6"/>
  <c r="O614" i="6"/>
  <c r="P614" i="6" s="1"/>
  <c r="Q614" i="6" s="1"/>
  <c r="B615" i="6"/>
  <c r="F614" i="6"/>
  <c r="D371" i="6"/>
  <c r="E371" i="6" s="1"/>
  <c r="I371" i="6" s="1"/>
  <c r="C372" i="6"/>
  <c r="G614" i="6" l="1"/>
  <c r="H614" i="6" s="1"/>
  <c r="M373" i="6"/>
  <c r="N373" i="6" s="1"/>
  <c r="R373" i="6" s="1"/>
  <c r="L374" i="6"/>
  <c r="B616" i="6"/>
  <c r="F615" i="6"/>
  <c r="K616" i="6"/>
  <c r="O615" i="6"/>
  <c r="P615" i="6" s="1"/>
  <c r="Q615" i="6" s="1"/>
  <c r="C373" i="6"/>
  <c r="D372" i="6"/>
  <c r="E372" i="6" s="1"/>
  <c r="I372" i="6" s="1"/>
  <c r="G615" i="6" l="1"/>
  <c r="H615" i="6" s="1"/>
  <c r="M374" i="6"/>
  <c r="N374" i="6" s="1"/>
  <c r="R374" i="6" s="1"/>
  <c r="L375" i="6"/>
  <c r="K617" i="6"/>
  <c r="O616" i="6"/>
  <c r="P616" i="6" s="1"/>
  <c r="Q616" i="6" s="1"/>
  <c r="B617" i="6"/>
  <c r="F616" i="6"/>
  <c r="C374" i="6"/>
  <c r="D373" i="6"/>
  <c r="E373" i="6" s="1"/>
  <c r="I373" i="6" s="1"/>
  <c r="G616" i="6" l="1"/>
  <c r="H616" i="6" s="1"/>
  <c r="M375" i="6"/>
  <c r="N375" i="6" s="1"/>
  <c r="R375" i="6" s="1"/>
  <c r="L376" i="6"/>
  <c r="B618" i="6"/>
  <c r="F617" i="6"/>
  <c r="K618" i="6"/>
  <c r="O617" i="6"/>
  <c r="P617" i="6" s="1"/>
  <c r="Q617" i="6" s="1"/>
  <c r="C375" i="6"/>
  <c r="D374" i="6"/>
  <c r="E374" i="6" s="1"/>
  <c r="I374" i="6" s="1"/>
  <c r="G617" i="6" l="1"/>
  <c r="H617" i="6" s="1"/>
  <c r="M376" i="6"/>
  <c r="N376" i="6" s="1"/>
  <c r="R376" i="6" s="1"/>
  <c r="L377" i="6"/>
  <c r="K619" i="6"/>
  <c r="O618" i="6"/>
  <c r="P618" i="6" s="1"/>
  <c r="Q618" i="6" s="1"/>
  <c r="B619" i="6"/>
  <c r="F618" i="6"/>
  <c r="D375" i="6"/>
  <c r="E375" i="6" s="1"/>
  <c r="I375" i="6" s="1"/>
  <c r="C376" i="6"/>
  <c r="G618" i="6" l="1"/>
  <c r="H618" i="6" s="1"/>
  <c r="M377" i="6"/>
  <c r="N377" i="6" s="1"/>
  <c r="R377" i="6" s="1"/>
  <c r="L378" i="6"/>
  <c r="B620" i="6"/>
  <c r="F619" i="6"/>
  <c r="K620" i="6"/>
  <c r="O619" i="6"/>
  <c r="P619" i="6" s="1"/>
  <c r="Q619" i="6" s="1"/>
  <c r="C377" i="6"/>
  <c r="D376" i="6"/>
  <c r="E376" i="6" s="1"/>
  <c r="I376" i="6" s="1"/>
  <c r="G619" i="6" l="1"/>
  <c r="H619" i="6" s="1"/>
  <c r="M378" i="6"/>
  <c r="N378" i="6" s="1"/>
  <c r="R378" i="6" s="1"/>
  <c r="L379" i="6"/>
  <c r="K621" i="6"/>
  <c r="O620" i="6"/>
  <c r="P620" i="6" s="1"/>
  <c r="Q620" i="6" s="1"/>
  <c r="B621" i="6"/>
  <c r="F620" i="6"/>
  <c r="D377" i="6"/>
  <c r="E377" i="6" s="1"/>
  <c r="I377" i="6" s="1"/>
  <c r="C378" i="6"/>
  <c r="G620" i="6" l="1"/>
  <c r="H620" i="6" s="1"/>
  <c r="M379" i="6"/>
  <c r="N379" i="6" s="1"/>
  <c r="R379" i="6" s="1"/>
  <c r="L380" i="6"/>
  <c r="B622" i="6"/>
  <c r="F621" i="6"/>
  <c r="K622" i="6"/>
  <c r="O621" i="6"/>
  <c r="P621" i="6" s="1"/>
  <c r="Q621" i="6" s="1"/>
  <c r="C379" i="6"/>
  <c r="D378" i="6"/>
  <c r="E378" i="6" s="1"/>
  <c r="I378" i="6" s="1"/>
  <c r="G621" i="6" l="1"/>
  <c r="H621" i="6" s="1"/>
  <c r="M380" i="6"/>
  <c r="N380" i="6" s="1"/>
  <c r="R380" i="6" s="1"/>
  <c r="L381" i="6"/>
  <c r="K623" i="6"/>
  <c r="O622" i="6"/>
  <c r="P622" i="6" s="1"/>
  <c r="Q622" i="6" s="1"/>
  <c r="B623" i="6"/>
  <c r="F622" i="6"/>
  <c r="D379" i="6"/>
  <c r="E379" i="6" s="1"/>
  <c r="I379" i="6" s="1"/>
  <c r="C380" i="6"/>
  <c r="G622" i="6" l="1"/>
  <c r="H622" i="6" s="1"/>
  <c r="M381" i="6"/>
  <c r="N381" i="6" s="1"/>
  <c r="R381" i="6" s="1"/>
  <c r="L382" i="6"/>
  <c r="B624" i="6"/>
  <c r="F623" i="6"/>
  <c r="K624" i="6"/>
  <c r="O623" i="6"/>
  <c r="P623" i="6" s="1"/>
  <c r="Q623" i="6" s="1"/>
  <c r="C381" i="6"/>
  <c r="D380" i="6"/>
  <c r="E380" i="6" s="1"/>
  <c r="I380" i="6" s="1"/>
  <c r="G623" i="6" l="1"/>
  <c r="H623" i="6" s="1"/>
  <c r="M382" i="6"/>
  <c r="N382" i="6" s="1"/>
  <c r="R382" i="6" s="1"/>
  <c r="L383" i="6"/>
  <c r="K625" i="6"/>
  <c r="O624" i="6"/>
  <c r="P624" i="6" s="1"/>
  <c r="Q624" i="6" s="1"/>
  <c r="B625" i="6"/>
  <c r="F624" i="6"/>
  <c r="D381" i="6"/>
  <c r="E381" i="6" s="1"/>
  <c r="I381" i="6" s="1"/>
  <c r="C382" i="6"/>
  <c r="G624" i="6" l="1"/>
  <c r="H624" i="6" s="1"/>
  <c r="M383" i="6"/>
  <c r="N383" i="6" s="1"/>
  <c r="R383" i="6" s="1"/>
  <c r="L384" i="6"/>
  <c r="B626" i="6"/>
  <c r="F625" i="6"/>
  <c r="K626" i="6"/>
  <c r="O625" i="6"/>
  <c r="P625" i="6" s="1"/>
  <c r="Q625" i="6" s="1"/>
  <c r="C383" i="6"/>
  <c r="D382" i="6"/>
  <c r="E382" i="6" s="1"/>
  <c r="I382" i="6" s="1"/>
  <c r="G625" i="6" l="1"/>
  <c r="H625" i="6" s="1"/>
  <c r="M384" i="6"/>
  <c r="N384" i="6" s="1"/>
  <c r="R384" i="6" s="1"/>
  <c r="L385" i="6"/>
  <c r="K627" i="6"/>
  <c r="O626" i="6"/>
  <c r="P626" i="6" s="1"/>
  <c r="Q626" i="6" s="1"/>
  <c r="B627" i="6"/>
  <c r="F626" i="6"/>
  <c r="C384" i="6"/>
  <c r="D383" i="6"/>
  <c r="E383" i="6" s="1"/>
  <c r="I383" i="6" s="1"/>
  <c r="G626" i="6" l="1"/>
  <c r="H626" i="6" s="1"/>
  <c r="M385" i="6"/>
  <c r="N385" i="6" s="1"/>
  <c r="R385" i="6" s="1"/>
  <c r="L386" i="6"/>
  <c r="B628" i="6"/>
  <c r="F627" i="6"/>
  <c r="K628" i="6"/>
  <c r="O627" i="6"/>
  <c r="P627" i="6" s="1"/>
  <c r="Q627" i="6" s="1"/>
  <c r="C385" i="6"/>
  <c r="D384" i="6"/>
  <c r="E384" i="6" s="1"/>
  <c r="I384" i="6" s="1"/>
  <c r="G627" i="6" l="1"/>
  <c r="H627" i="6" s="1"/>
  <c r="M386" i="6"/>
  <c r="N386" i="6" s="1"/>
  <c r="R386" i="6" s="1"/>
  <c r="L387" i="6"/>
  <c r="K629" i="6"/>
  <c r="O628" i="6"/>
  <c r="P628" i="6" s="1"/>
  <c r="Q628" i="6" s="1"/>
  <c r="B629" i="6"/>
  <c r="F628" i="6"/>
  <c r="C386" i="6"/>
  <c r="D385" i="6"/>
  <c r="E385" i="6" s="1"/>
  <c r="I385" i="6" s="1"/>
  <c r="G628" i="6" l="1"/>
  <c r="H628" i="6" s="1"/>
  <c r="M387" i="6"/>
  <c r="N387" i="6" s="1"/>
  <c r="R387" i="6" s="1"/>
  <c r="L388" i="6"/>
  <c r="B630" i="6"/>
  <c r="F629" i="6"/>
  <c r="K630" i="6"/>
  <c r="O629" i="6"/>
  <c r="P629" i="6" s="1"/>
  <c r="Q629" i="6" s="1"/>
  <c r="D386" i="6"/>
  <c r="E386" i="6" s="1"/>
  <c r="I386" i="6" s="1"/>
  <c r="C387" i="6"/>
  <c r="G629" i="6" l="1"/>
  <c r="H629" i="6" s="1"/>
  <c r="M388" i="6"/>
  <c r="N388" i="6" s="1"/>
  <c r="R388" i="6" s="1"/>
  <c r="L389" i="6"/>
  <c r="K631" i="6"/>
  <c r="O630" i="6"/>
  <c r="P630" i="6" s="1"/>
  <c r="Q630" i="6" s="1"/>
  <c r="B631" i="6"/>
  <c r="F630" i="6"/>
  <c r="C388" i="6"/>
  <c r="D387" i="6"/>
  <c r="E387" i="6" s="1"/>
  <c r="I387" i="6" s="1"/>
  <c r="G630" i="6" l="1"/>
  <c r="H630" i="6" s="1"/>
  <c r="M389" i="6"/>
  <c r="N389" i="6" s="1"/>
  <c r="R389" i="6" s="1"/>
  <c r="L390" i="6"/>
  <c r="B632" i="6"/>
  <c r="F631" i="6"/>
  <c r="K632" i="6"/>
  <c r="O631" i="6"/>
  <c r="P631" i="6" s="1"/>
  <c r="Q631" i="6" s="1"/>
  <c r="D388" i="6"/>
  <c r="E388" i="6" s="1"/>
  <c r="I388" i="6" s="1"/>
  <c r="C389" i="6"/>
  <c r="G631" i="6" l="1"/>
  <c r="H631" i="6" s="1"/>
  <c r="M390" i="6"/>
  <c r="N390" i="6" s="1"/>
  <c r="R390" i="6" s="1"/>
  <c r="L391" i="6"/>
  <c r="K633" i="6"/>
  <c r="O632" i="6"/>
  <c r="P632" i="6" s="1"/>
  <c r="Q632" i="6" s="1"/>
  <c r="B633" i="6"/>
  <c r="F632" i="6"/>
  <c r="C390" i="6"/>
  <c r="D389" i="6"/>
  <c r="E389" i="6" s="1"/>
  <c r="I389" i="6" s="1"/>
  <c r="G632" i="6" l="1"/>
  <c r="H632" i="6" s="1"/>
  <c r="M391" i="6"/>
  <c r="N391" i="6" s="1"/>
  <c r="R391" i="6" s="1"/>
  <c r="L392" i="6"/>
  <c r="B634" i="6"/>
  <c r="F633" i="6"/>
  <c r="K634" i="6"/>
  <c r="O633" i="6"/>
  <c r="P633" i="6" s="1"/>
  <c r="Q633" i="6" s="1"/>
  <c r="D390" i="6"/>
  <c r="E390" i="6" s="1"/>
  <c r="I390" i="6" s="1"/>
  <c r="C391" i="6"/>
  <c r="G633" i="6" l="1"/>
  <c r="H633" i="6" s="1"/>
  <c r="L393" i="6"/>
  <c r="M392" i="6"/>
  <c r="N392" i="6" s="1"/>
  <c r="R392" i="6" s="1"/>
  <c r="K635" i="6"/>
  <c r="O634" i="6"/>
  <c r="P634" i="6" s="1"/>
  <c r="Q634" i="6" s="1"/>
  <c r="B635" i="6"/>
  <c r="F634" i="6"/>
  <c r="D391" i="6"/>
  <c r="E391" i="6" s="1"/>
  <c r="I391" i="6" s="1"/>
  <c r="C392" i="6"/>
  <c r="G634" i="6" l="1"/>
  <c r="H634" i="6" s="1"/>
  <c r="M393" i="6"/>
  <c r="N393" i="6" s="1"/>
  <c r="R393" i="6" s="1"/>
  <c r="L394" i="6"/>
  <c r="B636" i="6"/>
  <c r="F635" i="6"/>
  <c r="K636" i="6"/>
  <c r="O635" i="6"/>
  <c r="P635" i="6" s="1"/>
  <c r="Q635" i="6" s="1"/>
  <c r="D392" i="6"/>
  <c r="E392" i="6" s="1"/>
  <c r="I392" i="6" s="1"/>
  <c r="C393" i="6"/>
  <c r="G635" i="6" l="1"/>
  <c r="H635" i="6" s="1"/>
  <c r="L395" i="6"/>
  <c r="M394" i="6"/>
  <c r="N394" i="6" s="1"/>
  <c r="R394" i="6" s="1"/>
  <c r="K637" i="6"/>
  <c r="O636" i="6"/>
  <c r="P636" i="6" s="1"/>
  <c r="Q636" i="6" s="1"/>
  <c r="B637" i="6"/>
  <c r="F636" i="6"/>
  <c r="D393" i="6"/>
  <c r="E393" i="6" s="1"/>
  <c r="I393" i="6" s="1"/>
  <c r="C394" i="6"/>
  <c r="G636" i="6" l="1"/>
  <c r="H636" i="6" s="1"/>
  <c r="M395" i="6"/>
  <c r="N395" i="6" s="1"/>
  <c r="R395" i="6" s="1"/>
  <c r="L396" i="6"/>
  <c r="B638" i="6"/>
  <c r="F637" i="6"/>
  <c r="K638" i="6"/>
  <c r="O637" i="6"/>
  <c r="P637" i="6" s="1"/>
  <c r="Q637" i="6" s="1"/>
  <c r="D394" i="6"/>
  <c r="E394" i="6" s="1"/>
  <c r="I394" i="6" s="1"/>
  <c r="C395" i="6"/>
  <c r="G637" i="6" l="1"/>
  <c r="H637" i="6" s="1"/>
  <c r="L397" i="6"/>
  <c r="M396" i="6"/>
  <c r="N396" i="6" s="1"/>
  <c r="R396" i="6" s="1"/>
  <c r="K639" i="6"/>
  <c r="O638" i="6"/>
  <c r="P638" i="6" s="1"/>
  <c r="Q638" i="6" s="1"/>
  <c r="B639" i="6"/>
  <c r="F638" i="6"/>
  <c r="D395" i="6"/>
  <c r="E395" i="6" s="1"/>
  <c r="I395" i="6" s="1"/>
  <c r="C396" i="6"/>
  <c r="G638" i="6" l="1"/>
  <c r="H638" i="6" s="1"/>
  <c r="L398" i="6"/>
  <c r="M397" i="6"/>
  <c r="N397" i="6" s="1"/>
  <c r="R397" i="6" s="1"/>
  <c r="B640" i="6"/>
  <c r="F639" i="6"/>
  <c r="K640" i="6"/>
  <c r="O639" i="6"/>
  <c r="P639" i="6" s="1"/>
  <c r="Q639" i="6" s="1"/>
  <c r="D396" i="6"/>
  <c r="E396" i="6" s="1"/>
  <c r="I396" i="6" s="1"/>
  <c r="C397" i="6"/>
  <c r="G639" i="6" l="1"/>
  <c r="H639" i="6" s="1"/>
  <c r="L399" i="6"/>
  <c r="M398" i="6"/>
  <c r="N398" i="6" s="1"/>
  <c r="R398" i="6" s="1"/>
  <c r="K641" i="6"/>
  <c r="O640" i="6"/>
  <c r="P640" i="6" s="1"/>
  <c r="Q640" i="6" s="1"/>
  <c r="B641" i="6"/>
  <c r="F640" i="6"/>
  <c r="C398" i="6"/>
  <c r="D397" i="6"/>
  <c r="E397" i="6" s="1"/>
  <c r="I397" i="6" s="1"/>
  <c r="G640" i="6" l="1"/>
  <c r="H640" i="6" s="1"/>
  <c r="M399" i="6"/>
  <c r="N399" i="6" s="1"/>
  <c r="R399" i="6" s="1"/>
  <c r="L400" i="6"/>
  <c r="B642" i="6"/>
  <c r="F641" i="6"/>
  <c r="K642" i="6"/>
  <c r="O641" i="6"/>
  <c r="P641" i="6" s="1"/>
  <c r="Q641" i="6" s="1"/>
  <c r="D398" i="6"/>
  <c r="E398" i="6" s="1"/>
  <c r="I398" i="6" s="1"/>
  <c r="C399" i="6"/>
  <c r="G641" i="6" l="1"/>
  <c r="H641" i="6" s="1"/>
  <c r="L401" i="6"/>
  <c r="M400" i="6"/>
  <c r="N400" i="6" s="1"/>
  <c r="R400" i="6" s="1"/>
  <c r="K643" i="6"/>
  <c r="O642" i="6"/>
  <c r="P642" i="6" s="1"/>
  <c r="Q642" i="6" s="1"/>
  <c r="B643" i="6"/>
  <c r="F642" i="6"/>
  <c r="D399" i="6"/>
  <c r="E399" i="6" s="1"/>
  <c r="I399" i="6" s="1"/>
  <c r="C400" i="6"/>
  <c r="G642" i="6" l="1"/>
  <c r="H642" i="6" s="1"/>
  <c r="M401" i="6"/>
  <c r="N401" i="6" s="1"/>
  <c r="R401" i="6" s="1"/>
  <c r="L402" i="6"/>
  <c r="B644" i="6"/>
  <c r="F643" i="6"/>
  <c r="K644" i="6"/>
  <c r="O643" i="6"/>
  <c r="P643" i="6" s="1"/>
  <c r="Q643" i="6" s="1"/>
  <c r="D400" i="6"/>
  <c r="E400" i="6" s="1"/>
  <c r="I400" i="6" s="1"/>
  <c r="C401" i="6"/>
  <c r="G643" i="6" l="1"/>
  <c r="H643" i="6" s="1"/>
  <c r="M402" i="6"/>
  <c r="N402" i="6" s="1"/>
  <c r="R402" i="6" s="1"/>
  <c r="L403" i="6"/>
  <c r="K645" i="6"/>
  <c r="O644" i="6"/>
  <c r="P644" i="6" s="1"/>
  <c r="Q644" i="6" s="1"/>
  <c r="B645" i="6"/>
  <c r="F644" i="6"/>
  <c r="D401" i="6"/>
  <c r="E401" i="6" s="1"/>
  <c r="I401" i="6" s="1"/>
  <c r="C402" i="6"/>
  <c r="G644" i="6" l="1"/>
  <c r="H644" i="6" s="1"/>
  <c r="L404" i="6"/>
  <c r="M403" i="6"/>
  <c r="N403" i="6" s="1"/>
  <c r="R403" i="6" s="1"/>
  <c r="B646" i="6"/>
  <c r="F645" i="6"/>
  <c r="K646" i="6"/>
  <c r="O645" i="6"/>
  <c r="P645" i="6" s="1"/>
  <c r="Q645" i="6" s="1"/>
  <c r="C403" i="6"/>
  <c r="D402" i="6"/>
  <c r="E402" i="6" s="1"/>
  <c r="I402" i="6" s="1"/>
  <c r="G645" i="6" l="1"/>
  <c r="H645" i="6" s="1"/>
  <c r="M404" i="6"/>
  <c r="N404" i="6" s="1"/>
  <c r="R404" i="6" s="1"/>
  <c r="L405" i="6"/>
  <c r="K647" i="6"/>
  <c r="O646" i="6"/>
  <c r="P646" i="6" s="1"/>
  <c r="Q646" i="6" s="1"/>
  <c r="B647" i="6"/>
  <c r="F646" i="6"/>
  <c r="D403" i="6"/>
  <c r="E403" i="6" s="1"/>
  <c r="I403" i="6" s="1"/>
  <c r="C404" i="6"/>
  <c r="G646" i="6" l="1"/>
  <c r="H646" i="6" s="1"/>
  <c r="M405" i="6"/>
  <c r="N405" i="6" s="1"/>
  <c r="R405" i="6" s="1"/>
  <c r="L406" i="6"/>
  <c r="B648" i="6"/>
  <c r="F647" i="6"/>
  <c r="K648" i="6"/>
  <c r="O647" i="6"/>
  <c r="P647" i="6" s="1"/>
  <c r="Q647" i="6" s="1"/>
  <c r="D404" i="6"/>
  <c r="E404" i="6" s="1"/>
  <c r="I404" i="6" s="1"/>
  <c r="C405" i="6"/>
  <c r="G647" i="6" l="1"/>
  <c r="H647" i="6" s="1"/>
  <c r="L407" i="6"/>
  <c r="M406" i="6"/>
  <c r="N406" i="6" s="1"/>
  <c r="R406" i="6" s="1"/>
  <c r="K649" i="6"/>
  <c r="O648" i="6"/>
  <c r="P648" i="6" s="1"/>
  <c r="Q648" i="6" s="1"/>
  <c r="B649" i="6"/>
  <c r="F648" i="6"/>
  <c r="D405" i="6"/>
  <c r="E405" i="6" s="1"/>
  <c r="I405" i="6" s="1"/>
  <c r="C406" i="6"/>
  <c r="G648" i="6" l="1"/>
  <c r="H648" i="6" s="1"/>
  <c r="M407" i="6"/>
  <c r="N407" i="6" s="1"/>
  <c r="R407" i="6" s="1"/>
  <c r="L408" i="6"/>
  <c r="B650" i="6"/>
  <c r="F649" i="6"/>
  <c r="K650" i="6"/>
  <c r="O649" i="6"/>
  <c r="P649" i="6" s="1"/>
  <c r="Q649" i="6" s="1"/>
  <c r="D406" i="6"/>
  <c r="E406" i="6" s="1"/>
  <c r="I406" i="6" s="1"/>
  <c r="C407" i="6"/>
  <c r="G649" i="6" l="1"/>
  <c r="H649" i="6" s="1"/>
  <c r="M408" i="6"/>
  <c r="N408" i="6" s="1"/>
  <c r="R408" i="6" s="1"/>
  <c r="L409" i="6"/>
  <c r="K651" i="6"/>
  <c r="O650" i="6"/>
  <c r="P650" i="6" s="1"/>
  <c r="Q650" i="6" s="1"/>
  <c r="B651" i="6"/>
  <c r="F650" i="6"/>
  <c r="D407" i="6"/>
  <c r="E407" i="6" s="1"/>
  <c r="I407" i="6" s="1"/>
  <c r="C408" i="6"/>
  <c r="G650" i="6" l="1"/>
  <c r="H650" i="6" s="1"/>
  <c r="M409" i="6"/>
  <c r="N409" i="6" s="1"/>
  <c r="R409" i="6" s="1"/>
  <c r="L410" i="6"/>
  <c r="B652" i="6"/>
  <c r="F651" i="6"/>
  <c r="K652" i="6"/>
  <c r="O651" i="6"/>
  <c r="P651" i="6" s="1"/>
  <c r="Q651" i="6" s="1"/>
  <c r="D408" i="6"/>
  <c r="E408" i="6" s="1"/>
  <c r="I408" i="6" s="1"/>
  <c r="C409" i="6"/>
  <c r="G651" i="6" l="1"/>
  <c r="H651" i="6" s="1"/>
  <c r="M410" i="6"/>
  <c r="N410" i="6" s="1"/>
  <c r="R410" i="6" s="1"/>
  <c r="L411" i="6"/>
  <c r="K653" i="6"/>
  <c r="O652" i="6"/>
  <c r="P652" i="6" s="1"/>
  <c r="Q652" i="6" s="1"/>
  <c r="B653" i="6"/>
  <c r="F652" i="6"/>
  <c r="D409" i="6"/>
  <c r="E409" i="6" s="1"/>
  <c r="I409" i="6" s="1"/>
  <c r="C410" i="6"/>
  <c r="G652" i="6" l="1"/>
  <c r="H652" i="6" s="1"/>
  <c r="M411" i="6"/>
  <c r="N411" i="6" s="1"/>
  <c r="R411" i="6" s="1"/>
  <c r="L412" i="6"/>
  <c r="B654" i="6"/>
  <c r="F653" i="6"/>
  <c r="K654" i="6"/>
  <c r="O653" i="6"/>
  <c r="P653" i="6" s="1"/>
  <c r="Q653" i="6" s="1"/>
  <c r="C411" i="6"/>
  <c r="D410" i="6"/>
  <c r="E410" i="6" s="1"/>
  <c r="I410" i="6" s="1"/>
  <c r="G653" i="6" l="1"/>
  <c r="H653" i="6" s="1"/>
  <c r="M412" i="6"/>
  <c r="N412" i="6" s="1"/>
  <c r="R412" i="6" s="1"/>
  <c r="L413" i="6"/>
  <c r="K655" i="6"/>
  <c r="O654" i="6"/>
  <c r="P654" i="6" s="1"/>
  <c r="Q654" i="6" s="1"/>
  <c r="B655" i="6"/>
  <c r="F654" i="6"/>
  <c r="D411" i="6"/>
  <c r="E411" i="6" s="1"/>
  <c r="I411" i="6" s="1"/>
  <c r="C412" i="6"/>
  <c r="G654" i="6" l="1"/>
  <c r="H654" i="6" s="1"/>
  <c r="M413" i="6"/>
  <c r="N413" i="6" s="1"/>
  <c r="R413" i="6" s="1"/>
  <c r="L414" i="6"/>
  <c r="B656" i="6"/>
  <c r="F655" i="6"/>
  <c r="K656" i="6"/>
  <c r="O655" i="6"/>
  <c r="P655" i="6" s="1"/>
  <c r="Q655" i="6" s="1"/>
  <c r="D412" i="6"/>
  <c r="E412" i="6" s="1"/>
  <c r="I412" i="6" s="1"/>
  <c r="C413" i="6"/>
  <c r="G655" i="6" l="1"/>
  <c r="H655" i="6" s="1"/>
  <c r="M414" i="6"/>
  <c r="N414" i="6" s="1"/>
  <c r="R414" i="6" s="1"/>
  <c r="L415" i="6"/>
  <c r="K657" i="6"/>
  <c r="O656" i="6"/>
  <c r="P656" i="6" s="1"/>
  <c r="Q656" i="6" s="1"/>
  <c r="B657" i="6"/>
  <c r="F656" i="6"/>
  <c r="D413" i="6"/>
  <c r="E413" i="6" s="1"/>
  <c r="I413" i="6" s="1"/>
  <c r="C414" i="6"/>
  <c r="G656" i="6" l="1"/>
  <c r="H656" i="6" s="1"/>
  <c r="M415" i="6"/>
  <c r="N415" i="6" s="1"/>
  <c r="R415" i="6" s="1"/>
  <c r="L416" i="6"/>
  <c r="B658" i="6"/>
  <c r="F657" i="6"/>
  <c r="K658" i="6"/>
  <c r="O657" i="6"/>
  <c r="P657" i="6" s="1"/>
  <c r="Q657" i="6" s="1"/>
  <c r="D414" i="6"/>
  <c r="E414" i="6" s="1"/>
  <c r="I414" i="6" s="1"/>
  <c r="C415" i="6"/>
  <c r="G657" i="6" l="1"/>
  <c r="H657" i="6" s="1"/>
  <c r="M416" i="6"/>
  <c r="N416" i="6" s="1"/>
  <c r="R416" i="6" s="1"/>
  <c r="L417" i="6"/>
  <c r="K659" i="6"/>
  <c r="O658" i="6"/>
  <c r="P658" i="6" s="1"/>
  <c r="Q658" i="6" s="1"/>
  <c r="B659" i="6"/>
  <c r="F658" i="6"/>
  <c r="D415" i="6"/>
  <c r="E415" i="6" s="1"/>
  <c r="I415" i="6" s="1"/>
  <c r="C416" i="6"/>
  <c r="G658" i="6" l="1"/>
  <c r="H658" i="6" s="1"/>
  <c r="M417" i="6"/>
  <c r="N417" i="6" s="1"/>
  <c r="R417" i="6" s="1"/>
  <c r="L418" i="6"/>
  <c r="B660" i="6"/>
  <c r="F659" i="6"/>
  <c r="K660" i="6"/>
  <c r="O659" i="6"/>
  <c r="P659" i="6" s="1"/>
  <c r="Q659" i="6" s="1"/>
  <c r="D416" i="6"/>
  <c r="E416" i="6" s="1"/>
  <c r="I416" i="6" s="1"/>
  <c r="C417" i="6"/>
  <c r="G659" i="6" l="1"/>
  <c r="H659" i="6" s="1"/>
  <c r="M418" i="6"/>
  <c r="N418" i="6" s="1"/>
  <c r="R418" i="6" s="1"/>
  <c r="L419" i="6"/>
  <c r="K661" i="6"/>
  <c r="O660" i="6"/>
  <c r="P660" i="6" s="1"/>
  <c r="Q660" i="6" s="1"/>
  <c r="B661" i="6"/>
  <c r="F660" i="6"/>
  <c r="D417" i="6"/>
  <c r="E417" i="6" s="1"/>
  <c r="I417" i="6" s="1"/>
  <c r="C418" i="6"/>
  <c r="G660" i="6" l="1"/>
  <c r="H660" i="6" s="1"/>
  <c r="M419" i="6"/>
  <c r="N419" i="6" s="1"/>
  <c r="R419" i="6" s="1"/>
  <c r="L420" i="6"/>
  <c r="B662" i="6"/>
  <c r="F661" i="6"/>
  <c r="K662" i="6"/>
  <c r="O661" i="6"/>
  <c r="P661" i="6" s="1"/>
  <c r="Q661" i="6" s="1"/>
  <c r="D418" i="6"/>
  <c r="E418" i="6" s="1"/>
  <c r="I418" i="6" s="1"/>
  <c r="C419" i="6"/>
  <c r="G661" i="6" l="1"/>
  <c r="H661" i="6" s="1"/>
  <c r="M420" i="6"/>
  <c r="N420" i="6" s="1"/>
  <c r="R420" i="6" s="1"/>
  <c r="L421" i="6"/>
  <c r="K663" i="6"/>
  <c r="O662" i="6"/>
  <c r="P662" i="6" s="1"/>
  <c r="Q662" i="6" s="1"/>
  <c r="B663" i="6"/>
  <c r="F662" i="6"/>
  <c r="D419" i="6"/>
  <c r="E419" i="6" s="1"/>
  <c r="I419" i="6" s="1"/>
  <c r="C420" i="6"/>
  <c r="G662" i="6" l="1"/>
  <c r="H662" i="6" s="1"/>
  <c r="M421" i="6"/>
  <c r="N421" i="6" s="1"/>
  <c r="R421" i="6" s="1"/>
  <c r="L422" i="6"/>
  <c r="B664" i="6"/>
  <c r="F663" i="6"/>
  <c r="K664" i="6"/>
  <c r="O663" i="6"/>
  <c r="P663" i="6" s="1"/>
  <c r="Q663" i="6" s="1"/>
  <c r="D420" i="6"/>
  <c r="E420" i="6" s="1"/>
  <c r="I420" i="6" s="1"/>
  <c r="C421" i="6"/>
  <c r="G663" i="6" l="1"/>
  <c r="H663" i="6" s="1"/>
  <c r="L423" i="6"/>
  <c r="M422" i="6"/>
  <c r="N422" i="6" s="1"/>
  <c r="R422" i="6" s="1"/>
  <c r="K665" i="6"/>
  <c r="O664" i="6"/>
  <c r="P664" i="6" s="1"/>
  <c r="Q664" i="6" s="1"/>
  <c r="B665" i="6"/>
  <c r="F664" i="6"/>
  <c r="D421" i="6"/>
  <c r="E421" i="6" s="1"/>
  <c r="I421" i="6" s="1"/>
  <c r="C422" i="6"/>
  <c r="G664" i="6" l="1"/>
  <c r="H664" i="6" s="1"/>
  <c r="M423" i="6"/>
  <c r="N423" i="6" s="1"/>
  <c r="R423" i="6" s="1"/>
  <c r="L424" i="6"/>
  <c r="B666" i="6"/>
  <c r="F665" i="6"/>
  <c r="K666" i="6"/>
  <c r="O665" i="6"/>
  <c r="P665" i="6" s="1"/>
  <c r="Q665" i="6" s="1"/>
  <c r="D422" i="6"/>
  <c r="E422" i="6" s="1"/>
  <c r="I422" i="6" s="1"/>
  <c r="C423" i="6"/>
  <c r="G665" i="6" l="1"/>
  <c r="H665" i="6" s="1"/>
  <c r="M424" i="6"/>
  <c r="N424" i="6" s="1"/>
  <c r="R424" i="6" s="1"/>
  <c r="L425" i="6"/>
  <c r="K667" i="6"/>
  <c r="O666" i="6"/>
  <c r="P666" i="6" s="1"/>
  <c r="Q666" i="6" s="1"/>
  <c r="B667" i="6"/>
  <c r="F666" i="6"/>
  <c r="D423" i="6"/>
  <c r="E423" i="6" s="1"/>
  <c r="I423" i="6" s="1"/>
  <c r="C424" i="6"/>
  <c r="G666" i="6" l="1"/>
  <c r="H666" i="6" s="1"/>
  <c r="L426" i="6"/>
  <c r="M425" i="6"/>
  <c r="N425" i="6" s="1"/>
  <c r="R425" i="6" s="1"/>
  <c r="B668" i="6"/>
  <c r="F667" i="6"/>
  <c r="K668" i="6"/>
  <c r="O667" i="6"/>
  <c r="P667" i="6" s="1"/>
  <c r="Q667" i="6" s="1"/>
  <c r="D424" i="6"/>
  <c r="E424" i="6" s="1"/>
  <c r="I424" i="6" s="1"/>
  <c r="C425" i="6"/>
  <c r="G667" i="6" l="1"/>
  <c r="H667" i="6" s="1"/>
  <c r="M426" i="6"/>
  <c r="N426" i="6" s="1"/>
  <c r="R426" i="6" s="1"/>
  <c r="L427" i="6"/>
  <c r="K669" i="6"/>
  <c r="O668" i="6"/>
  <c r="P668" i="6" s="1"/>
  <c r="Q668" i="6" s="1"/>
  <c r="B669" i="6"/>
  <c r="F668" i="6"/>
  <c r="D425" i="6"/>
  <c r="E425" i="6" s="1"/>
  <c r="I425" i="6" s="1"/>
  <c r="C426" i="6"/>
  <c r="G668" i="6" l="1"/>
  <c r="H668" i="6" s="1"/>
  <c r="L428" i="6"/>
  <c r="M427" i="6"/>
  <c r="N427" i="6" s="1"/>
  <c r="R427" i="6" s="1"/>
  <c r="B670" i="6"/>
  <c r="F669" i="6"/>
  <c r="K670" i="6"/>
  <c r="O669" i="6"/>
  <c r="P669" i="6" s="1"/>
  <c r="Q669" i="6" s="1"/>
  <c r="D426" i="6"/>
  <c r="E426" i="6" s="1"/>
  <c r="I426" i="6" s="1"/>
  <c r="C427" i="6"/>
  <c r="G669" i="6" l="1"/>
  <c r="H669" i="6" s="1"/>
  <c r="M428" i="6"/>
  <c r="N428" i="6" s="1"/>
  <c r="R428" i="6" s="1"/>
  <c r="L429" i="6"/>
  <c r="K671" i="6"/>
  <c r="O670" i="6"/>
  <c r="P670" i="6" s="1"/>
  <c r="Q670" i="6" s="1"/>
  <c r="B671" i="6"/>
  <c r="F670" i="6"/>
  <c r="D427" i="6"/>
  <c r="E427" i="6" s="1"/>
  <c r="I427" i="6" s="1"/>
  <c r="C428" i="6"/>
  <c r="G670" i="6" l="1"/>
  <c r="H670" i="6" s="1"/>
  <c r="L430" i="6"/>
  <c r="M429" i="6"/>
  <c r="N429" i="6" s="1"/>
  <c r="R429" i="6" s="1"/>
  <c r="B672" i="6"/>
  <c r="F671" i="6"/>
  <c r="K672" i="6"/>
  <c r="O671" i="6"/>
  <c r="P671" i="6" s="1"/>
  <c r="Q671" i="6" s="1"/>
  <c r="D428" i="6"/>
  <c r="E428" i="6" s="1"/>
  <c r="I428" i="6" s="1"/>
  <c r="C429" i="6"/>
  <c r="G671" i="6" l="1"/>
  <c r="H671" i="6" s="1"/>
  <c r="M430" i="6"/>
  <c r="N430" i="6" s="1"/>
  <c r="R430" i="6" s="1"/>
  <c r="L431" i="6"/>
  <c r="K673" i="6"/>
  <c r="O672" i="6"/>
  <c r="P672" i="6" s="1"/>
  <c r="Q672" i="6" s="1"/>
  <c r="B673" i="6"/>
  <c r="F672" i="6"/>
  <c r="D429" i="6"/>
  <c r="E429" i="6" s="1"/>
  <c r="I429" i="6" s="1"/>
  <c r="C430" i="6"/>
  <c r="G672" i="6" l="1"/>
  <c r="H672" i="6" s="1"/>
  <c r="L432" i="6"/>
  <c r="M431" i="6"/>
  <c r="N431" i="6" s="1"/>
  <c r="R431" i="6" s="1"/>
  <c r="B674" i="6"/>
  <c r="F673" i="6"/>
  <c r="K674" i="6"/>
  <c r="O673" i="6"/>
  <c r="P673" i="6" s="1"/>
  <c r="Q673" i="6" s="1"/>
  <c r="D430" i="6"/>
  <c r="E430" i="6" s="1"/>
  <c r="I430" i="6" s="1"/>
  <c r="C431" i="6"/>
  <c r="G673" i="6" l="1"/>
  <c r="H673" i="6" s="1"/>
  <c r="M432" i="6"/>
  <c r="N432" i="6" s="1"/>
  <c r="R432" i="6" s="1"/>
  <c r="L433" i="6"/>
  <c r="K675" i="6"/>
  <c r="O674" i="6"/>
  <c r="P674" i="6" s="1"/>
  <c r="Q674" i="6" s="1"/>
  <c r="B675" i="6"/>
  <c r="F674" i="6"/>
  <c r="D431" i="6"/>
  <c r="E431" i="6" s="1"/>
  <c r="I431" i="6" s="1"/>
  <c r="C432" i="6"/>
  <c r="G674" i="6" l="1"/>
  <c r="H674" i="6" s="1"/>
  <c r="L434" i="6"/>
  <c r="M433" i="6"/>
  <c r="N433" i="6" s="1"/>
  <c r="R433" i="6" s="1"/>
  <c r="B676" i="6"/>
  <c r="F675" i="6"/>
  <c r="K676" i="6"/>
  <c r="O675" i="6"/>
  <c r="P675" i="6" s="1"/>
  <c r="Q675" i="6" s="1"/>
  <c r="D432" i="6"/>
  <c r="E432" i="6" s="1"/>
  <c r="I432" i="6" s="1"/>
  <c r="C433" i="6"/>
  <c r="G675" i="6" l="1"/>
  <c r="H675" i="6" s="1"/>
  <c r="M434" i="6"/>
  <c r="N434" i="6" s="1"/>
  <c r="R434" i="6" s="1"/>
  <c r="L435" i="6"/>
  <c r="K677" i="6"/>
  <c r="O676" i="6"/>
  <c r="P676" i="6" s="1"/>
  <c r="Q676" i="6" s="1"/>
  <c r="B677" i="6"/>
  <c r="F676" i="6"/>
  <c r="D433" i="6"/>
  <c r="E433" i="6" s="1"/>
  <c r="I433" i="6" s="1"/>
  <c r="C434" i="6"/>
  <c r="G676" i="6" l="1"/>
  <c r="H676" i="6" s="1"/>
  <c r="L436" i="6"/>
  <c r="M435" i="6"/>
  <c r="N435" i="6" s="1"/>
  <c r="R435" i="6" s="1"/>
  <c r="B678" i="6"/>
  <c r="F677" i="6"/>
  <c r="K678" i="6"/>
  <c r="O677" i="6"/>
  <c r="P677" i="6" s="1"/>
  <c r="Q677" i="6" s="1"/>
  <c r="D434" i="6"/>
  <c r="E434" i="6" s="1"/>
  <c r="I434" i="6" s="1"/>
  <c r="C435" i="6"/>
  <c r="G677" i="6" l="1"/>
  <c r="H677" i="6" s="1"/>
  <c r="M436" i="6"/>
  <c r="N436" i="6" s="1"/>
  <c r="R436" i="6" s="1"/>
  <c r="L437" i="6"/>
  <c r="K679" i="6"/>
  <c r="O678" i="6"/>
  <c r="P678" i="6" s="1"/>
  <c r="Q678" i="6" s="1"/>
  <c r="B679" i="6"/>
  <c r="F678" i="6"/>
  <c r="D435" i="6"/>
  <c r="E435" i="6" s="1"/>
  <c r="I435" i="6" s="1"/>
  <c r="C436" i="6"/>
  <c r="G678" i="6" l="1"/>
  <c r="H678" i="6" s="1"/>
  <c r="L438" i="6"/>
  <c r="M437" i="6"/>
  <c r="N437" i="6" s="1"/>
  <c r="R437" i="6" s="1"/>
  <c r="B680" i="6"/>
  <c r="F679" i="6"/>
  <c r="K680" i="6"/>
  <c r="O679" i="6"/>
  <c r="P679" i="6" s="1"/>
  <c r="Q679" i="6" s="1"/>
  <c r="D436" i="6"/>
  <c r="E436" i="6" s="1"/>
  <c r="I436" i="6" s="1"/>
  <c r="C437" i="6"/>
  <c r="G679" i="6" l="1"/>
  <c r="H679" i="6" s="1"/>
  <c r="M438" i="6"/>
  <c r="N438" i="6" s="1"/>
  <c r="R438" i="6" s="1"/>
  <c r="L439" i="6"/>
  <c r="K681" i="6"/>
  <c r="O680" i="6"/>
  <c r="P680" i="6" s="1"/>
  <c r="Q680" i="6" s="1"/>
  <c r="B681" i="6"/>
  <c r="F680" i="6"/>
  <c r="D437" i="6"/>
  <c r="E437" i="6" s="1"/>
  <c r="I437" i="6" s="1"/>
  <c r="C438" i="6"/>
  <c r="G680" i="6" l="1"/>
  <c r="H680" i="6" s="1"/>
  <c r="L440" i="6"/>
  <c r="M439" i="6"/>
  <c r="N439" i="6" s="1"/>
  <c r="R439" i="6" s="1"/>
  <c r="B682" i="6"/>
  <c r="F681" i="6"/>
  <c r="K682" i="6"/>
  <c r="O681" i="6"/>
  <c r="P681" i="6" s="1"/>
  <c r="Q681" i="6" s="1"/>
  <c r="D438" i="6"/>
  <c r="E438" i="6" s="1"/>
  <c r="I438" i="6" s="1"/>
  <c r="C439" i="6"/>
  <c r="G681" i="6" l="1"/>
  <c r="H681" i="6" s="1"/>
  <c r="M440" i="6"/>
  <c r="N440" i="6" s="1"/>
  <c r="R440" i="6" s="1"/>
  <c r="L441" i="6"/>
  <c r="K683" i="6"/>
  <c r="O682" i="6"/>
  <c r="P682" i="6" s="1"/>
  <c r="Q682" i="6" s="1"/>
  <c r="B683" i="6"/>
  <c r="F682" i="6"/>
  <c r="D439" i="6"/>
  <c r="E439" i="6" s="1"/>
  <c r="I439" i="6" s="1"/>
  <c r="C440" i="6"/>
  <c r="G682" i="6" l="1"/>
  <c r="H682" i="6" s="1"/>
  <c r="L442" i="6"/>
  <c r="M441" i="6"/>
  <c r="N441" i="6" s="1"/>
  <c r="R441" i="6" s="1"/>
  <c r="B684" i="6"/>
  <c r="F683" i="6"/>
  <c r="K684" i="6"/>
  <c r="O683" i="6"/>
  <c r="P683" i="6" s="1"/>
  <c r="Q683" i="6" s="1"/>
  <c r="D440" i="6"/>
  <c r="E440" i="6" s="1"/>
  <c r="I440" i="6" s="1"/>
  <c r="C441" i="6"/>
  <c r="G683" i="6" l="1"/>
  <c r="H683" i="6" s="1"/>
  <c r="M442" i="6"/>
  <c r="N442" i="6" s="1"/>
  <c r="R442" i="6" s="1"/>
  <c r="L443" i="6"/>
  <c r="K685" i="6"/>
  <c r="O684" i="6"/>
  <c r="P684" i="6" s="1"/>
  <c r="Q684" i="6" s="1"/>
  <c r="B685" i="6"/>
  <c r="F684" i="6"/>
  <c r="D441" i="6"/>
  <c r="E441" i="6" s="1"/>
  <c r="I441" i="6" s="1"/>
  <c r="C442" i="6"/>
  <c r="G684" i="6" l="1"/>
  <c r="H684" i="6" s="1"/>
  <c r="L444" i="6"/>
  <c r="M443" i="6"/>
  <c r="N443" i="6" s="1"/>
  <c r="R443" i="6" s="1"/>
  <c r="B686" i="6"/>
  <c r="F685" i="6"/>
  <c r="K686" i="6"/>
  <c r="O685" i="6"/>
  <c r="P685" i="6" s="1"/>
  <c r="Q685" i="6" s="1"/>
  <c r="D442" i="6"/>
  <c r="E442" i="6" s="1"/>
  <c r="I442" i="6" s="1"/>
  <c r="C443" i="6"/>
  <c r="G685" i="6" l="1"/>
  <c r="H685" i="6" s="1"/>
  <c r="M444" i="6"/>
  <c r="N444" i="6" s="1"/>
  <c r="R444" i="6" s="1"/>
  <c r="L445" i="6"/>
  <c r="K687" i="6"/>
  <c r="O686" i="6"/>
  <c r="P686" i="6" s="1"/>
  <c r="Q686" i="6" s="1"/>
  <c r="B687" i="6"/>
  <c r="F686" i="6"/>
  <c r="D443" i="6"/>
  <c r="E443" i="6" s="1"/>
  <c r="I443" i="6" s="1"/>
  <c r="C444" i="6"/>
  <c r="G686" i="6" l="1"/>
  <c r="H686" i="6" s="1"/>
  <c r="M445" i="6"/>
  <c r="N445" i="6" s="1"/>
  <c r="R445" i="6" s="1"/>
  <c r="L446" i="6"/>
  <c r="B688" i="6"/>
  <c r="F687" i="6"/>
  <c r="K688" i="6"/>
  <c r="O687" i="6"/>
  <c r="P687" i="6" s="1"/>
  <c r="Q687" i="6" s="1"/>
  <c r="D444" i="6"/>
  <c r="E444" i="6" s="1"/>
  <c r="I444" i="6" s="1"/>
  <c r="C445" i="6"/>
  <c r="G687" i="6" l="1"/>
  <c r="H687" i="6" s="1"/>
  <c r="M446" i="6"/>
  <c r="N446" i="6" s="1"/>
  <c r="R446" i="6" s="1"/>
  <c r="L447" i="6"/>
  <c r="K689" i="6"/>
  <c r="O688" i="6"/>
  <c r="P688" i="6" s="1"/>
  <c r="Q688" i="6" s="1"/>
  <c r="B689" i="6"/>
  <c r="F688" i="6"/>
  <c r="D445" i="6"/>
  <c r="E445" i="6" s="1"/>
  <c r="I445" i="6" s="1"/>
  <c r="C446" i="6"/>
  <c r="G688" i="6" l="1"/>
  <c r="H688" i="6" s="1"/>
  <c r="M447" i="6"/>
  <c r="N447" i="6" s="1"/>
  <c r="R447" i="6" s="1"/>
  <c r="L448" i="6"/>
  <c r="B690" i="6"/>
  <c r="F689" i="6"/>
  <c r="K690" i="6"/>
  <c r="O689" i="6"/>
  <c r="P689" i="6" s="1"/>
  <c r="Q689" i="6" s="1"/>
  <c r="D446" i="6"/>
  <c r="E446" i="6" s="1"/>
  <c r="I446" i="6" s="1"/>
  <c r="C447" i="6"/>
  <c r="G689" i="6" l="1"/>
  <c r="H689" i="6" s="1"/>
  <c r="M448" i="6"/>
  <c r="N448" i="6" s="1"/>
  <c r="R448" i="6" s="1"/>
  <c r="L449" i="6"/>
  <c r="K691" i="6"/>
  <c r="O690" i="6"/>
  <c r="P690" i="6" s="1"/>
  <c r="Q690" i="6" s="1"/>
  <c r="B691" i="6"/>
  <c r="F690" i="6"/>
  <c r="D447" i="6"/>
  <c r="E447" i="6" s="1"/>
  <c r="I447" i="6" s="1"/>
  <c r="C448" i="6"/>
  <c r="G690" i="6" l="1"/>
  <c r="H690" i="6" s="1"/>
  <c r="M449" i="6"/>
  <c r="N449" i="6" s="1"/>
  <c r="R449" i="6" s="1"/>
  <c r="L450" i="6"/>
  <c r="B692" i="6"/>
  <c r="F691" i="6"/>
  <c r="K692" i="6"/>
  <c r="O691" i="6"/>
  <c r="P691" i="6" s="1"/>
  <c r="Q691" i="6" s="1"/>
  <c r="D448" i="6"/>
  <c r="E448" i="6" s="1"/>
  <c r="I448" i="6" s="1"/>
  <c r="C449" i="6"/>
  <c r="G691" i="6" l="1"/>
  <c r="H691" i="6" s="1"/>
  <c r="M450" i="6"/>
  <c r="N450" i="6" s="1"/>
  <c r="R450" i="6" s="1"/>
  <c r="L451" i="6"/>
  <c r="K693" i="6"/>
  <c r="O692" i="6"/>
  <c r="P692" i="6" s="1"/>
  <c r="Q692" i="6" s="1"/>
  <c r="B693" i="6"/>
  <c r="F692" i="6"/>
  <c r="D449" i="6"/>
  <c r="E449" i="6" s="1"/>
  <c r="I449" i="6" s="1"/>
  <c r="C450" i="6"/>
  <c r="G692" i="6" l="1"/>
  <c r="H692" i="6" s="1"/>
  <c r="M451" i="6"/>
  <c r="N451" i="6" s="1"/>
  <c r="R451" i="6" s="1"/>
  <c r="L452" i="6"/>
  <c r="B694" i="6"/>
  <c r="F693" i="6"/>
  <c r="K694" i="6"/>
  <c r="O693" i="6"/>
  <c r="P693" i="6" s="1"/>
  <c r="Q693" i="6" s="1"/>
  <c r="D450" i="6"/>
  <c r="E450" i="6" s="1"/>
  <c r="I450" i="6" s="1"/>
  <c r="C451" i="6"/>
  <c r="G693" i="6" l="1"/>
  <c r="H693" i="6" s="1"/>
  <c r="M452" i="6"/>
  <c r="N452" i="6" s="1"/>
  <c r="R452" i="6" s="1"/>
  <c r="L453" i="6"/>
  <c r="K695" i="6"/>
  <c r="O694" i="6"/>
  <c r="P694" i="6" s="1"/>
  <c r="Q694" i="6" s="1"/>
  <c r="B695" i="6"/>
  <c r="F694" i="6"/>
  <c r="D451" i="6"/>
  <c r="E451" i="6" s="1"/>
  <c r="I451" i="6" s="1"/>
  <c r="C452" i="6"/>
  <c r="G694" i="6" l="1"/>
  <c r="H694" i="6" s="1"/>
  <c r="M453" i="6"/>
  <c r="N453" i="6" s="1"/>
  <c r="R453" i="6" s="1"/>
  <c r="L454" i="6"/>
  <c r="B696" i="6"/>
  <c r="F695" i="6"/>
  <c r="K696" i="6"/>
  <c r="O695" i="6"/>
  <c r="P695" i="6" s="1"/>
  <c r="Q695" i="6" s="1"/>
  <c r="C453" i="6"/>
  <c r="D452" i="6"/>
  <c r="E452" i="6" s="1"/>
  <c r="I452" i="6" s="1"/>
  <c r="G695" i="6" l="1"/>
  <c r="H695" i="6" s="1"/>
  <c r="M454" i="6"/>
  <c r="N454" i="6" s="1"/>
  <c r="R454" i="6" s="1"/>
  <c r="L455" i="6"/>
  <c r="K697" i="6"/>
  <c r="O696" i="6"/>
  <c r="P696" i="6" s="1"/>
  <c r="Q696" i="6" s="1"/>
  <c r="B697" i="6"/>
  <c r="F696" i="6"/>
  <c r="D453" i="6"/>
  <c r="E453" i="6" s="1"/>
  <c r="I453" i="6" s="1"/>
  <c r="C454" i="6"/>
  <c r="G696" i="6" l="1"/>
  <c r="H696" i="6" s="1"/>
  <c r="M455" i="6"/>
  <c r="N455" i="6" s="1"/>
  <c r="R455" i="6" s="1"/>
  <c r="L456" i="6"/>
  <c r="B698" i="6"/>
  <c r="F697" i="6"/>
  <c r="K698" i="6"/>
  <c r="O697" i="6"/>
  <c r="P697" i="6" s="1"/>
  <c r="Q697" i="6" s="1"/>
  <c r="C455" i="6"/>
  <c r="D454" i="6"/>
  <c r="E454" i="6" s="1"/>
  <c r="I454" i="6" s="1"/>
  <c r="G697" i="6" l="1"/>
  <c r="H697" i="6" s="1"/>
  <c r="M456" i="6"/>
  <c r="N456" i="6" s="1"/>
  <c r="R456" i="6" s="1"/>
  <c r="L457" i="6"/>
  <c r="K699" i="6"/>
  <c r="O698" i="6"/>
  <c r="P698" i="6" s="1"/>
  <c r="Q698" i="6" s="1"/>
  <c r="B699" i="6"/>
  <c r="F698" i="6"/>
  <c r="D455" i="6"/>
  <c r="E455" i="6" s="1"/>
  <c r="I455" i="6" s="1"/>
  <c r="C456" i="6"/>
  <c r="G698" i="6" l="1"/>
  <c r="H698" i="6" s="1"/>
  <c r="M457" i="6"/>
  <c r="N457" i="6" s="1"/>
  <c r="R457" i="6" s="1"/>
  <c r="L458" i="6"/>
  <c r="B700" i="6"/>
  <c r="F699" i="6"/>
  <c r="K700" i="6"/>
  <c r="O699" i="6"/>
  <c r="P699" i="6" s="1"/>
  <c r="Q699" i="6" s="1"/>
  <c r="C457" i="6"/>
  <c r="D456" i="6"/>
  <c r="E456" i="6" s="1"/>
  <c r="I456" i="6" s="1"/>
  <c r="G699" i="6" l="1"/>
  <c r="H699" i="6" s="1"/>
  <c r="M458" i="6"/>
  <c r="N458" i="6" s="1"/>
  <c r="R458" i="6" s="1"/>
  <c r="L459" i="6"/>
  <c r="K701" i="6"/>
  <c r="O700" i="6"/>
  <c r="P700" i="6" s="1"/>
  <c r="Q700" i="6" s="1"/>
  <c r="B701" i="6"/>
  <c r="F700" i="6"/>
  <c r="D457" i="6"/>
  <c r="E457" i="6" s="1"/>
  <c r="I457" i="6" s="1"/>
  <c r="C458" i="6"/>
  <c r="G700" i="6" l="1"/>
  <c r="H700" i="6" s="1"/>
  <c r="M459" i="6"/>
  <c r="N459" i="6" s="1"/>
  <c r="R459" i="6" s="1"/>
  <c r="L460" i="6"/>
  <c r="B702" i="6"/>
  <c r="F701" i="6"/>
  <c r="K702" i="6"/>
  <c r="O701" i="6"/>
  <c r="P701" i="6" s="1"/>
  <c r="Q701" i="6" s="1"/>
  <c r="D458" i="6"/>
  <c r="E458" i="6" s="1"/>
  <c r="I458" i="6" s="1"/>
  <c r="C459" i="6"/>
  <c r="G701" i="6" l="1"/>
  <c r="H701" i="6" s="1"/>
  <c r="M460" i="6"/>
  <c r="N460" i="6" s="1"/>
  <c r="R460" i="6" s="1"/>
  <c r="L461" i="6"/>
  <c r="K703" i="6"/>
  <c r="O702" i="6"/>
  <c r="P702" i="6" s="1"/>
  <c r="Q702" i="6" s="1"/>
  <c r="B703" i="6"/>
  <c r="F702" i="6"/>
  <c r="D459" i="6"/>
  <c r="E459" i="6" s="1"/>
  <c r="I459" i="6" s="1"/>
  <c r="C460" i="6"/>
  <c r="O703" i="6" l="1"/>
  <c r="P703" i="6" s="1"/>
  <c r="Q703" i="6" s="1"/>
  <c r="K704" i="6"/>
  <c r="F703" i="6"/>
  <c r="G703" i="6" s="1"/>
  <c r="H703" i="6" s="1"/>
  <c r="B704" i="6"/>
  <c r="G702" i="6"/>
  <c r="H702" i="6" s="1"/>
  <c r="M461" i="6"/>
  <c r="N461" i="6" s="1"/>
  <c r="R461" i="6" s="1"/>
  <c r="L462" i="6"/>
  <c r="D460" i="6"/>
  <c r="E460" i="6" s="1"/>
  <c r="I460" i="6" s="1"/>
  <c r="C461" i="6"/>
  <c r="K705" i="6" l="1"/>
  <c r="O704" i="6"/>
  <c r="P704" i="6" s="1"/>
  <c r="Q704" i="6" s="1"/>
  <c r="B705" i="6"/>
  <c r="F704" i="6"/>
  <c r="G704" i="6" s="1"/>
  <c r="H704" i="6" s="1"/>
  <c r="L463" i="6"/>
  <c r="M462" i="6"/>
  <c r="N462" i="6" s="1"/>
  <c r="R462" i="6" s="1"/>
  <c r="D461" i="6"/>
  <c r="E461" i="6" s="1"/>
  <c r="I461" i="6" s="1"/>
  <c r="C462" i="6"/>
  <c r="K706" i="6" l="1"/>
  <c r="O705" i="6"/>
  <c r="P705" i="6" s="1"/>
  <c r="Q705" i="6" s="1"/>
  <c r="B706" i="6"/>
  <c r="F705" i="6"/>
  <c r="G705" i="6" s="1"/>
  <c r="H705" i="6" s="1"/>
  <c r="M463" i="6"/>
  <c r="N463" i="6" s="1"/>
  <c r="R463" i="6" s="1"/>
  <c r="L464" i="6"/>
  <c r="C463" i="6"/>
  <c r="D462" i="6"/>
  <c r="E462" i="6" s="1"/>
  <c r="I462" i="6" s="1"/>
  <c r="K707" i="6" l="1"/>
  <c r="O706" i="6"/>
  <c r="P706" i="6" s="1"/>
  <c r="Q706" i="6" s="1"/>
  <c r="B707" i="6"/>
  <c r="F706" i="6"/>
  <c r="G706" i="6" s="1"/>
  <c r="H706" i="6" s="1"/>
  <c r="M464" i="6"/>
  <c r="N464" i="6" s="1"/>
  <c r="R464" i="6" s="1"/>
  <c r="L465" i="6"/>
  <c r="D463" i="6"/>
  <c r="E463" i="6" s="1"/>
  <c r="I463" i="6" s="1"/>
  <c r="C464" i="6"/>
  <c r="K708" i="6" l="1"/>
  <c r="O707" i="6"/>
  <c r="P707" i="6" s="1"/>
  <c r="Q707" i="6" s="1"/>
  <c r="B708" i="6"/>
  <c r="F707" i="6"/>
  <c r="G707" i="6" s="1"/>
  <c r="H707" i="6" s="1"/>
  <c r="M465" i="6"/>
  <c r="N465" i="6" s="1"/>
  <c r="R465" i="6" s="1"/>
  <c r="L466" i="6"/>
  <c r="D464" i="6"/>
  <c r="E464" i="6" s="1"/>
  <c r="I464" i="6" s="1"/>
  <c r="C465" i="6"/>
  <c r="K709" i="6" l="1"/>
  <c r="O708" i="6"/>
  <c r="P708" i="6" s="1"/>
  <c r="Q708" i="6" s="1"/>
  <c r="B709" i="6"/>
  <c r="F708" i="6"/>
  <c r="G708" i="6" s="1"/>
  <c r="H708" i="6" s="1"/>
  <c r="M466" i="6"/>
  <c r="N466" i="6" s="1"/>
  <c r="R466" i="6" s="1"/>
  <c r="L467" i="6"/>
  <c r="C466" i="6"/>
  <c r="D465" i="6"/>
  <c r="E465" i="6" s="1"/>
  <c r="I465" i="6" s="1"/>
  <c r="K710" i="6" l="1"/>
  <c r="O709" i="6"/>
  <c r="P709" i="6" s="1"/>
  <c r="Q709" i="6" s="1"/>
  <c r="B710" i="6"/>
  <c r="F709" i="6"/>
  <c r="G709" i="6" s="1"/>
  <c r="H709" i="6" s="1"/>
  <c r="M467" i="6"/>
  <c r="N467" i="6" s="1"/>
  <c r="R467" i="6" s="1"/>
  <c r="L468" i="6"/>
  <c r="D466" i="6"/>
  <c r="E466" i="6" s="1"/>
  <c r="I466" i="6" s="1"/>
  <c r="C467" i="6"/>
  <c r="K711" i="6" l="1"/>
  <c r="O710" i="6"/>
  <c r="P710" i="6" s="1"/>
  <c r="Q710" i="6" s="1"/>
  <c r="B711" i="6"/>
  <c r="F710" i="6"/>
  <c r="G710" i="6" s="1"/>
  <c r="H710" i="6" s="1"/>
  <c r="M468" i="6"/>
  <c r="N468" i="6" s="1"/>
  <c r="R468" i="6" s="1"/>
  <c r="L469" i="6"/>
  <c r="D467" i="6"/>
  <c r="E467" i="6" s="1"/>
  <c r="I467" i="6" s="1"/>
  <c r="C468" i="6"/>
  <c r="K712" i="6" l="1"/>
  <c r="O711" i="6"/>
  <c r="P711" i="6" s="1"/>
  <c r="Q711" i="6" s="1"/>
  <c r="B712" i="6"/>
  <c r="F711" i="6"/>
  <c r="G711" i="6" s="1"/>
  <c r="H711" i="6" s="1"/>
  <c r="M469" i="6"/>
  <c r="N469" i="6" s="1"/>
  <c r="R469" i="6" s="1"/>
  <c r="L470" i="6"/>
  <c r="D468" i="6"/>
  <c r="E468" i="6" s="1"/>
  <c r="I468" i="6" s="1"/>
  <c r="C469" i="6"/>
  <c r="K713" i="6" l="1"/>
  <c r="O712" i="6"/>
  <c r="P712" i="6" s="1"/>
  <c r="Q712" i="6" s="1"/>
  <c r="B713" i="6"/>
  <c r="F712" i="6"/>
  <c r="G712" i="6" s="1"/>
  <c r="H712" i="6" s="1"/>
  <c r="M470" i="6"/>
  <c r="N470" i="6" s="1"/>
  <c r="R470" i="6" s="1"/>
  <c r="L471" i="6"/>
  <c r="D469" i="6"/>
  <c r="E469" i="6" s="1"/>
  <c r="I469" i="6" s="1"/>
  <c r="C470" i="6"/>
  <c r="K714" i="6" l="1"/>
  <c r="O713" i="6"/>
  <c r="P713" i="6" s="1"/>
  <c r="Q713" i="6" s="1"/>
  <c r="B714" i="6"/>
  <c r="F713" i="6"/>
  <c r="G713" i="6" s="1"/>
  <c r="H713" i="6" s="1"/>
  <c r="M471" i="6"/>
  <c r="N471" i="6" s="1"/>
  <c r="R471" i="6" s="1"/>
  <c r="L472" i="6"/>
  <c r="D470" i="6"/>
  <c r="E470" i="6" s="1"/>
  <c r="I470" i="6" s="1"/>
  <c r="C471" i="6"/>
  <c r="K715" i="6" l="1"/>
  <c r="O714" i="6"/>
  <c r="P714" i="6" s="1"/>
  <c r="Q714" i="6" s="1"/>
  <c r="B715" i="6"/>
  <c r="F714" i="6"/>
  <c r="G714" i="6" s="1"/>
  <c r="H714" i="6" s="1"/>
  <c r="M472" i="6"/>
  <c r="N472" i="6" s="1"/>
  <c r="R472" i="6" s="1"/>
  <c r="L473" i="6"/>
  <c r="D471" i="6"/>
  <c r="E471" i="6" s="1"/>
  <c r="I471" i="6" s="1"/>
  <c r="C472" i="6"/>
  <c r="K716" i="6" l="1"/>
  <c r="O715" i="6"/>
  <c r="P715" i="6" s="1"/>
  <c r="Q715" i="6" s="1"/>
  <c r="B716" i="6"/>
  <c r="F715" i="6"/>
  <c r="G715" i="6" s="1"/>
  <c r="H715" i="6" s="1"/>
  <c r="L474" i="6"/>
  <c r="M473" i="6"/>
  <c r="N473" i="6" s="1"/>
  <c r="R473" i="6" s="1"/>
  <c r="C473" i="6"/>
  <c r="D472" i="6"/>
  <c r="E472" i="6" s="1"/>
  <c r="I472" i="6" s="1"/>
  <c r="K717" i="6" l="1"/>
  <c r="O716" i="6"/>
  <c r="P716" i="6" s="1"/>
  <c r="Q716" i="6" s="1"/>
  <c r="B717" i="6"/>
  <c r="F716" i="6"/>
  <c r="G716" i="6" s="1"/>
  <c r="H716" i="6" s="1"/>
  <c r="M474" i="6"/>
  <c r="N474" i="6" s="1"/>
  <c r="R474" i="6" s="1"/>
  <c r="L475" i="6"/>
  <c r="D473" i="6"/>
  <c r="E473" i="6" s="1"/>
  <c r="I473" i="6" s="1"/>
  <c r="C474" i="6"/>
  <c r="K718" i="6" l="1"/>
  <c r="O717" i="6"/>
  <c r="P717" i="6" s="1"/>
  <c r="Q717" i="6" s="1"/>
  <c r="B718" i="6"/>
  <c r="F717" i="6"/>
  <c r="G717" i="6" s="1"/>
  <c r="H717" i="6" s="1"/>
  <c r="M475" i="6"/>
  <c r="N475" i="6" s="1"/>
  <c r="R475" i="6" s="1"/>
  <c r="L476" i="6"/>
  <c r="D474" i="6"/>
  <c r="E474" i="6" s="1"/>
  <c r="I474" i="6" s="1"/>
  <c r="C475" i="6"/>
  <c r="K719" i="6" l="1"/>
  <c r="O718" i="6"/>
  <c r="P718" i="6" s="1"/>
  <c r="Q718" i="6" s="1"/>
  <c r="B719" i="6"/>
  <c r="F718" i="6"/>
  <c r="G718" i="6" s="1"/>
  <c r="H718" i="6" s="1"/>
  <c r="M476" i="6"/>
  <c r="N476" i="6" s="1"/>
  <c r="R476" i="6" s="1"/>
  <c r="L477" i="6"/>
  <c r="D475" i="6"/>
  <c r="E475" i="6" s="1"/>
  <c r="I475" i="6" s="1"/>
  <c r="C476" i="6"/>
  <c r="K720" i="6" l="1"/>
  <c r="O719" i="6"/>
  <c r="P719" i="6" s="1"/>
  <c r="Q719" i="6" s="1"/>
  <c r="B720" i="6"/>
  <c r="F719" i="6"/>
  <c r="G719" i="6" s="1"/>
  <c r="H719" i="6" s="1"/>
  <c r="M477" i="6"/>
  <c r="N477" i="6" s="1"/>
  <c r="R477" i="6" s="1"/>
  <c r="L478" i="6"/>
  <c r="C477" i="6"/>
  <c r="D476" i="6"/>
  <c r="E476" i="6" s="1"/>
  <c r="I476" i="6" s="1"/>
  <c r="K721" i="6" l="1"/>
  <c r="O720" i="6"/>
  <c r="P720" i="6" s="1"/>
  <c r="Q720" i="6" s="1"/>
  <c r="B721" i="6"/>
  <c r="F720" i="6"/>
  <c r="G720" i="6" s="1"/>
  <c r="H720" i="6" s="1"/>
  <c r="M478" i="6"/>
  <c r="N478" i="6" s="1"/>
  <c r="R478" i="6" s="1"/>
  <c r="L479" i="6"/>
  <c r="D477" i="6"/>
  <c r="E477" i="6" s="1"/>
  <c r="I477" i="6" s="1"/>
  <c r="C478" i="6"/>
  <c r="K722" i="6" l="1"/>
  <c r="O721" i="6"/>
  <c r="P721" i="6" s="1"/>
  <c r="Q721" i="6" s="1"/>
  <c r="B722" i="6"/>
  <c r="F721" i="6"/>
  <c r="G721" i="6" s="1"/>
  <c r="H721" i="6" s="1"/>
  <c r="L480" i="6"/>
  <c r="M479" i="6"/>
  <c r="N479" i="6" s="1"/>
  <c r="R479" i="6" s="1"/>
  <c r="D478" i="6"/>
  <c r="E478" i="6" s="1"/>
  <c r="I478" i="6" s="1"/>
  <c r="C479" i="6"/>
  <c r="K723" i="6" l="1"/>
  <c r="O722" i="6"/>
  <c r="P722" i="6" s="1"/>
  <c r="Q722" i="6" s="1"/>
  <c r="B723" i="6"/>
  <c r="F722" i="6"/>
  <c r="G722" i="6" s="1"/>
  <c r="H722" i="6" s="1"/>
  <c r="M480" i="6"/>
  <c r="N480" i="6" s="1"/>
  <c r="R480" i="6" s="1"/>
  <c r="L481" i="6"/>
  <c r="D479" i="6"/>
  <c r="E479" i="6" s="1"/>
  <c r="I479" i="6" s="1"/>
  <c r="C480" i="6"/>
  <c r="K724" i="6" l="1"/>
  <c r="O723" i="6"/>
  <c r="P723" i="6" s="1"/>
  <c r="Q723" i="6" s="1"/>
  <c r="B724" i="6"/>
  <c r="F723" i="6"/>
  <c r="G723" i="6" s="1"/>
  <c r="H723" i="6" s="1"/>
  <c r="M481" i="6"/>
  <c r="N481" i="6" s="1"/>
  <c r="R481" i="6" s="1"/>
  <c r="L482" i="6"/>
  <c r="C481" i="6"/>
  <c r="D480" i="6"/>
  <c r="E480" i="6" s="1"/>
  <c r="I480" i="6" s="1"/>
  <c r="K725" i="6" l="1"/>
  <c r="O724" i="6"/>
  <c r="P724" i="6" s="1"/>
  <c r="Q724" i="6" s="1"/>
  <c r="B725" i="6"/>
  <c r="F724" i="6"/>
  <c r="G724" i="6" s="1"/>
  <c r="H724" i="6" s="1"/>
  <c r="M482" i="6"/>
  <c r="N482" i="6" s="1"/>
  <c r="R482" i="6" s="1"/>
  <c r="L483" i="6"/>
  <c r="D481" i="6"/>
  <c r="E481" i="6" s="1"/>
  <c r="I481" i="6" s="1"/>
  <c r="C482" i="6"/>
  <c r="K726" i="6" l="1"/>
  <c r="O725" i="6"/>
  <c r="P725" i="6" s="1"/>
  <c r="Q725" i="6" s="1"/>
  <c r="B726" i="6"/>
  <c r="F725" i="6"/>
  <c r="G725" i="6" s="1"/>
  <c r="H725" i="6" s="1"/>
  <c r="M483" i="6"/>
  <c r="N483" i="6" s="1"/>
  <c r="R483" i="6" s="1"/>
  <c r="L484" i="6"/>
  <c r="D482" i="6"/>
  <c r="E482" i="6" s="1"/>
  <c r="I482" i="6" s="1"/>
  <c r="C483" i="6"/>
  <c r="K727" i="6" l="1"/>
  <c r="O726" i="6"/>
  <c r="P726" i="6" s="1"/>
  <c r="Q726" i="6" s="1"/>
  <c r="B727" i="6"/>
  <c r="F726" i="6"/>
  <c r="G726" i="6" s="1"/>
  <c r="H726" i="6" s="1"/>
  <c r="M484" i="6"/>
  <c r="N484" i="6" s="1"/>
  <c r="R484" i="6" s="1"/>
  <c r="L485" i="6"/>
  <c r="D483" i="6"/>
  <c r="E483" i="6" s="1"/>
  <c r="I483" i="6" s="1"/>
  <c r="C484" i="6"/>
  <c r="K728" i="6" l="1"/>
  <c r="O727" i="6"/>
  <c r="P727" i="6" s="1"/>
  <c r="Q727" i="6" s="1"/>
  <c r="B728" i="6"/>
  <c r="F727" i="6"/>
  <c r="G727" i="6" s="1"/>
  <c r="H727" i="6" s="1"/>
  <c r="M485" i="6"/>
  <c r="N485" i="6" s="1"/>
  <c r="R485" i="6" s="1"/>
  <c r="L486" i="6"/>
  <c r="D484" i="6"/>
  <c r="E484" i="6" s="1"/>
  <c r="I484" i="6" s="1"/>
  <c r="C485" i="6"/>
  <c r="K729" i="6" l="1"/>
  <c r="O728" i="6"/>
  <c r="P728" i="6" s="1"/>
  <c r="Q728" i="6" s="1"/>
  <c r="B729" i="6"/>
  <c r="F728" i="6"/>
  <c r="G728" i="6" s="1"/>
  <c r="H728" i="6" s="1"/>
  <c r="M486" i="6"/>
  <c r="N486" i="6" s="1"/>
  <c r="R486" i="6" s="1"/>
  <c r="L487" i="6"/>
  <c r="D485" i="6"/>
  <c r="E485" i="6" s="1"/>
  <c r="I485" i="6" s="1"/>
  <c r="C486" i="6"/>
  <c r="K730" i="6" l="1"/>
  <c r="O729" i="6"/>
  <c r="P729" i="6" s="1"/>
  <c r="Q729" i="6" s="1"/>
  <c r="B730" i="6"/>
  <c r="F729" i="6"/>
  <c r="G729" i="6" s="1"/>
  <c r="H729" i="6" s="1"/>
  <c r="L488" i="6"/>
  <c r="M487" i="6"/>
  <c r="N487" i="6" s="1"/>
  <c r="R487" i="6" s="1"/>
  <c r="C487" i="6"/>
  <c r="D486" i="6"/>
  <c r="E486" i="6" s="1"/>
  <c r="I486" i="6" s="1"/>
  <c r="K731" i="6" l="1"/>
  <c r="O730" i="6"/>
  <c r="P730" i="6" s="1"/>
  <c r="Q730" i="6" s="1"/>
  <c r="B731" i="6"/>
  <c r="F730" i="6"/>
  <c r="G730" i="6" s="1"/>
  <c r="H730" i="6" s="1"/>
  <c r="M488" i="6"/>
  <c r="N488" i="6" s="1"/>
  <c r="R488" i="6" s="1"/>
  <c r="L489" i="6"/>
  <c r="D487" i="6"/>
  <c r="E487" i="6" s="1"/>
  <c r="I487" i="6" s="1"/>
  <c r="C488" i="6"/>
  <c r="K732" i="6" l="1"/>
  <c r="O731" i="6"/>
  <c r="P731" i="6" s="1"/>
  <c r="Q731" i="6" s="1"/>
  <c r="B732" i="6"/>
  <c r="F731" i="6"/>
  <c r="G731" i="6" s="1"/>
  <c r="H731" i="6" s="1"/>
  <c r="L490" i="6"/>
  <c r="M489" i="6"/>
  <c r="N489" i="6" s="1"/>
  <c r="R489" i="6" s="1"/>
  <c r="D488" i="6"/>
  <c r="E488" i="6" s="1"/>
  <c r="I488" i="6" s="1"/>
  <c r="C489" i="6"/>
  <c r="K733" i="6" l="1"/>
  <c r="O732" i="6"/>
  <c r="P732" i="6" s="1"/>
  <c r="Q732" i="6" s="1"/>
  <c r="B733" i="6"/>
  <c r="F732" i="6"/>
  <c r="G732" i="6" s="1"/>
  <c r="H732" i="6" s="1"/>
  <c r="M490" i="6"/>
  <c r="N490" i="6" s="1"/>
  <c r="R490" i="6" s="1"/>
  <c r="L491" i="6"/>
  <c r="D489" i="6"/>
  <c r="E489" i="6" s="1"/>
  <c r="I489" i="6" s="1"/>
  <c r="C490" i="6"/>
  <c r="K734" i="6" l="1"/>
  <c r="O733" i="6"/>
  <c r="P733" i="6" s="1"/>
  <c r="Q733" i="6" s="1"/>
  <c r="B734" i="6"/>
  <c r="F733" i="6"/>
  <c r="G733" i="6" s="1"/>
  <c r="H733" i="6" s="1"/>
  <c r="M491" i="6"/>
  <c r="N491" i="6" s="1"/>
  <c r="R491" i="6" s="1"/>
  <c r="L492" i="6"/>
  <c r="C491" i="6"/>
  <c r="D490" i="6"/>
  <c r="E490" i="6" s="1"/>
  <c r="I490" i="6" s="1"/>
  <c r="K735" i="6" l="1"/>
  <c r="O734" i="6"/>
  <c r="P734" i="6" s="1"/>
  <c r="Q734" i="6" s="1"/>
  <c r="B735" i="6"/>
  <c r="F734" i="6"/>
  <c r="G734" i="6" s="1"/>
  <c r="H734" i="6" s="1"/>
  <c r="M492" i="6"/>
  <c r="N492" i="6" s="1"/>
  <c r="R492" i="6" s="1"/>
  <c r="L493" i="6"/>
  <c r="D491" i="6"/>
  <c r="E491" i="6" s="1"/>
  <c r="I491" i="6" s="1"/>
  <c r="C492" i="6"/>
  <c r="K736" i="6" l="1"/>
  <c r="O735" i="6"/>
  <c r="P735" i="6" s="1"/>
  <c r="Q735" i="6" s="1"/>
  <c r="B736" i="6"/>
  <c r="F735" i="6"/>
  <c r="G735" i="6" s="1"/>
  <c r="H735" i="6" s="1"/>
  <c r="M493" i="6"/>
  <c r="N493" i="6" s="1"/>
  <c r="R493" i="6" s="1"/>
  <c r="L494" i="6"/>
  <c r="D492" i="6"/>
  <c r="E492" i="6" s="1"/>
  <c r="I492" i="6" s="1"/>
  <c r="C493" i="6"/>
  <c r="K737" i="6" l="1"/>
  <c r="O736" i="6"/>
  <c r="P736" i="6" s="1"/>
  <c r="Q736" i="6" s="1"/>
  <c r="B737" i="6"/>
  <c r="F736" i="6"/>
  <c r="G736" i="6" s="1"/>
  <c r="H736" i="6" s="1"/>
  <c r="M494" i="6"/>
  <c r="N494" i="6" s="1"/>
  <c r="R494" i="6" s="1"/>
  <c r="L495" i="6"/>
  <c r="D493" i="6"/>
  <c r="E493" i="6" s="1"/>
  <c r="I493" i="6" s="1"/>
  <c r="C494" i="6"/>
  <c r="K738" i="6" l="1"/>
  <c r="O737" i="6"/>
  <c r="P737" i="6" s="1"/>
  <c r="Q737" i="6" s="1"/>
  <c r="B738" i="6"/>
  <c r="F737" i="6"/>
  <c r="G737" i="6" s="1"/>
  <c r="H737" i="6" s="1"/>
  <c r="L496" i="6"/>
  <c r="M495" i="6"/>
  <c r="N495" i="6" s="1"/>
  <c r="R495" i="6" s="1"/>
  <c r="D494" i="6"/>
  <c r="E494" i="6" s="1"/>
  <c r="I494" i="6" s="1"/>
  <c r="C495" i="6"/>
  <c r="K739" i="6" l="1"/>
  <c r="O738" i="6"/>
  <c r="P738" i="6" s="1"/>
  <c r="Q738" i="6" s="1"/>
  <c r="B739" i="6"/>
  <c r="F738" i="6"/>
  <c r="G738" i="6" s="1"/>
  <c r="H738" i="6" s="1"/>
  <c r="L497" i="6"/>
  <c r="M496" i="6"/>
  <c r="N496" i="6" s="1"/>
  <c r="R496" i="6" s="1"/>
  <c r="D495" i="6"/>
  <c r="E495" i="6" s="1"/>
  <c r="I495" i="6" s="1"/>
  <c r="C496" i="6"/>
  <c r="K740" i="6" l="1"/>
  <c r="O739" i="6"/>
  <c r="P739" i="6" s="1"/>
  <c r="Q739" i="6" s="1"/>
  <c r="B740" i="6"/>
  <c r="F739" i="6"/>
  <c r="G739" i="6" s="1"/>
  <c r="H739" i="6" s="1"/>
  <c r="M497" i="6"/>
  <c r="N497" i="6" s="1"/>
  <c r="R497" i="6" s="1"/>
  <c r="L498" i="6"/>
  <c r="D496" i="6"/>
  <c r="E496" i="6" s="1"/>
  <c r="I496" i="6" s="1"/>
  <c r="C497" i="6"/>
  <c r="K741" i="6" l="1"/>
  <c r="O740" i="6"/>
  <c r="P740" i="6" s="1"/>
  <c r="Q740" i="6" s="1"/>
  <c r="B741" i="6"/>
  <c r="F740" i="6"/>
  <c r="G740" i="6" s="1"/>
  <c r="H740" i="6" s="1"/>
  <c r="L499" i="6"/>
  <c r="M498" i="6"/>
  <c r="N498" i="6" s="1"/>
  <c r="R498" i="6" s="1"/>
  <c r="D497" i="6"/>
  <c r="E497" i="6" s="1"/>
  <c r="I497" i="6" s="1"/>
  <c r="C498" i="6"/>
  <c r="K742" i="6" l="1"/>
  <c r="O741" i="6"/>
  <c r="P741" i="6" s="1"/>
  <c r="Q741" i="6" s="1"/>
  <c r="B742" i="6"/>
  <c r="F741" i="6"/>
  <c r="G741" i="6" s="1"/>
  <c r="H741" i="6" s="1"/>
  <c r="L500" i="6"/>
  <c r="M499" i="6"/>
  <c r="N499" i="6" s="1"/>
  <c r="R499" i="6" s="1"/>
  <c r="D498" i="6"/>
  <c r="E498" i="6" s="1"/>
  <c r="I498" i="6" s="1"/>
  <c r="C499" i="6"/>
  <c r="K743" i="6" l="1"/>
  <c r="O742" i="6"/>
  <c r="P742" i="6" s="1"/>
  <c r="Q742" i="6" s="1"/>
  <c r="B743" i="6"/>
  <c r="F742" i="6"/>
  <c r="G742" i="6" s="1"/>
  <c r="H742" i="6" s="1"/>
  <c r="L501" i="6"/>
  <c r="M500" i="6"/>
  <c r="N500" i="6" s="1"/>
  <c r="R500" i="6" s="1"/>
  <c r="D499" i="6"/>
  <c r="E499" i="6" s="1"/>
  <c r="I499" i="6" s="1"/>
  <c r="C500" i="6"/>
  <c r="K744" i="6" l="1"/>
  <c r="O743" i="6"/>
  <c r="P743" i="6" s="1"/>
  <c r="Q743" i="6" s="1"/>
  <c r="B744" i="6"/>
  <c r="F743" i="6"/>
  <c r="G743" i="6" s="1"/>
  <c r="H743" i="6" s="1"/>
  <c r="M501" i="6"/>
  <c r="N501" i="6" s="1"/>
  <c r="R501" i="6" s="1"/>
  <c r="L502" i="6"/>
  <c r="D500" i="6"/>
  <c r="E500" i="6" s="1"/>
  <c r="I500" i="6" s="1"/>
  <c r="C501" i="6"/>
  <c r="K745" i="6" l="1"/>
  <c r="O744" i="6"/>
  <c r="P744" i="6" s="1"/>
  <c r="Q744" i="6" s="1"/>
  <c r="B745" i="6"/>
  <c r="F744" i="6"/>
  <c r="G744" i="6" s="1"/>
  <c r="H744" i="6" s="1"/>
  <c r="M502" i="6"/>
  <c r="N502" i="6" s="1"/>
  <c r="R502" i="6" s="1"/>
  <c r="L503" i="6"/>
  <c r="C502" i="6"/>
  <c r="D501" i="6"/>
  <c r="E501" i="6" s="1"/>
  <c r="I501" i="6" s="1"/>
  <c r="K746" i="6" l="1"/>
  <c r="O745" i="6"/>
  <c r="P745" i="6" s="1"/>
  <c r="Q745" i="6" s="1"/>
  <c r="B746" i="6"/>
  <c r="F745" i="6"/>
  <c r="G745" i="6" s="1"/>
  <c r="H745" i="6" s="1"/>
  <c r="L504" i="6"/>
  <c r="M503" i="6"/>
  <c r="N503" i="6" s="1"/>
  <c r="R503" i="6" s="1"/>
  <c r="D502" i="6"/>
  <c r="E502" i="6" s="1"/>
  <c r="I502" i="6" s="1"/>
  <c r="C503" i="6"/>
  <c r="K747" i="6" l="1"/>
  <c r="O746" i="6"/>
  <c r="P746" i="6" s="1"/>
  <c r="Q746" i="6" s="1"/>
  <c r="B747" i="6"/>
  <c r="F746" i="6"/>
  <c r="G746" i="6" s="1"/>
  <c r="H746" i="6" s="1"/>
  <c r="M504" i="6"/>
  <c r="N504" i="6" s="1"/>
  <c r="R504" i="6" s="1"/>
  <c r="L505" i="6"/>
  <c r="D503" i="6"/>
  <c r="E503" i="6" s="1"/>
  <c r="I503" i="6" s="1"/>
  <c r="C504" i="6"/>
  <c r="K748" i="6" l="1"/>
  <c r="O747" i="6"/>
  <c r="P747" i="6" s="1"/>
  <c r="Q747" i="6" s="1"/>
  <c r="B748" i="6"/>
  <c r="F747" i="6"/>
  <c r="G747" i="6" s="1"/>
  <c r="H747" i="6" s="1"/>
  <c r="M505" i="6"/>
  <c r="N505" i="6" s="1"/>
  <c r="R505" i="6" s="1"/>
  <c r="L506" i="6"/>
  <c r="C505" i="6"/>
  <c r="D504" i="6"/>
  <c r="E504" i="6" s="1"/>
  <c r="I504" i="6" s="1"/>
  <c r="K749" i="6" l="1"/>
  <c r="O748" i="6"/>
  <c r="P748" i="6" s="1"/>
  <c r="Q748" i="6" s="1"/>
  <c r="B749" i="6"/>
  <c r="F748" i="6"/>
  <c r="G748" i="6" s="1"/>
  <c r="H748" i="6" s="1"/>
  <c r="M506" i="6"/>
  <c r="N506" i="6" s="1"/>
  <c r="R506" i="6" s="1"/>
  <c r="L507" i="6"/>
  <c r="D505" i="6"/>
  <c r="E505" i="6" s="1"/>
  <c r="I505" i="6" s="1"/>
  <c r="C506" i="6"/>
  <c r="K750" i="6" l="1"/>
  <c r="O749" i="6"/>
  <c r="P749" i="6" s="1"/>
  <c r="Q749" i="6" s="1"/>
  <c r="B750" i="6"/>
  <c r="F749" i="6"/>
  <c r="G749" i="6" s="1"/>
  <c r="H749" i="6" s="1"/>
  <c r="L508" i="6"/>
  <c r="M507" i="6"/>
  <c r="N507" i="6" s="1"/>
  <c r="R507" i="6" s="1"/>
  <c r="D506" i="6"/>
  <c r="E506" i="6" s="1"/>
  <c r="I506" i="6" s="1"/>
  <c r="C507" i="6"/>
  <c r="K751" i="6" l="1"/>
  <c r="O750" i="6"/>
  <c r="P750" i="6" s="1"/>
  <c r="Q750" i="6" s="1"/>
  <c r="B751" i="6"/>
  <c r="F750" i="6"/>
  <c r="G750" i="6" s="1"/>
  <c r="H750" i="6" s="1"/>
  <c r="M508" i="6"/>
  <c r="N508" i="6" s="1"/>
  <c r="R508" i="6" s="1"/>
  <c r="L509" i="6"/>
  <c r="D507" i="6"/>
  <c r="E507" i="6" s="1"/>
  <c r="I507" i="6" s="1"/>
  <c r="C508" i="6"/>
  <c r="K752" i="6" l="1"/>
  <c r="O751" i="6"/>
  <c r="P751" i="6" s="1"/>
  <c r="Q751" i="6" s="1"/>
  <c r="B752" i="6"/>
  <c r="F751" i="6"/>
  <c r="G751" i="6" s="1"/>
  <c r="H751" i="6" s="1"/>
  <c r="M509" i="6"/>
  <c r="N509" i="6" s="1"/>
  <c r="R509" i="6" s="1"/>
  <c r="L510" i="6"/>
  <c r="D508" i="6"/>
  <c r="E508" i="6" s="1"/>
  <c r="I508" i="6" s="1"/>
  <c r="C509" i="6"/>
  <c r="K753" i="6" l="1"/>
  <c r="O752" i="6"/>
  <c r="P752" i="6" s="1"/>
  <c r="Q752" i="6" s="1"/>
  <c r="B753" i="6"/>
  <c r="F752" i="6"/>
  <c r="G752" i="6" s="1"/>
  <c r="H752" i="6" s="1"/>
  <c r="M510" i="6"/>
  <c r="N510" i="6" s="1"/>
  <c r="R510" i="6" s="1"/>
  <c r="L511" i="6"/>
  <c r="C510" i="6"/>
  <c r="D509" i="6"/>
  <c r="E509" i="6" s="1"/>
  <c r="I509" i="6" s="1"/>
  <c r="K754" i="6" l="1"/>
  <c r="O753" i="6"/>
  <c r="P753" i="6" s="1"/>
  <c r="Q753" i="6" s="1"/>
  <c r="B754" i="6"/>
  <c r="F753" i="6"/>
  <c r="G753" i="6" s="1"/>
  <c r="H753" i="6" s="1"/>
  <c r="L512" i="6"/>
  <c r="M511" i="6"/>
  <c r="N511" i="6" s="1"/>
  <c r="R511" i="6" s="1"/>
  <c r="C511" i="6"/>
  <c r="D510" i="6"/>
  <c r="E510" i="6" s="1"/>
  <c r="I510" i="6" s="1"/>
  <c r="K755" i="6" l="1"/>
  <c r="O754" i="6"/>
  <c r="P754" i="6" s="1"/>
  <c r="Q754" i="6" s="1"/>
  <c r="B755" i="6"/>
  <c r="F754" i="6"/>
  <c r="G754" i="6" s="1"/>
  <c r="H754" i="6" s="1"/>
  <c r="M512" i="6"/>
  <c r="N512" i="6" s="1"/>
  <c r="R512" i="6" s="1"/>
  <c r="L513" i="6"/>
  <c r="D511" i="6"/>
  <c r="E511" i="6" s="1"/>
  <c r="I511" i="6" s="1"/>
  <c r="C512" i="6"/>
  <c r="K756" i="6" l="1"/>
  <c r="O755" i="6"/>
  <c r="P755" i="6" s="1"/>
  <c r="Q755" i="6" s="1"/>
  <c r="B756" i="6"/>
  <c r="F755" i="6"/>
  <c r="G755" i="6" s="1"/>
  <c r="H755" i="6" s="1"/>
  <c r="M513" i="6"/>
  <c r="N513" i="6" s="1"/>
  <c r="R513" i="6" s="1"/>
  <c r="L514" i="6"/>
  <c r="C513" i="6"/>
  <c r="D512" i="6"/>
  <c r="E512" i="6" s="1"/>
  <c r="I512" i="6" s="1"/>
  <c r="K757" i="6" l="1"/>
  <c r="O756" i="6"/>
  <c r="P756" i="6" s="1"/>
  <c r="Q756" i="6" s="1"/>
  <c r="B757" i="6"/>
  <c r="F756" i="6"/>
  <c r="G756" i="6" s="1"/>
  <c r="H756" i="6" s="1"/>
  <c r="M514" i="6"/>
  <c r="N514" i="6" s="1"/>
  <c r="R514" i="6" s="1"/>
  <c r="L515" i="6"/>
  <c r="D513" i="6"/>
  <c r="E513" i="6" s="1"/>
  <c r="I513" i="6" s="1"/>
  <c r="C514" i="6"/>
  <c r="K758" i="6" l="1"/>
  <c r="O757" i="6"/>
  <c r="P757" i="6" s="1"/>
  <c r="Q757" i="6" s="1"/>
  <c r="B758" i="6"/>
  <c r="F757" i="6"/>
  <c r="G757" i="6" s="1"/>
  <c r="H757" i="6" s="1"/>
  <c r="L516" i="6"/>
  <c r="M515" i="6"/>
  <c r="N515" i="6" s="1"/>
  <c r="R515" i="6" s="1"/>
  <c r="D514" i="6"/>
  <c r="E514" i="6" s="1"/>
  <c r="I514" i="6" s="1"/>
  <c r="C515" i="6"/>
  <c r="K759" i="6" l="1"/>
  <c r="O758" i="6"/>
  <c r="P758" i="6" s="1"/>
  <c r="Q758" i="6" s="1"/>
  <c r="B759" i="6"/>
  <c r="F758" i="6"/>
  <c r="G758" i="6" s="1"/>
  <c r="H758" i="6" s="1"/>
  <c r="M516" i="6"/>
  <c r="N516" i="6" s="1"/>
  <c r="R516" i="6" s="1"/>
  <c r="L517" i="6"/>
  <c r="D515" i="6"/>
  <c r="E515" i="6" s="1"/>
  <c r="I515" i="6" s="1"/>
  <c r="C516" i="6"/>
  <c r="O759" i="6" l="1"/>
  <c r="P759" i="6" s="1"/>
  <c r="Q759" i="6" s="1"/>
  <c r="K760" i="6"/>
  <c r="B760" i="6"/>
  <c r="F759" i="6"/>
  <c r="G759" i="6" s="1"/>
  <c r="H759" i="6" s="1"/>
  <c r="L518" i="6"/>
  <c r="M517" i="6"/>
  <c r="N517" i="6" s="1"/>
  <c r="R517" i="6" s="1"/>
  <c r="D516" i="6"/>
  <c r="E516" i="6" s="1"/>
  <c r="I516" i="6" s="1"/>
  <c r="C517" i="6"/>
  <c r="K761" i="6" l="1"/>
  <c r="O760" i="6"/>
  <c r="P760" i="6" s="1"/>
  <c r="Q760" i="6" s="1"/>
  <c r="B761" i="6"/>
  <c r="F760" i="6"/>
  <c r="G760" i="6" s="1"/>
  <c r="H760" i="6" s="1"/>
  <c r="M518" i="6"/>
  <c r="N518" i="6" s="1"/>
  <c r="R518" i="6" s="1"/>
  <c r="L519" i="6"/>
  <c r="D517" i="6"/>
  <c r="E517" i="6" s="1"/>
  <c r="I517" i="6" s="1"/>
  <c r="C518" i="6"/>
  <c r="K762" i="6" l="1"/>
  <c r="O761" i="6"/>
  <c r="P761" i="6" s="1"/>
  <c r="Q761" i="6" s="1"/>
  <c r="B762" i="6"/>
  <c r="F761" i="6"/>
  <c r="G761" i="6" s="1"/>
  <c r="H761" i="6" s="1"/>
  <c r="L520" i="6"/>
  <c r="M519" i="6"/>
  <c r="N519" i="6" s="1"/>
  <c r="R519" i="6" s="1"/>
  <c r="D518" i="6"/>
  <c r="E518" i="6" s="1"/>
  <c r="I518" i="6" s="1"/>
  <c r="C519" i="6"/>
  <c r="K763" i="6" l="1"/>
  <c r="O762" i="6"/>
  <c r="P762" i="6" s="1"/>
  <c r="Q762" i="6" s="1"/>
  <c r="B763" i="6"/>
  <c r="F762" i="6"/>
  <c r="G762" i="6" s="1"/>
  <c r="H762" i="6" s="1"/>
  <c r="M520" i="6"/>
  <c r="N520" i="6" s="1"/>
  <c r="R520" i="6" s="1"/>
  <c r="L521" i="6"/>
  <c r="D519" i="6"/>
  <c r="E519" i="6" s="1"/>
  <c r="I519" i="6" s="1"/>
  <c r="C520" i="6"/>
  <c r="O763" i="6" l="1"/>
  <c r="P763" i="6" s="1"/>
  <c r="Q763" i="6" s="1"/>
  <c r="K764" i="6"/>
  <c r="B764" i="6"/>
  <c r="F763" i="6"/>
  <c r="G763" i="6" s="1"/>
  <c r="H763" i="6" s="1"/>
  <c r="L522" i="6"/>
  <c r="M521" i="6"/>
  <c r="N521" i="6" s="1"/>
  <c r="R521" i="6" s="1"/>
  <c r="D520" i="6"/>
  <c r="E520" i="6" s="1"/>
  <c r="I520" i="6" s="1"/>
  <c r="C521" i="6"/>
  <c r="K765" i="6" l="1"/>
  <c r="O764" i="6"/>
  <c r="P764" i="6" s="1"/>
  <c r="Q764" i="6" s="1"/>
  <c r="B765" i="6"/>
  <c r="F764" i="6"/>
  <c r="G764" i="6" s="1"/>
  <c r="H764" i="6" s="1"/>
  <c r="M522" i="6"/>
  <c r="N522" i="6" s="1"/>
  <c r="R522" i="6" s="1"/>
  <c r="L523" i="6"/>
  <c r="D521" i="6"/>
  <c r="E521" i="6" s="1"/>
  <c r="I521" i="6" s="1"/>
  <c r="C522" i="6"/>
  <c r="K766" i="6" l="1"/>
  <c r="O765" i="6"/>
  <c r="P765" i="6" s="1"/>
  <c r="Q765" i="6" s="1"/>
  <c r="B766" i="6"/>
  <c r="F765" i="6"/>
  <c r="G765" i="6" s="1"/>
  <c r="H765" i="6" s="1"/>
  <c r="L524" i="6"/>
  <c r="M523" i="6"/>
  <c r="N523" i="6" s="1"/>
  <c r="R523" i="6" s="1"/>
  <c r="D522" i="6"/>
  <c r="E522" i="6" s="1"/>
  <c r="I522" i="6" s="1"/>
  <c r="C523" i="6"/>
  <c r="K767" i="6" l="1"/>
  <c r="O766" i="6"/>
  <c r="P766" i="6" s="1"/>
  <c r="Q766" i="6" s="1"/>
  <c r="B767" i="6"/>
  <c r="F766" i="6"/>
  <c r="G766" i="6" s="1"/>
  <c r="H766" i="6" s="1"/>
  <c r="M524" i="6"/>
  <c r="N524" i="6" s="1"/>
  <c r="R524" i="6" s="1"/>
  <c r="L525" i="6"/>
  <c r="D523" i="6"/>
  <c r="E523" i="6" s="1"/>
  <c r="I523" i="6" s="1"/>
  <c r="C524" i="6"/>
  <c r="K768" i="6" l="1"/>
  <c r="O767" i="6"/>
  <c r="P767" i="6" s="1"/>
  <c r="Q767" i="6" s="1"/>
  <c r="B768" i="6"/>
  <c r="F767" i="6"/>
  <c r="G767" i="6" s="1"/>
  <c r="H767" i="6" s="1"/>
  <c r="L526" i="6"/>
  <c r="M525" i="6"/>
  <c r="N525" i="6" s="1"/>
  <c r="R525" i="6" s="1"/>
  <c r="D524" i="6"/>
  <c r="E524" i="6" s="1"/>
  <c r="I524" i="6" s="1"/>
  <c r="C525" i="6"/>
  <c r="O768" i="6" l="1"/>
  <c r="P768" i="6" s="1"/>
  <c r="Q768" i="6" s="1"/>
  <c r="K769" i="6"/>
  <c r="B769" i="6"/>
  <c r="F768" i="6"/>
  <c r="G768" i="6" s="1"/>
  <c r="H768" i="6" s="1"/>
  <c r="M526" i="6"/>
  <c r="N526" i="6" s="1"/>
  <c r="R526" i="6" s="1"/>
  <c r="L527" i="6"/>
  <c r="D525" i="6"/>
  <c r="E525" i="6" s="1"/>
  <c r="I525" i="6" s="1"/>
  <c r="C526" i="6"/>
  <c r="K770" i="6" l="1"/>
  <c r="O769" i="6"/>
  <c r="P769" i="6" s="1"/>
  <c r="Q769" i="6" s="1"/>
  <c r="B770" i="6"/>
  <c r="F769" i="6"/>
  <c r="G769" i="6" s="1"/>
  <c r="H769" i="6" s="1"/>
  <c r="L528" i="6"/>
  <c r="M527" i="6"/>
  <c r="N527" i="6" s="1"/>
  <c r="R527" i="6" s="1"/>
  <c r="C527" i="6"/>
  <c r="D526" i="6"/>
  <c r="E526" i="6" s="1"/>
  <c r="I526" i="6" s="1"/>
  <c r="O770" i="6" l="1"/>
  <c r="P770" i="6" s="1"/>
  <c r="Q770" i="6" s="1"/>
  <c r="K771" i="6"/>
  <c r="B771" i="6"/>
  <c r="F770" i="6"/>
  <c r="G770" i="6" s="1"/>
  <c r="H770" i="6" s="1"/>
  <c r="M528" i="6"/>
  <c r="N528" i="6" s="1"/>
  <c r="R528" i="6" s="1"/>
  <c r="L529" i="6"/>
  <c r="C528" i="6"/>
  <c r="D527" i="6"/>
  <c r="E527" i="6" s="1"/>
  <c r="I527" i="6" s="1"/>
  <c r="K772" i="6" l="1"/>
  <c r="O771" i="6"/>
  <c r="P771" i="6" s="1"/>
  <c r="Q771" i="6" s="1"/>
  <c r="B772" i="6"/>
  <c r="F771" i="6"/>
  <c r="G771" i="6" s="1"/>
  <c r="H771" i="6" s="1"/>
  <c r="L530" i="6"/>
  <c r="M529" i="6"/>
  <c r="N529" i="6" s="1"/>
  <c r="R529" i="6" s="1"/>
  <c r="D528" i="6"/>
  <c r="E528" i="6" s="1"/>
  <c r="I528" i="6" s="1"/>
  <c r="C529" i="6"/>
  <c r="O772" i="6" l="1"/>
  <c r="P772" i="6" s="1"/>
  <c r="Q772" i="6" s="1"/>
  <c r="K773" i="6"/>
  <c r="B773" i="6"/>
  <c r="F772" i="6"/>
  <c r="G772" i="6" s="1"/>
  <c r="H772" i="6" s="1"/>
  <c r="M530" i="6"/>
  <c r="N530" i="6" s="1"/>
  <c r="R530" i="6" s="1"/>
  <c r="L531" i="6"/>
  <c r="D529" i="6"/>
  <c r="E529" i="6" s="1"/>
  <c r="I529" i="6" s="1"/>
  <c r="C530" i="6"/>
  <c r="K774" i="6" l="1"/>
  <c r="O773" i="6"/>
  <c r="P773" i="6" s="1"/>
  <c r="Q773" i="6" s="1"/>
  <c r="B774" i="6"/>
  <c r="F773" i="6"/>
  <c r="G773" i="6" s="1"/>
  <c r="H773" i="6" s="1"/>
  <c r="M531" i="6"/>
  <c r="N531" i="6" s="1"/>
  <c r="R531" i="6" s="1"/>
  <c r="L532" i="6"/>
  <c r="D530" i="6"/>
  <c r="E530" i="6" s="1"/>
  <c r="I530" i="6" s="1"/>
  <c r="C531" i="6"/>
  <c r="K775" i="6" l="1"/>
  <c r="O774" i="6"/>
  <c r="P774" i="6" s="1"/>
  <c r="Q774" i="6" s="1"/>
  <c r="F774" i="6"/>
  <c r="G774" i="6" s="1"/>
  <c r="H774" i="6" s="1"/>
  <c r="B775" i="6"/>
  <c r="M532" i="6"/>
  <c r="N532" i="6" s="1"/>
  <c r="R532" i="6" s="1"/>
  <c r="L533" i="6"/>
  <c r="C532" i="6"/>
  <c r="D531" i="6"/>
  <c r="E531" i="6" s="1"/>
  <c r="I531" i="6" s="1"/>
  <c r="K776" i="6" l="1"/>
  <c r="O775" i="6"/>
  <c r="P775" i="6" s="1"/>
  <c r="Q775" i="6" s="1"/>
  <c r="B776" i="6"/>
  <c r="F775" i="6"/>
  <c r="G775" i="6" s="1"/>
  <c r="H775" i="6" s="1"/>
  <c r="M533" i="6"/>
  <c r="N533" i="6" s="1"/>
  <c r="R533" i="6" s="1"/>
  <c r="L534" i="6"/>
  <c r="D532" i="6"/>
  <c r="E532" i="6" s="1"/>
  <c r="I532" i="6" s="1"/>
  <c r="C533" i="6"/>
  <c r="O776" i="6" l="1"/>
  <c r="P776" i="6" s="1"/>
  <c r="Q776" i="6" s="1"/>
  <c r="K777" i="6"/>
  <c r="F776" i="6"/>
  <c r="G776" i="6" s="1"/>
  <c r="H776" i="6" s="1"/>
  <c r="B777" i="6"/>
  <c r="M534" i="6"/>
  <c r="N534" i="6" s="1"/>
  <c r="R534" i="6" s="1"/>
  <c r="L535" i="6"/>
  <c r="C534" i="6"/>
  <c r="D533" i="6"/>
  <c r="E533" i="6" s="1"/>
  <c r="I533" i="6" s="1"/>
  <c r="K778" i="6" l="1"/>
  <c r="O777" i="6"/>
  <c r="P777" i="6" s="1"/>
  <c r="Q777" i="6" s="1"/>
  <c r="B778" i="6"/>
  <c r="F777" i="6"/>
  <c r="G777" i="6" s="1"/>
  <c r="H777" i="6" s="1"/>
  <c r="M535" i="6"/>
  <c r="N535" i="6" s="1"/>
  <c r="R535" i="6" s="1"/>
  <c r="L536" i="6"/>
  <c r="D534" i="6"/>
  <c r="E534" i="6" s="1"/>
  <c r="I534" i="6" s="1"/>
  <c r="C535" i="6"/>
  <c r="O778" i="6" l="1"/>
  <c r="P778" i="6" s="1"/>
  <c r="Q778" i="6" s="1"/>
  <c r="K779" i="6"/>
  <c r="F778" i="6"/>
  <c r="G778" i="6" s="1"/>
  <c r="H778" i="6" s="1"/>
  <c r="B779" i="6"/>
  <c r="M536" i="6"/>
  <c r="N536" i="6" s="1"/>
  <c r="R536" i="6" s="1"/>
  <c r="L537" i="6"/>
  <c r="C536" i="6"/>
  <c r="D535" i="6"/>
  <c r="E535" i="6" s="1"/>
  <c r="I535" i="6" s="1"/>
  <c r="K780" i="6" l="1"/>
  <c r="O779" i="6"/>
  <c r="P779" i="6" s="1"/>
  <c r="Q779" i="6" s="1"/>
  <c r="F779" i="6"/>
  <c r="G779" i="6" s="1"/>
  <c r="H779" i="6" s="1"/>
  <c r="B780" i="6"/>
  <c r="M537" i="6"/>
  <c r="N537" i="6" s="1"/>
  <c r="R537" i="6" s="1"/>
  <c r="L538" i="6"/>
  <c r="D536" i="6"/>
  <c r="E536" i="6" s="1"/>
  <c r="I536" i="6" s="1"/>
  <c r="C537" i="6"/>
  <c r="O780" i="6" l="1"/>
  <c r="P780" i="6" s="1"/>
  <c r="Q780" i="6" s="1"/>
  <c r="K781" i="6"/>
  <c r="B781" i="6"/>
  <c r="F780" i="6"/>
  <c r="G780" i="6" s="1"/>
  <c r="H780" i="6" s="1"/>
  <c r="M538" i="6"/>
  <c r="N538" i="6" s="1"/>
  <c r="R538" i="6" s="1"/>
  <c r="L539" i="6"/>
  <c r="C538" i="6"/>
  <c r="D537" i="6"/>
  <c r="E537" i="6" s="1"/>
  <c r="I537" i="6" s="1"/>
  <c r="K782" i="6" l="1"/>
  <c r="O781" i="6"/>
  <c r="P781" i="6" s="1"/>
  <c r="Q781" i="6" s="1"/>
  <c r="B782" i="6"/>
  <c r="F781" i="6"/>
  <c r="G781" i="6" s="1"/>
  <c r="H781" i="6" s="1"/>
  <c r="M539" i="6"/>
  <c r="N539" i="6" s="1"/>
  <c r="R539" i="6" s="1"/>
  <c r="L540" i="6"/>
  <c r="D538" i="6"/>
  <c r="E538" i="6" s="1"/>
  <c r="I538" i="6" s="1"/>
  <c r="C539" i="6"/>
  <c r="O782" i="6" l="1"/>
  <c r="P782" i="6" s="1"/>
  <c r="Q782" i="6" s="1"/>
  <c r="K783" i="6"/>
  <c r="F782" i="6"/>
  <c r="G782" i="6" s="1"/>
  <c r="H782" i="6" s="1"/>
  <c r="B783" i="6"/>
  <c r="M540" i="6"/>
  <c r="N540" i="6" s="1"/>
  <c r="R540" i="6" s="1"/>
  <c r="L541" i="6"/>
  <c r="C540" i="6"/>
  <c r="D539" i="6"/>
  <c r="E539" i="6" s="1"/>
  <c r="I539" i="6" s="1"/>
  <c r="K784" i="6" l="1"/>
  <c r="O783" i="6"/>
  <c r="P783" i="6" s="1"/>
  <c r="Q783" i="6" s="1"/>
  <c r="B784" i="6"/>
  <c r="F783" i="6"/>
  <c r="G783" i="6" s="1"/>
  <c r="H783" i="6" s="1"/>
  <c r="M541" i="6"/>
  <c r="N541" i="6" s="1"/>
  <c r="R541" i="6" s="1"/>
  <c r="L542" i="6"/>
  <c r="D540" i="6"/>
  <c r="E540" i="6" s="1"/>
  <c r="I540" i="6" s="1"/>
  <c r="C541" i="6"/>
  <c r="O784" i="6" l="1"/>
  <c r="P784" i="6" s="1"/>
  <c r="Q784" i="6" s="1"/>
  <c r="K785" i="6"/>
  <c r="B785" i="6"/>
  <c r="F784" i="6"/>
  <c r="G784" i="6" s="1"/>
  <c r="H784" i="6" s="1"/>
  <c r="M542" i="6"/>
  <c r="N542" i="6" s="1"/>
  <c r="R542" i="6" s="1"/>
  <c r="L543" i="6"/>
  <c r="C542" i="6"/>
  <c r="D541" i="6"/>
  <c r="E541" i="6" s="1"/>
  <c r="I541" i="6" s="1"/>
  <c r="K786" i="6" l="1"/>
  <c r="O785" i="6"/>
  <c r="P785" i="6" s="1"/>
  <c r="Q785" i="6" s="1"/>
  <c r="B786" i="6"/>
  <c r="F785" i="6"/>
  <c r="G785" i="6" s="1"/>
  <c r="H785" i="6" s="1"/>
  <c r="M543" i="6"/>
  <c r="N543" i="6" s="1"/>
  <c r="R543" i="6" s="1"/>
  <c r="L544" i="6"/>
  <c r="D542" i="6"/>
  <c r="E542" i="6" s="1"/>
  <c r="I542" i="6" s="1"/>
  <c r="C543" i="6"/>
  <c r="O786" i="6" l="1"/>
  <c r="P786" i="6" s="1"/>
  <c r="Q786" i="6" s="1"/>
  <c r="K787" i="6"/>
  <c r="F786" i="6"/>
  <c r="G786" i="6" s="1"/>
  <c r="H786" i="6" s="1"/>
  <c r="B787" i="6"/>
  <c r="M544" i="6"/>
  <c r="N544" i="6" s="1"/>
  <c r="R544" i="6" s="1"/>
  <c r="L545" i="6"/>
  <c r="C544" i="6"/>
  <c r="D543" i="6"/>
  <c r="E543" i="6" s="1"/>
  <c r="I543" i="6" s="1"/>
  <c r="K788" i="6" l="1"/>
  <c r="O787" i="6"/>
  <c r="P787" i="6" s="1"/>
  <c r="Q787" i="6" s="1"/>
  <c r="F787" i="6"/>
  <c r="G787" i="6" s="1"/>
  <c r="H787" i="6" s="1"/>
  <c r="B788" i="6"/>
  <c r="L546" i="6"/>
  <c r="M545" i="6"/>
  <c r="N545" i="6" s="1"/>
  <c r="R545" i="6" s="1"/>
  <c r="D544" i="6"/>
  <c r="E544" i="6" s="1"/>
  <c r="I544" i="6" s="1"/>
  <c r="C545" i="6"/>
  <c r="O788" i="6" l="1"/>
  <c r="P788" i="6" s="1"/>
  <c r="Q788" i="6" s="1"/>
  <c r="K789" i="6"/>
  <c r="F788" i="6"/>
  <c r="G788" i="6" s="1"/>
  <c r="H788" i="6" s="1"/>
  <c r="B789" i="6"/>
  <c r="L547" i="6"/>
  <c r="M546" i="6"/>
  <c r="N546" i="6" s="1"/>
  <c r="R546" i="6" s="1"/>
  <c r="C546" i="6"/>
  <c r="D545" i="6"/>
  <c r="E545" i="6" s="1"/>
  <c r="I545" i="6" s="1"/>
  <c r="K790" i="6" l="1"/>
  <c r="O789" i="6"/>
  <c r="P789" i="6" s="1"/>
  <c r="Q789" i="6" s="1"/>
  <c r="F789" i="6"/>
  <c r="G789" i="6" s="1"/>
  <c r="H789" i="6" s="1"/>
  <c r="B790" i="6"/>
  <c r="L548" i="6"/>
  <c r="M547" i="6"/>
  <c r="N547" i="6" s="1"/>
  <c r="R547" i="6" s="1"/>
  <c r="D546" i="6"/>
  <c r="E546" i="6" s="1"/>
  <c r="I546" i="6" s="1"/>
  <c r="C547" i="6"/>
  <c r="O790" i="6" l="1"/>
  <c r="P790" i="6" s="1"/>
  <c r="Q790" i="6" s="1"/>
  <c r="K791" i="6"/>
  <c r="F790" i="6"/>
  <c r="G790" i="6" s="1"/>
  <c r="H790" i="6" s="1"/>
  <c r="B791" i="6"/>
  <c r="M548" i="6"/>
  <c r="N548" i="6" s="1"/>
  <c r="R548" i="6" s="1"/>
  <c r="L549" i="6"/>
  <c r="C548" i="6"/>
  <c r="D547" i="6"/>
  <c r="E547" i="6" s="1"/>
  <c r="I547" i="6" s="1"/>
  <c r="K792" i="6" l="1"/>
  <c r="O791" i="6"/>
  <c r="P791" i="6" s="1"/>
  <c r="Q791" i="6" s="1"/>
  <c r="F791" i="6"/>
  <c r="G791" i="6" s="1"/>
  <c r="H791" i="6" s="1"/>
  <c r="B792" i="6"/>
  <c r="L550" i="6"/>
  <c r="M549" i="6"/>
  <c r="N549" i="6" s="1"/>
  <c r="R549" i="6" s="1"/>
  <c r="D548" i="6"/>
  <c r="E548" i="6" s="1"/>
  <c r="I548" i="6" s="1"/>
  <c r="C549" i="6"/>
  <c r="O792" i="6" l="1"/>
  <c r="P792" i="6" s="1"/>
  <c r="Q792" i="6" s="1"/>
  <c r="K793" i="6"/>
  <c r="F792" i="6"/>
  <c r="G792" i="6" s="1"/>
  <c r="H792" i="6" s="1"/>
  <c r="B793" i="6"/>
  <c r="M550" i="6"/>
  <c r="N550" i="6" s="1"/>
  <c r="R550" i="6" s="1"/>
  <c r="L551" i="6"/>
  <c r="C550" i="6"/>
  <c r="D549" i="6"/>
  <c r="E549" i="6" s="1"/>
  <c r="I549" i="6" s="1"/>
  <c r="K794" i="6" l="1"/>
  <c r="O793" i="6"/>
  <c r="P793" i="6" s="1"/>
  <c r="Q793" i="6" s="1"/>
  <c r="B794" i="6"/>
  <c r="F793" i="6"/>
  <c r="G793" i="6" s="1"/>
  <c r="H793" i="6" s="1"/>
  <c r="M551" i="6"/>
  <c r="N551" i="6" s="1"/>
  <c r="R551" i="6" s="1"/>
  <c r="L552" i="6"/>
  <c r="D550" i="6"/>
  <c r="E550" i="6" s="1"/>
  <c r="I550" i="6" s="1"/>
  <c r="C551" i="6"/>
  <c r="O794" i="6" l="1"/>
  <c r="P794" i="6" s="1"/>
  <c r="Q794" i="6" s="1"/>
  <c r="K795" i="6"/>
  <c r="F794" i="6"/>
  <c r="G794" i="6" s="1"/>
  <c r="H794" i="6" s="1"/>
  <c r="B795" i="6"/>
  <c r="M552" i="6"/>
  <c r="N552" i="6" s="1"/>
  <c r="R552" i="6" s="1"/>
  <c r="L553" i="6"/>
  <c r="C552" i="6"/>
  <c r="D551" i="6"/>
  <c r="E551" i="6" s="1"/>
  <c r="I551" i="6" s="1"/>
  <c r="K796" i="6" l="1"/>
  <c r="O795" i="6"/>
  <c r="P795" i="6" s="1"/>
  <c r="Q795" i="6" s="1"/>
  <c r="B796" i="6"/>
  <c r="F795" i="6"/>
  <c r="G795" i="6" s="1"/>
  <c r="H795" i="6" s="1"/>
  <c r="L554" i="6"/>
  <c r="M553" i="6"/>
  <c r="N553" i="6" s="1"/>
  <c r="R553" i="6" s="1"/>
  <c r="D552" i="6"/>
  <c r="E552" i="6" s="1"/>
  <c r="I552" i="6" s="1"/>
  <c r="C553" i="6"/>
  <c r="O796" i="6" l="1"/>
  <c r="P796" i="6" s="1"/>
  <c r="Q796" i="6" s="1"/>
  <c r="K797" i="6"/>
  <c r="F796" i="6"/>
  <c r="G796" i="6" s="1"/>
  <c r="H796" i="6" s="1"/>
  <c r="B797" i="6"/>
  <c r="M554" i="6"/>
  <c r="N554" i="6" s="1"/>
  <c r="R554" i="6" s="1"/>
  <c r="L555" i="6"/>
  <c r="C554" i="6"/>
  <c r="D553" i="6"/>
  <c r="E553" i="6" s="1"/>
  <c r="I553" i="6" s="1"/>
  <c r="K798" i="6" l="1"/>
  <c r="O797" i="6"/>
  <c r="P797" i="6" s="1"/>
  <c r="Q797" i="6" s="1"/>
  <c r="F797" i="6"/>
  <c r="G797" i="6" s="1"/>
  <c r="H797" i="6" s="1"/>
  <c r="B798" i="6"/>
  <c r="M555" i="6"/>
  <c r="N555" i="6" s="1"/>
  <c r="R555" i="6" s="1"/>
  <c r="L556" i="6"/>
  <c r="D554" i="6"/>
  <c r="E554" i="6" s="1"/>
  <c r="I554" i="6" s="1"/>
  <c r="C555" i="6"/>
  <c r="K799" i="6" l="1"/>
  <c r="O798" i="6"/>
  <c r="P798" i="6" s="1"/>
  <c r="Q798" i="6" s="1"/>
  <c r="B799" i="6"/>
  <c r="F798" i="6"/>
  <c r="G798" i="6" s="1"/>
  <c r="H798" i="6" s="1"/>
  <c r="M556" i="6"/>
  <c r="N556" i="6" s="1"/>
  <c r="R556" i="6" s="1"/>
  <c r="L557" i="6"/>
  <c r="C556" i="6"/>
  <c r="D555" i="6"/>
  <c r="E555" i="6" s="1"/>
  <c r="I555" i="6" s="1"/>
  <c r="K800" i="6" l="1"/>
  <c r="O799" i="6"/>
  <c r="P799" i="6" s="1"/>
  <c r="Q799" i="6" s="1"/>
  <c r="B800" i="6"/>
  <c r="F799" i="6"/>
  <c r="G799" i="6" s="1"/>
  <c r="H799" i="6" s="1"/>
  <c r="L558" i="6"/>
  <c r="M557" i="6"/>
  <c r="N557" i="6" s="1"/>
  <c r="R557" i="6" s="1"/>
  <c r="D556" i="6"/>
  <c r="E556" i="6" s="1"/>
  <c r="I556" i="6" s="1"/>
  <c r="C557" i="6"/>
  <c r="O800" i="6" l="1"/>
  <c r="P800" i="6" s="1"/>
  <c r="Q800" i="6" s="1"/>
  <c r="K801" i="6"/>
  <c r="B801" i="6"/>
  <c r="F800" i="6"/>
  <c r="G800" i="6" s="1"/>
  <c r="H800" i="6" s="1"/>
  <c r="L559" i="6"/>
  <c r="M558" i="6"/>
  <c r="N558" i="6" s="1"/>
  <c r="R558" i="6" s="1"/>
  <c r="C558" i="6"/>
  <c r="D557" i="6"/>
  <c r="E557" i="6" s="1"/>
  <c r="I557" i="6" s="1"/>
  <c r="O801" i="6" l="1"/>
  <c r="P801" i="6" s="1"/>
  <c r="Q801" i="6" s="1"/>
  <c r="K802" i="6"/>
  <c r="B802" i="6"/>
  <c r="F801" i="6"/>
  <c r="G801" i="6" s="1"/>
  <c r="H801" i="6" s="1"/>
  <c r="L560" i="6"/>
  <c r="M559" i="6"/>
  <c r="N559" i="6" s="1"/>
  <c r="R559" i="6" s="1"/>
  <c r="D558" i="6"/>
  <c r="E558" i="6" s="1"/>
  <c r="I558" i="6" s="1"/>
  <c r="C559" i="6"/>
  <c r="K803" i="6" l="1"/>
  <c r="O802" i="6"/>
  <c r="P802" i="6" s="1"/>
  <c r="Q802" i="6" s="1"/>
  <c r="B803" i="6"/>
  <c r="F802" i="6"/>
  <c r="G802" i="6" s="1"/>
  <c r="H802" i="6" s="1"/>
  <c r="M560" i="6"/>
  <c r="N560" i="6" s="1"/>
  <c r="R560" i="6" s="1"/>
  <c r="L561" i="6"/>
  <c r="C560" i="6"/>
  <c r="D559" i="6"/>
  <c r="E559" i="6" s="1"/>
  <c r="I559" i="6" s="1"/>
  <c r="O803" i="6" l="1"/>
  <c r="P803" i="6" s="1"/>
  <c r="Q803" i="6" s="1"/>
  <c r="K804" i="6"/>
  <c r="F803" i="6"/>
  <c r="G803" i="6" s="1"/>
  <c r="H803" i="6" s="1"/>
  <c r="B804" i="6"/>
  <c r="L562" i="6"/>
  <c r="M561" i="6"/>
  <c r="N561" i="6" s="1"/>
  <c r="R561" i="6" s="1"/>
  <c r="D560" i="6"/>
  <c r="E560" i="6" s="1"/>
  <c r="I560" i="6" s="1"/>
  <c r="C561" i="6"/>
  <c r="K805" i="6" l="1"/>
  <c r="O804" i="6"/>
  <c r="P804" i="6" s="1"/>
  <c r="Q804" i="6" s="1"/>
  <c r="B805" i="6"/>
  <c r="F804" i="6"/>
  <c r="G804" i="6" s="1"/>
  <c r="H804" i="6" s="1"/>
  <c r="M562" i="6"/>
  <c r="N562" i="6" s="1"/>
  <c r="R562" i="6" s="1"/>
  <c r="L563" i="6"/>
  <c r="C562" i="6"/>
  <c r="D561" i="6"/>
  <c r="E561" i="6" s="1"/>
  <c r="I561" i="6" s="1"/>
  <c r="O805" i="6" l="1"/>
  <c r="P805" i="6" s="1"/>
  <c r="Q805" i="6" s="1"/>
  <c r="K806" i="6"/>
  <c r="B806" i="6"/>
  <c r="F805" i="6"/>
  <c r="G805" i="6" s="1"/>
  <c r="H805" i="6" s="1"/>
  <c r="M563" i="6"/>
  <c r="N563" i="6" s="1"/>
  <c r="R563" i="6" s="1"/>
  <c r="L564" i="6"/>
  <c r="C563" i="6"/>
  <c r="D562" i="6"/>
  <c r="E562" i="6" s="1"/>
  <c r="I562" i="6" s="1"/>
  <c r="K807" i="6" l="1"/>
  <c r="O806" i="6"/>
  <c r="P806" i="6" s="1"/>
  <c r="Q806" i="6" s="1"/>
  <c r="B807" i="6"/>
  <c r="F806" i="6"/>
  <c r="G806" i="6" s="1"/>
  <c r="H806" i="6" s="1"/>
  <c r="M564" i="6"/>
  <c r="N564" i="6" s="1"/>
  <c r="R564" i="6" s="1"/>
  <c r="L565" i="6"/>
  <c r="C564" i="6"/>
  <c r="D563" i="6"/>
  <c r="E563" i="6" s="1"/>
  <c r="I563" i="6" s="1"/>
  <c r="O807" i="6" l="1"/>
  <c r="P807" i="6" s="1"/>
  <c r="Q807" i="6" s="1"/>
  <c r="K808" i="6"/>
  <c r="F807" i="6"/>
  <c r="G807" i="6" s="1"/>
  <c r="H807" i="6" s="1"/>
  <c r="B808" i="6"/>
  <c r="L566" i="6"/>
  <c r="M565" i="6"/>
  <c r="N565" i="6" s="1"/>
  <c r="R565" i="6" s="1"/>
  <c r="D564" i="6"/>
  <c r="E564" i="6" s="1"/>
  <c r="I564" i="6" s="1"/>
  <c r="C565" i="6"/>
  <c r="K809" i="6" l="1"/>
  <c r="O808" i="6"/>
  <c r="P808" i="6" s="1"/>
  <c r="Q808" i="6" s="1"/>
  <c r="B809" i="6"/>
  <c r="F808" i="6"/>
  <c r="G808" i="6" s="1"/>
  <c r="H808" i="6" s="1"/>
  <c r="M566" i="6"/>
  <c r="N566" i="6" s="1"/>
  <c r="R566" i="6" s="1"/>
  <c r="L567" i="6"/>
  <c r="C566" i="6"/>
  <c r="D565" i="6"/>
  <c r="E565" i="6" s="1"/>
  <c r="I565" i="6" s="1"/>
  <c r="O809" i="6" l="1"/>
  <c r="P809" i="6" s="1"/>
  <c r="Q809" i="6" s="1"/>
  <c r="K810" i="6"/>
  <c r="B810" i="6"/>
  <c r="F809" i="6"/>
  <c r="G809" i="6" s="1"/>
  <c r="H809" i="6" s="1"/>
  <c r="M567" i="6"/>
  <c r="N567" i="6" s="1"/>
  <c r="R567" i="6" s="1"/>
  <c r="L568" i="6"/>
  <c r="D566" i="6"/>
  <c r="E566" i="6" s="1"/>
  <c r="I566" i="6" s="1"/>
  <c r="C567" i="6"/>
  <c r="K811" i="6" l="1"/>
  <c r="O810" i="6"/>
  <c r="P810" i="6" s="1"/>
  <c r="Q810" i="6" s="1"/>
  <c r="B811" i="6"/>
  <c r="F810" i="6"/>
  <c r="G810" i="6" s="1"/>
  <c r="H810" i="6" s="1"/>
  <c r="M568" i="6"/>
  <c r="N568" i="6" s="1"/>
  <c r="R568" i="6" s="1"/>
  <c r="L569" i="6"/>
  <c r="C568" i="6"/>
  <c r="D567" i="6"/>
  <c r="E567" i="6" s="1"/>
  <c r="I567" i="6" s="1"/>
  <c r="O811" i="6" l="1"/>
  <c r="P811" i="6" s="1"/>
  <c r="Q811" i="6" s="1"/>
  <c r="K812" i="6"/>
  <c r="B812" i="6"/>
  <c r="F811" i="6"/>
  <c r="G811" i="6" s="1"/>
  <c r="H811" i="6" s="1"/>
  <c r="L570" i="6"/>
  <c r="M569" i="6"/>
  <c r="N569" i="6" s="1"/>
  <c r="R569" i="6" s="1"/>
  <c r="D568" i="6"/>
  <c r="E568" i="6" s="1"/>
  <c r="I568" i="6" s="1"/>
  <c r="C569" i="6"/>
  <c r="K813" i="6" l="1"/>
  <c r="O812" i="6"/>
  <c r="P812" i="6" s="1"/>
  <c r="Q812" i="6" s="1"/>
  <c r="B813" i="6"/>
  <c r="F812" i="6"/>
  <c r="G812" i="6" s="1"/>
  <c r="H812" i="6" s="1"/>
  <c r="M570" i="6"/>
  <c r="N570" i="6" s="1"/>
  <c r="R570" i="6" s="1"/>
  <c r="L571" i="6"/>
  <c r="C570" i="6"/>
  <c r="D569" i="6"/>
  <c r="E569" i="6" s="1"/>
  <c r="I569" i="6" s="1"/>
  <c r="O813" i="6" l="1"/>
  <c r="P813" i="6" s="1"/>
  <c r="Q813" i="6" s="1"/>
  <c r="K814" i="6"/>
  <c r="F813" i="6"/>
  <c r="G813" i="6" s="1"/>
  <c r="H813" i="6" s="1"/>
  <c r="B814" i="6"/>
  <c r="L572" i="6"/>
  <c r="M571" i="6"/>
  <c r="N571" i="6" s="1"/>
  <c r="R571" i="6" s="1"/>
  <c r="D570" i="6"/>
  <c r="E570" i="6" s="1"/>
  <c r="I570" i="6" s="1"/>
  <c r="C571" i="6"/>
  <c r="K815" i="6" l="1"/>
  <c r="O814" i="6"/>
  <c r="P814" i="6" s="1"/>
  <c r="Q814" i="6" s="1"/>
  <c r="F814" i="6"/>
  <c r="G814" i="6" s="1"/>
  <c r="H814" i="6" s="1"/>
  <c r="B815" i="6"/>
  <c r="L573" i="6"/>
  <c r="M572" i="6"/>
  <c r="N572" i="6" s="1"/>
  <c r="R572" i="6" s="1"/>
  <c r="C572" i="6"/>
  <c r="D571" i="6"/>
  <c r="E571" i="6" s="1"/>
  <c r="I571" i="6" s="1"/>
  <c r="O815" i="6" l="1"/>
  <c r="P815" i="6" s="1"/>
  <c r="Q815" i="6" s="1"/>
  <c r="K816" i="6"/>
  <c r="B816" i="6"/>
  <c r="F815" i="6"/>
  <c r="G815" i="6" s="1"/>
  <c r="H815" i="6" s="1"/>
  <c r="M573" i="6"/>
  <c r="N573" i="6" s="1"/>
  <c r="R573" i="6" s="1"/>
  <c r="L574" i="6"/>
  <c r="D572" i="6"/>
  <c r="E572" i="6" s="1"/>
  <c r="I572" i="6" s="1"/>
  <c r="C573" i="6"/>
  <c r="K817" i="6" l="1"/>
  <c r="O816" i="6"/>
  <c r="P816" i="6" s="1"/>
  <c r="Q816" i="6" s="1"/>
  <c r="B817" i="6"/>
  <c r="F816" i="6"/>
  <c r="G816" i="6" s="1"/>
  <c r="H816" i="6" s="1"/>
  <c r="M574" i="6"/>
  <c r="N574" i="6" s="1"/>
  <c r="R574" i="6" s="1"/>
  <c r="L575" i="6"/>
  <c r="C574" i="6"/>
  <c r="D573" i="6"/>
  <c r="E573" i="6" s="1"/>
  <c r="I573" i="6" s="1"/>
  <c r="O817" i="6" l="1"/>
  <c r="P817" i="6" s="1"/>
  <c r="Q817" i="6" s="1"/>
  <c r="K818" i="6"/>
  <c r="F817" i="6"/>
  <c r="G817" i="6" s="1"/>
  <c r="H817" i="6" s="1"/>
  <c r="B818" i="6"/>
  <c r="M575" i="6"/>
  <c r="N575" i="6" s="1"/>
  <c r="R575" i="6" s="1"/>
  <c r="L576" i="6"/>
  <c r="D574" i="6"/>
  <c r="E574" i="6" s="1"/>
  <c r="I574" i="6" s="1"/>
  <c r="C575" i="6"/>
  <c r="K819" i="6" l="1"/>
  <c r="O818" i="6"/>
  <c r="P818" i="6" s="1"/>
  <c r="Q818" i="6" s="1"/>
  <c r="B819" i="6"/>
  <c r="F818" i="6"/>
  <c r="G818" i="6" s="1"/>
  <c r="H818" i="6" s="1"/>
  <c r="M576" i="6"/>
  <c r="N576" i="6" s="1"/>
  <c r="R576" i="6" s="1"/>
  <c r="L577" i="6"/>
  <c r="C576" i="6"/>
  <c r="D575" i="6"/>
  <c r="E575" i="6" s="1"/>
  <c r="I575" i="6" s="1"/>
  <c r="O819" i="6" l="1"/>
  <c r="P819" i="6" s="1"/>
  <c r="Q819" i="6" s="1"/>
  <c r="K820" i="6"/>
  <c r="F819" i="6"/>
  <c r="G819" i="6" s="1"/>
  <c r="H819" i="6" s="1"/>
  <c r="B820" i="6"/>
  <c r="M577" i="6"/>
  <c r="N577" i="6" s="1"/>
  <c r="R577" i="6" s="1"/>
  <c r="L578" i="6"/>
  <c r="D576" i="6"/>
  <c r="E576" i="6" s="1"/>
  <c r="I576" i="6" s="1"/>
  <c r="C577" i="6"/>
  <c r="O820" i="6" l="1"/>
  <c r="P820" i="6" s="1"/>
  <c r="Q820" i="6" s="1"/>
  <c r="K821" i="6"/>
  <c r="B821" i="6"/>
  <c r="F820" i="6"/>
  <c r="G820" i="6" s="1"/>
  <c r="H820" i="6" s="1"/>
  <c r="M578" i="6"/>
  <c r="N578" i="6" s="1"/>
  <c r="R578" i="6" s="1"/>
  <c r="L579" i="6"/>
  <c r="C578" i="6"/>
  <c r="D577" i="6"/>
  <c r="E577" i="6" s="1"/>
  <c r="I577" i="6" s="1"/>
  <c r="K822" i="6" l="1"/>
  <c r="O821" i="6"/>
  <c r="P821" i="6" s="1"/>
  <c r="Q821" i="6" s="1"/>
  <c r="B822" i="6"/>
  <c r="F821" i="6"/>
  <c r="G821" i="6" s="1"/>
  <c r="H821" i="6" s="1"/>
  <c r="L580" i="6"/>
  <c r="M579" i="6"/>
  <c r="N579" i="6" s="1"/>
  <c r="R579" i="6" s="1"/>
  <c r="D578" i="6"/>
  <c r="E578" i="6" s="1"/>
  <c r="I578" i="6" s="1"/>
  <c r="C579" i="6"/>
  <c r="K823" i="6" l="1"/>
  <c r="O822" i="6"/>
  <c r="P822" i="6" s="1"/>
  <c r="Q822" i="6" s="1"/>
  <c r="F822" i="6"/>
  <c r="G822" i="6" s="1"/>
  <c r="H822" i="6" s="1"/>
  <c r="B823" i="6"/>
  <c r="M580" i="6"/>
  <c r="N580" i="6" s="1"/>
  <c r="R580" i="6" s="1"/>
  <c r="L581" i="6"/>
  <c r="C580" i="6"/>
  <c r="D579" i="6"/>
  <c r="E579" i="6" s="1"/>
  <c r="I579" i="6" s="1"/>
  <c r="K824" i="6" l="1"/>
  <c r="O823" i="6"/>
  <c r="P823" i="6" s="1"/>
  <c r="Q823" i="6" s="1"/>
  <c r="B824" i="6"/>
  <c r="F823" i="6"/>
  <c r="G823" i="6" s="1"/>
  <c r="H823" i="6" s="1"/>
  <c r="M581" i="6"/>
  <c r="N581" i="6" s="1"/>
  <c r="R581" i="6" s="1"/>
  <c r="L582" i="6"/>
  <c r="D580" i="6"/>
  <c r="E580" i="6" s="1"/>
  <c r="I580" i="6" s="1"/>
  <c r="C581" i="6"/>
  <c r="K825" i="6" l="1"/>
  <c r="O824" i="6"/>
  <c r="P824" i="6" s="1"/>
  <c r="Q824" i="6" s="1"/>
  <c r="F824" i="6"/>
  <c r="G824" i="6" s="1"/>
  <c r="H824" i="6" s="1"/>
  <c r="B825" i="6"/>
  <c r="L583" i="6"/>
  <c r="M582" i="6"/>
  <c r="N582" i="6" s="1"/>
  <c r="R582" i="6" s="1"/>
  <c r="C582" i="6"/>
  <c r="D581" i="6"/>
  <c r="E581" i="6" s="1"/>
  <c r="I581" i="6" s="1"/>
  <c r="K826" i="6" l="1"/>
  <c r="O825" i="6"/>
  <c r="P825" i="6" s="1"/>
  <c r="Q825" i="6" s="1"/>
  <c r="B826" i="6"/>
  <c r="F825" i="6"/>
  <c r="G825" i="6" s="1"/>
  <c r="H825" i="6" s="1"/>
  <c r="L584" i="6"/>
  <c r="M583" i="6"/>
  <c r="N583" i="6" s="1"/>
  <c r="R583" i="6" s="1"/>
  <c r="D582" i="6"/>
  <c r="E582" i="6" s="1"/>
  <c r="I582" i="6" s="1"/>
  <c r="C583" i="6"/>
  <c r="K827" i="6" l="1"/>
  <c r="O826" i="6"/>
  <c r="P826" i="6" s="1"/>
  <c r="Q826" i="6" s="1"/>
  <c r="F826" i="6"/>
  <c r="G826" i="6" s="1"/>
  <c r="H826" i="6" s="1"/>
  <c r="B827" i="6"/>
  <c r="M584" i="6"/>
  <c r="N584" i="6" s="1"/>
  <c r="R584" i="6" s="1"/>
  <c r="L585" i="6"/>
  <c r="C584" i="6"/>
  <c r="D583" i="6"/>
  <c r="E583" i="6" s="1"/>
  <c r="I583" i="6" s="1"/>
  <c r="K828" i="6" l="1"/>
  <c r="O827" i="6"/>
  <c r="P827" i="6" s="1"/>
  <c r="Q827" i="6" s="1"/>
  <c r="B828" i="6"/>
  <c r="F827" i="6"/>
  <c r="G827" i="6" s="1"/>
  <c r="H827" i="6" s="1"/>
  <c r="M585" i="6"/>
  <c r="N585" i="6" s="1"/>
  <c r="R585" i="6" s="1"/>
  <c r="L586" i="6"/>
  <c r="D584" i="6"/>
  <c r="E584" i="6" s="1"/>
  <c r="I584" i="6" s="1"/>
  <c r="C585" i="6"/>
  <c r="K829" i="6" l="1"/>
  <c r="O828" i="6"/>
  <c r="P828" i="6" s="1"/>
  <c r="Q828" i="6" s="1"/>
  <c r="F828" i="6"/>
  <c r="G828" i="6" s="1"/>
  <c r="H828" i="6" s="1"/>
  <c r="B829" i="6"/>
  <c r="M586" i="6"/>
  <c r="N586" i="6" s="1"/>
  <c r="R586" i="6" s="1"/>
  <c r="L587" i="6"/>
  <c r="C586" i="6"/>
  <c r="D585" i="6"/>
  <c r="E585" i="6" s="1"/>
  <c r="I585" i="6" s="1"/>
  <c r="K830" i="6" l="1"/>
  <c r="O829" i="6"/>
  <c r="P829" i="6" s="1"/>
  <c r="Q829" i="6" s="1"/>
  <c r="B830" i="6"/>
  <c r="F829" i="6"/>
  <c r="G829" i="6" s="1"/>
  <c r="H829" i="6" s="1"/>
  <c r="L588" i="6"/>
  <c r="M587" i="6"/>
  <c r="N587" i="6" s="1"/>
  <c r="R587" i="6" s="1"/>
  <c r="D586" i="6"/>
  <c r="E586" i="6" s="1"/>
  <c r="I586" i="6" s="1"/>
  <c r="C587" i="6"/>
  <c r="K831" i="6" l="1"/>
  <c r="O830" i="6"/>
  <c r="P830" i="6" s="1"/>
  <c r="Q830" i="6" s="1"/>
  <c r="F830" i="6"/>
  <c r="G830" i="6" s="1"/>
  <c r="H830" i="6" s="1"/>
  <c r="B831" i="6"/>
  <c r="M588" i="6"/>
  <c r="N588" i="6" s="1"/>
  <c r="R588" i="6" s="1"/>
  <c r="L589" i="6"/>
  <c r="C588" i="6"/>
  <c r="D587" i="6"/>
  <c r="E587" i="6" s="1"/>
  <c r="I587" i="6" s="1"/>
  <c r="K832" i="6" l="1"/>
  <c r="O831" i="6"/>
  <c r="P831" i="6" s="1"/>
  <c r="Q831" i="6" s="1"/>
  <c r="B832" i="6"/>
  <c r="F831" i="6"/>
  <c r="G831" i="6" s="1"/>
  <c r="H831" i="6" s="1"/>
  <c r="M589" i="6"/>
  <c r="N589" i="6" s="1"/>
  <c r="R589" i="6" s="1"/>
  <c r="L590" i="6"/>
  <c r="D588" i="6"/>
  <c r="E588" i="6" s="1"/>
  <c r="I588" i="6" s="1"/>
  <c r="C589" i="6"/>
  <c r="K833" i="6" l="1"/>
  <c r="O832" i="6"/>
  <c r="P832" i="6" s="1"/>
  <c r="Q832" i="6" s="1"/>
  <c r="F832" i="6"/>
  <c r="G832" i="6" s="1"/>
  <c r="H832" i="6" s="1"/>
  <c r="B833" i="6"/>
  <c r="M590" i="6"/>
  <c r="N590" i="6" s="1"/>
  <c r="R590" i="6" s="1"/>
  <c r="L591" i="6"/>
  <c r="C590" i="6"/>
  <c r="D589" i="6"/>
  <c r="E589" i="6" s="1"/>
  <c r="I589" i="6" s="1"/>
  <c r="K834" i="6" l="1"/>
  <c r="O833" i="6"/>
  <c r="P833" i="6" s="1"/>
  <c r="Q833" i="6" s="1"/>
  <c r="B834" i="6"/>
  <c r="F833" i="6"/>
  <c r="G833" i="6" s="1"/>
  <c r="H833" i="6" s="1"/>
  <c r="M591" i="6"/>
  <c r="N591" i="6" s="1"/>
  <c r="R591" i="6" s="1"/>
  <c r="L592" i="6"/>
  <c r="D590" i="6"/>
  <c r="E590" i="6" s="1"/>
  <c r="I590" i="6" s="1"/>
  <c r="C591" i="6"/>
  <c r="K835" i="6" l="1"/>
  <c r="O834" i="6"/>
  <c r="P834" i="6" s="1"/>
  <c r="Q834" i="6" s="1"/>
  <c r="F834" i="6"/>
  <c r="G834" i="6" s="1"/>
  <c r="H834" i="6" s="1"/>
  <c r="B835" i="6"/>
  <c r="M592" i="6"/>
  <c r="N592" i="6" s="1"/>
  <c r="R592" i="6" s="1"/>
  <c r="L593" i="6"/>
  <c r="C592" i="6"/>
  <c r="D591" i="6"/>
  <c r="E591" i="6" s="1"/>
  <c r="I591" i="6" s="1"/>
  <c r="K836" i="6" l="1"/>
  <c r="O835" i="6"/>
  <c r="P835" i="6" s="1"/>
  <c r="Q835" i="6" s="1"/>
  <c r="B836" i="6"/>
  <c r="F835" i="6"/>
  <c r="G835" i="6" s="1"/>
  <c r="H835" i="6" s="1"/>
  <c r="M593" i="6"/>
  <c r="N593" i="6" s="1"/>
  <c r="R593" i="6" s="1"/>
  <c r="L594" i="6"/>
  <c r="D592" i="6"/>
  <c r="E592" i="6" s="1"/>
  <c r="I592" i="6" s="1"/>
  <c r="C593" i="6"/>
  <c r="K837" i="6" l="1"/>
  <c r="O836" i="6"/>
  <c r="P836" i="6" s="1"/>
  <c r="Q836" i="6" s="1"/>
  <c r="F836" i="6"/>
  <c r="G836" i="6" s="1"/>
  <c r="H836" i="6" s="1"/>
  <c r="B837" i="6"/>
  <c r="M594" i="6"/>
  <c r="N594" i="6" s="1"/>
  <c r="R594" i="6" s="1"/>
  <c r="L595" i="6"/>
  <c r="C594" i="6"/>
  <c r="D593" i="6"/>
  <c r="E593" i="6" s="1"/>
  <c r="I593" i="6" s="1"/>
  <c r="K838" i="6" l="1"/>
  <c r="O837" i="6"/>
  <c r="P837" i="6" s="1"/>
  <c r="Q837" i="6" s="1"/>
  <c r="F837" i="6"/>
  <c r="G837" i="6" s="1"/>
  <c r="H837" i="6" s="1"/>
  <c r="B838" i="6"/>
  <c r="M595" i="6"/>
  <c r="N595" i="6" s="1"/>
  <c r="R595" i="6" s="1"/>
  <c r="L596" i="6"/>
  <c r="D594" i="6"/>
  <c r="E594" i="6" s="1"/>
  <c r="I594" i="6" s="1"/>
  <c r="C595" i="6"/>
  <c r="K839" i="6" l="1"/>
  <c r="O838" i="6"/>
  <c r="P838" i="6" s="1"/>
  <c r="Q838" i="6" s="1"/>
  <c r="F838" i="6"/>
  <c r="G838" i="6" s="1"/>
  <c r="H838" i="6" s="1"/>
  <c r="B839" i="6"/>
  <c r="M596" i="6"/>
  <c r="N596" i="6" s="1"/>
  <c r="R596" i="6" s="1"/>
  <c r="L597" i="6"/>
  <c r="D595" i="6"/>
  <c r="E595" i="6" s="1"/>
  <c r="I595" i="6" s="1"/>
  <c r="C596" i="6"/>
  <c r="K840" i="6" l="1"/>
  <c r="O839" i="6"/>
  <c r="P839" i="6" s="1"/>
  <c r="Q839" i="6" s="1"/>
  <c r="B840" i="6"/>
  <c r="F839" i="6"/>
  <c r="G839" i="6" s="1"/>
  <c r="H839" i="6" s="1"/>
  <c r="M597" i="6"/>
  <c r="N597" i="6" s="1"/>
  <c r="R597" i="6" s="1"/>
  <c r="L598" i="6"/>
  <c r="D596" i="6"/>
  <c r="E596" i="6" s="1"/>
  <c r="I596" i="6" s="1"/>
  <c r="C597" i="6"/>
  <c r="K841" i="6" l="1"/>
  <c r="O840" i="6"/>
  <c r="P840" i="6" s="1"/>
  <c r="Q840" i="6" s="1"/>
  <c r="F840" i="6"/>
  <c r="G840" i="6" s="1"/>
  <c r="H840" i="6" s="1"/>
  <c r="B841" i="6"/>
  <c r="M598" i="6"/>
  <c r="N598" i="6" s="1"/>
  <c r="R598" i="6" s="1"/>
  <c r="L599" i="6"/>
  <c r="D597" i="6"/>
  <c r="E597" i="6" s="1"/>
  <c r="I597" i="6" s="1"/>
  <c r="C598" i="6"/>
  <c r="K842" i="6" l="1"/>
  <c r="O841" i="6"/>
  <c r="P841" i="6" s="1"/>
  <c r="Q841" i="6" s="1"/>
  <c r="F841" i="6"/>
  <c r="G841" i="6" s="1"/>
  <c r="H841" i="6" s="1"/>
  <c r="B842" i="6"/>
  <c r="M599" i="6"/>
  <c r="N599" i="6" s="1"/>
  <c r="R599" i="6" s="1"/>
  <c r="L600" i="6"/>
  <c r="C599" i="6"/>
  <c r="D598" i="6"/>
  <c r="E598" i="6" s="1"/>
  <c r="I598" i="6" s="1"/>
  <c r="K843" i="6" l="1"/>
  <c r="O842" i="6"/>
  <c r="P842" i="6" s="1"/>
  <c r="Q842" i="6" s="1"/>
  <c r="F842" i="6"/>
  <c r="G842" i="6" s="1"/>
  <c r="H842" i="6" s="1"/>
  <c r="B843" i="6"/>
  <c r="M600" i="6"/>
  <c r="N600" i="6" s="1"/>
  <c r="R600" i="6" s="1"/>
  <c r="L601" i="6"/>
  <c r="D599" i="6"/>
  <c r="E599" i="6" s="1"/>
  <c r="I599" i="6" s="1"/>
  <c r="C600" i="6"/>
  <c r="K844" i="6" l="1"/>
  <c r="O843" i="6"/>
  <c r="P843" i="6" s="1"/>
  <c r="Q843" i="6" s="1"/>
  <c r="B844" i="6"/>
  <c r="F843" i="6"/>
  <c r="G843" i="6" s="1"/>
  <c r="H843" i="6" s="1"/>
  <c r="M601" i="6"/>
  <c r="N601" i="6" s="1"/>
  <c r="R601" i="6" s="1"/>
  <c r="L602" i="6"/>
  <c r="C601" i="6"/>
  <c r="D600" i="6"/>
  <c r="E600" i="6" s="1"/>
  <c r="I600" i="6" s="1"/>
  <c r="K845" i="6" l="1"/>
  <c r="O844" i="6"/>
  <c r="P844" i="6" s="1"/>
  <c r="Q844" i="6" s="1"/>
  <c r="F844" i="6"/>
  <c r="G844" i="6" s="1"/>
  <c r="H844" i="6" s="1"/>
  <c r="B845" i="6"/>
  <c r="M602" i="6"/>
  <c r="N602" i="6" s="1"/>
  <c r="R602" i="6" s="1"/>
  <c r="L603" i="6"/>
  <c r="D601" i="6"/>
  <c r="E601" i="6" s="1"/>
  <c r="I601" i="6" s="1"/>
  <c r="C602" i="6"/>
  <c r="K846" i="6" l="1"/>
  <c r="O845" i="6"/>
  <c r="P845" i="6" s="1"/>
  <c r="Q845" i="6" s="1"/>
  <c r="B846" i="6"/>
  <c r="F845" i="6"/>
  <c r="G845" i="6" s="1"/>
  <c r="H845" i="6" s="1"/>
  <c r="M603" i="6"/>
  <c r="N603" i="6" s="1"/>
  <c r="R603" i="6" s="1"/>
  <c r="L604" i="6"/>
  <c r="C603" i="6"/>
  <c r="D602" i="6"/>
  <c r="E602" i="6" s="1"/>
  <c r="I602" i="6" s="1"/>
  <c r="K847" i="6" l="1"/>
  <c r="O846" i="6"/>
  <c r="P846" i="6" s="1"/>
  <c r="Q846" i="6" s="1"/>
  <c r="F846" i="6"/>
  <c r="G846" i="6" s="1"/>
  <c r="H846" i="6" s="1"/>
  <c r="B847" i="6"/>
  <c r="M604" i="6"/>
  <c r="N604" i="6" s="1"/>
  <c r="R604" i="6" s="1"/>
  <c r="L605" i="6"/>
  <c r="D603" i="6"/>
  <c r="E603" i="6" s="1"/>
  <c r="I603" i="6" s="1"/>
  <c r="C604" i="6"/>
  <c r="K848" i="6" l="1"/>
  <c r="O847" i="6"/>
  <c r="P847" i="6" s="1"/>
  <c r="Q847" i="6" s="1"/>
  <c r="B848" i="6"/>
  <c r="F847" i="6"/>
  <c r="G847" i="6" s="1"/>
  <c r="H847" i="6" s="1"/>
  <c r="M605" i="6"/>
  <c r="N605" i="6" s="1"/>
  <c r="R605" i="6" s="1"/>
  <c r="L606" i="6"/>
  <c r="C605" i="6"/>
  <c r="D604" i="6"/>
  <c r="E604" i="6" s="1"/>
  <c r="I604" i="6" s="1"/>
  <c r="K849" i="6" l="1"/>
  <c r="O848" i="6"/>
  <c r="P848" i="6" s="1"/>
  <c r="Q848" i="6" s="1"/>
  <c r="F848" i="6"/>
  <c r="G848" i="6" s="1"/>
  <c r="H848" i="6" s="1"/>
  <c r="B849" i="6"/>
  <c r="M606" i="6"/>
  <c r="N606" i="6" s="1"/>
  <c r="R606" i="6" s="1"/>
  <c r="L607" i="6"/>
  <c r="D605" i="6"/>
  <c r="E605" i="6" s="1"/>
  <c r="I605" i="6" s="1"/>
  <c r="C606" i="6"/>
  <c r="K850" i="6" l="1"/>
  <c r="O849" i="6"/>
  <c r="P849" i="6" s="1"/>
  <c r="Q849" i="6" s="1"/>
  <c r="B850" i="6"/>
  <c r="F849" i="6"/>
  <c r="G849" i="6" s="1"/>
  <c r="H849" i="6" s="1"/>
  <c r="M607" i="6"/>
  <c r="N607" i="6" s="1"/>
  <c r="R607" i="6" s="1"/>
  <c r="L608" i="6"/>
  <c r="C607" i="6"/>
  <c r="D606" i="6"/>
  <c r="E606" i="6" s="1"/>
  <c r="I606" i="6" s="1"/>
  <c r="K851" i="6" l="1"/>
  <c r="O850" i="6"/>
  <c r="P850" i="6" s="1"/>
  <c r="Q850" i="6" s="1"/>
  <c r="F850" i="6"/>
  <c r="G850" i="6" s="1"/>
  <c r="H850" i="6" s="1"/>
  <c r="B851" i="6"/>
  <c r="M608" i="6"/>
  <c r="N608" i="6" s="1"/>
  <c r="R608" i="6" s="1"/>
  <c r="L609" i="6"/>
  <c r="D607" i="6"/>
  <c r="E607" i="6" s="1"/>
  <c r="I607" i="6" s="1"/>
  <c r="C608" i="6"/>
  <c r="K852" i="6" l="1"/>
  <c r="O851" i="6"/>
  <c r="P851" i="6" s="1"/>
  <c r="Q851" i="6" s="1"/>
  <c r="F851" i="6"/>
  <c r="G851" i="6" s="1"/>
  <c r="H851" i="6" s="1"/>
  <c r="B852" i="6"/>
  <c r="M609" i="6"/>
  <c r="N609" i="6" s="1"/>
  <c r="R609" i="6" s="1"/>
  <c r="L610" i="6"/>
  <c r="C609" i="6"/>
  <c r="D608" i="6"/>
  <c r="E608" i="6" s="1"/>
  <c r="I608" i="6" s="1"/>
  <c r="K853" i="6" l="1"/>
  <c r="O852" i="6"/>
  <c r="P852" i="6" s="1"/>
  <c r="Q852" i="6" s="1"/>
  <c r="F852" i="6"/>
  <c r="G852" i="6" s="1"/>
  <c r="H852" i="6" s="1"/>
  <c r="B853" i="6"/>
  <c r="M610" i="6"/>
  <c r="N610" i="6" s="1"/>
  <c r="R610" i="6" s="1"/>
  <c r="L611" i="6"/>
  <c r="D609" i="6"/>
  <c r="E609" i="6" s="1"/>
  <c r="I609" i="6" s="1"/>
  <c r="C610" i="6"/>
  <c r="K854" i="6" l="1"/>
  <c r="O853" i="6"/>
  <c r="P853" i="6" s="1"/>
  <c r="Q853" i="6" s="1"/>
  <c r="B854" i="6"/>
  <c r="F853" i="6"/>
  <c r="G853" i="6" s="1"/>
  <c r="H853" i="6" s="1"/>
  <c r="M611" i="6"/>
  <c r="N611" i="6" s="1"/>
  <c r="R611" i="6" s="1"/>
  <c r="L612" i="6"/>
  <c r="C611" i="6"/>
  <c r="D610" i="6"/>
  <c r="E610" i="6" s="1"/>
  <c r="I610" i="6" s="1"/>
  <c r="K855" i="6" l="1"/>
  <c r="O854" i="6"/>
  <c r="P854" i="6" s="1"/>
  <c r="Q854" i="6" s="1"/>
  <c r="F854" i="6"/>
  <c r="G854" i="6" s="1"/>
  <c r="H854" i="6" s="1"/>
  <c r="B855" i="6"/>
  <c r="M612" i="6"/>
  <c r="N612" i="6" s="1"/>
  <c r="R612" i="6" s="1"/>
  <c r="L613" i="6"/>
  <c r="D611" i="6"/>
  <c r="E611" i="6" s="1"/>
  <c r="I611" i="6" s="1"/>
  <c r="C612" i="6"/>
  <c r="K856" i="6" l="1"/>
  <c r="O855" i="6"/>
  <c r="P855" i="6" s="1"/>
  <c r="Q855" i="6" s="1"/>
  <c r="B856" i="6"/>
  <c r="F855" i="6"/>
  <c r="G855" i="6" s="1"/>
  <c r="H855" i="6" s="1"/>
  <c r="M613" i="6"/>
  <c r="N613" i="6" s="1"/>
  <c r="R613" i="6" s="1"/>
  <c r="L614" i="6"/>
  <c r="C613" i="6"/>
  <c r="D612" i="6"/>
  <c r="E612" i="6" s="1"/>
  <c r="I612" i="6" s="1"/>
  <c r="K857" i="6" l="1"/>
  <c r="O856" i="6"/>
  <c r="P856" i="6" s="1"/>
  <c r="Q856" i="6" s="1"/>
  <c r="F856" i="6"/>
  <c r="G856" i="6" s="1"/>
  <c r="H856" i="6" s="1"/>
  <c r="B857" i="6"/>
  <c r="M614" i="6"/>
  <c r="N614" i="6" s="1"/>
  <c r="R614" i="6" s="1"/>
  <c r="L615" i="6"/>
  <c r="D613" i="6"/>
  <c r="E613" i="6" s="1"/>
  <c r="I613" i="6" s="1"/>
  <c r="C614" i="6"/>
  <c r="O857" i="6" l="1"/>
  <c r="P857" i="6" s="1"/>
  <c r="Q857" i="6" s="1"/>
  <c r="K858" i="6"/>
  <c r="F857" i="6"/>
  <c r="G857" i="6" s="1"/>
  <c r="H857" i="6" s="1"/>
  <c r="B858" i="6"/>
  <c r="M615" i="6"/>
  <c r="N615" i="6" s="1"/>
  <c r="R615" i="6" s="1"/>
  <c r="L616" i="6"/>
  <c r="C615" i="6"/>
  <c r="D614" i="6"/>
  <c r="E614" i="6" s="1"/>
  <c r="I614" i="6" s="1"/>
  <c r="K859" i="6" l="1"/>
  <c r="O858" i="6"/>
  <c r="P858" i="6" s="1"/>
  <c r="Q858" i="6" s="1"/>
  <c r="F858" i="6"/>
  <c r="G858" i="6" s="1"/>
  <c r="H858" i="6" s="1"/>
  <c r="B859" i="6"/>
  <c r="M616" i="6"/>
  <c r="N616" i="6" s="1"/>
  <c r="R616" i="6" s="1"/>
  <c r="L617" i="6"/>
  <c r="D615" i="6"/>
  <c r="E615" i="6" s="1"/>
  <c r="I615" i="6" s="1"/>
  <c r="C616" i="6"/>
  <c r="O859" i="6" l="1"/>
  <c r="P859" i="6" s="1"/>
  <c r="Q859" i="6" s="1"/>
  <c r="K860" i="6"/>
  <c r="F859" i="6"/>
  <c r="G859" i="6" s="1"/>
  <c r="H859" i="6" s="1"/>
  <c r="B860" i="6"/>
  <c r="M617" i="6"/>
  <c r="N617" i="6" s="1"/>
  <c r="R617" i="6" s="1"/>
  <c r="L618" i="6"/>
  <c r="C617" i="6"/>
  <c r="D616" i="6"/>
  <c r="E616" i="6" s="1"/>
  <c r="I616" i="6" s="1"/>
  <c r="K861" i="6" l="1"/>
  <c r="O860" i="6"/>
  <c r="P860" i="6" s="1"/>
  <c r="Q860" i="6" s="1"/>
  <c r="F860" i="6"/>
  <c r="G860" i="6" s="1"/>
  <c r="H860" i="6" s="1"/>
  <c r="B861" i="6"/>
  <c r="M618" i="6"/>
  <c r="N618" i="6" s="1"/>
  <c r="R618" i="6" s="1"/>
  <c r="L619" i="6"/>
  <c r="D617" i="6"/>
  <c r="E617" i="6" s="1"/>
  <c r="I617" i="6" s="1"/>
  <c r="C618" i="6"/>
  <c r="O861" i="6" l="1"/>
  <c r="P861" i="6" s="1"/>
  <c r="Q861" i="6" s="1"/>
  <c r="K862" i="6"/>
  <c r="B862" i="6"/>
  <c r="F861" i="6"/>
  <c r="G861" i="6" s="1"/>
  <c r="H861" i="6" s="1"/>
  <c r="M619" i="6"/>
  <c r="N619" i="6" s="1"/>
  <c r="R619" i="6" s="1"/>
  <c r="L620" i="6"/>
  <c r="C619" i="6"/>
  <c r="D618" i="6"/>
  <c r="E618" i="6" s="1"/>
  <c r="I618" i="6" s="1"/>
  <c r="K863" i="6" l="1"/>
  <c r="O862" i="6"/>
  <c r="P862" i="6" s="1"/>
  <c r="Q862" i="6" s="1"/>
  <c r="F862" i="6"/>
  <c r="G862" i="6" s="1"/>
  <c r="H862" i="6" s="1"/>
  <c r="B863" i="6"/>
  <c r="M620" i="6"/>
  <c r="N620" i="6" s="1"/>
  <c r="R620" i="6" s="1"/>
  <c r="L621" i="6"/>
  <c r="D619" i="6"/>
  <c r="E619" i="6" s="1"/>
  <c r="I619" i="6" s="1"/>
  <c r="C620" i="6"/>
  <c r="O863" i="6" l="1"/>
  <c r="P863" i="6" s="1"/>
  <c r="Q863" i="6" s="1"/>
  <c r="K864" i="6"/>
  <c r="F863" i="6"/>
  <c r="G863" i="6" s="1"/>
  <c r="H863" i="6" s="1"/>
  <c r="B864" i="6"/>
  <c r="M621" i="6"/>
  <c r="N621" i="6" s="1"/>
  <c r="R621" i="6" s="1"/>
  <c r="L622" i="6"/>
  <c r="C621" i="6"/>
  <c r="D620" i="6"/>
  <c r="E620" i="6" s="1"/>
  <c r="I620" i="6" s="1"/>
  <c r="K865" i="6" l="1"/>
  <c r="O864" i="6"/>
  <c r="P864" i="6" s="1"/>
  <c r="Q864" i="6" s="1"/>
  <c r="F864" i="6"/>
  <c r="G864" i="6" s="1"/>
  <c r="H864" i="6" s="1"/>
  <c r="B865" i="6"/>
  <c r="M622" i="6"/>
  <c r="N622" i="6" s="1"/>
  <c r="R622" i="6" s="1"/>
  <c r="L623" i="6"/>
  <c r="D621" i="6"/>
  <c r="E621" i="6" s="1"/>
  <c r="I621" i="6" s="1"/>
  <c r="C622" i="6"/>
  <c r="O865" i="6" l="1"/>
  <c r="P865" i="6" s="1"/>
  <c r="Q865" i="6" s="1"/>
  <c r="K866" i="6"/>
  <c r="F865" i="6"/>
  <c r="G865" i="6" s="1"/>
  <c r="H865" i="6" s="1"/>
  <c r="B866" i="6"/>
  <c r="M623" i="6"/>
  <c r="N623" i="6" s="1"/>
  <c r="R623" i="6" s="1"/>
  <c r="L624" i="6"/>
  <c r="C623" i="6"/>
  <c r="D622" i="6"/>
  <c r="E622" i="6" s="1"/>
  <c r="I622" i="6" s="1"/>
  <c r="K867" i="6" l="1"/>
  <c r="O866" i="6"/>
  <c r="P866" i="6" s="1"/>
  <c r="Q866" i="6" s="1"/>
  <c r="F866" i="6"/>
  <c r="G866" i="6" s="1"/>
  <c r="H866" i="6" s="1"/>
  <c r="B867" i="6"/>
  <c r="M624" i="6"/>
  <c r="N624" i="6" s="1"/>
  <c r="R624" i="6" s="1"/>
  <c r="L625" i="6"/>
  <c r="D623" i="6"/>
  <c r="E623" i="6" s="1"/>
  <c r="I623" i="6" s="1"/>
  <c r="C624" i="6"/>
  <c r="O867" i="6" l="1"/>
  <c r="P867" i="6" s="1"/>
  <c r="Q867" i="6" s="1"/>
  <c r="K868" i="6"/>
  <c r="F867" i="6"/>
  <c r="G867" i="6" s="1"/>
  <c r="H867" i="6" s="1"/>
  <c r="B868" i="6"/>
  <c r="M625" i="6"/>
  <c r="N625" i="6" s="1"/>
  <c r="R625" i="6" s="1"/>
  <c r="L626" i="6"/>
  <c r="C625" i="6"/>
  <c r="D624" i="6"/>
  <c r="E624" i="6" s="1"/>
  <c r="I624" i="6" s="1"/>
  <c r="K869" i="6" l="1"/>
  <c r="O868" i="6"/>
  <c r="P868" i="6" s="1"/>
  <c r="Q868" i="6" s="1"/>
  <c r="F868" i="6"/>
  <c r="G868" i="6" s="1"/>
  <c r="H868" i="6" s="1"/>
  <c r="B869" i="6"/>
  <c r="L627" i="6"/>
  <c r="M626" i="6"/>
  <c r="N626" i="6" s="1"/>
  <c r="R626" i="6" s="1"/>
  <c r="D625" i="6"/>
  <c r="E625" i="6" s="1"/>
  <c r="I625" i="6" s="1"/>
  <c r="C626" i="6"/>
  <c r="O869" i="6" l="1"/>
  <c r="P869" i="6" s="1"/>
  <c r="Q869" i="6" s="1"/>
  <c r="K870" i="6"/>
  <c r="F869" i="6"/>
  <c r="G869" i="6" s="1"/>
  <c r="H869" i="6" s="1"/>
  <c r="B870" i="6"/>
  <c r="M627" i="6"/>
  <c r="N627" i="6" s="1"/>
  <c r="R627" i="6" s="1"/>
  <c r="L628" i="6"/>
  <c r="C627" i="6"/>
  <c r="D626" i="6"/>
  <c r="E626" i="6" s="1"/>
  <c r="I626" i="6" s="1"/>
  <c r="K871" i="6" l="1"/>
  <c r="O870" i="6"/>
  <c r="P870" i="6" s="1"/>
  <c r="Q870" i="6" s="1"/>
  <c r="B871" i="6"/>
  <c r="F870" i="6"/>
  <c r="G870" i="6" s="1"/>
  <c r="H870" i="6" s="1"/>
  <c r="L629" i="6"/>
  <c r="M628" i="6"/>
  <c r="N628" i="6" s="1"/>
  <c r="R628" i="6" s="1"/>
  <c r="D627" i="6"/>
  <c r="E627" i="6" s="1"/>
  <c r="I627" i="6" s="1"/>
  <c r="C628" i="6"/>
  <c r="K872" i="6" l="1"/>
  <c r="O871" i="6"/>
  <c r="P871" i="6" s="1"/>
  <c r="Q871" i="6" s="1"/>
  <c r="F871" i="6"/>
  <c r="G871" i="6" s="1"/>
  <c r="H871" i="6" s="1"/>
  <c r="B872" i="6"/>
  <c r="M629" i="6"/>
  <c r="N629" i="6" s="1"/>
  <c r="R629" i="6" s="1"/>
  <c r="L630" i="6"/>
  <c r="C629" i="6"/>
  <c r="D628" i="6"/>
  <c r="E628" i="6" s="1"/>
  <c r="I628" i="6" s="1"/>
  <c r="K873" i="6" l="1"/>
  <c r="O872" i="6"/>
  <c r="P872" i="6" s="1"/>
  <c r="Q872" i="6" s="1"/>
  <c r="F872" i="6"/>
  <c r="G872" i="6" s="1"/>
  <c r="H872" i="6" s="1"/>
  <c r="B873" i="6"/>
  <c r="L631" i="6"/>
  <c r="M630" i="6"/>
  <c r="N630" i="6" s="1"/>
  <c r="R630" i="6" s="1"/>
  <c r="D629" i="6"/>
  <c r="E629" i="6" s="1"/>
  <c r="I629" i="6" s="1"/>
  <c r="C630" i="6"/>
  <c r="O873" i="6" l="1"/>
  <c r="P873" i="6" s="1"/>
  <c r="Q873" i="6" s="1"/>
  <c r="K874" i="6"/>
  <c r="F873" i="6"/>
  <c r="G873" i="6" s="1"/>
  <c r="H873" i="6" s="1"/>
  <c r="B874" i="6"/>
  <c r="M631" i="6"/>
  <c r="N631" i="6" s="1"/>
  <c r="R631" i="6" s="1"/>
  <c r="L632" i="6"/>
  <c r="C631" i="6"/>
  <c r="D630" i="6"/>
  <c r="E630" i="6" s="1"/>
  <c r="I630" i="6" s="1"/>
  <c r="K875" i="6" l="1"/>
  <c r="O874" i="6"/>
  <c r="P874" i="6" s="1"/>
  <c r="Q874" i="6" s="1"/>
  <c r="F874" i="6"/>
  <c r="G874" i="6" s="1"/>
  <c r="H874" i="6" s="1"/>
  <c r="B875" i="6"/>
  <c r="L633" i="6"/>
  <c r="M632" i="6"/>
  <c r="N632" i="6" s="1"/>
  <c r="R632" i="6" s="1"/>
  <c r="D631" i="6"/>
  <c r="E631" i="6" s="1"/>
  <c r="I631" i="6" s="1"/>
  <c r="C632" i="6"/>
  <c r="O875" i="6" l="1"/>
  <c r="P875" i="6" s="1"/>
  <c r="Q875" i="6" s="1"/>
  <c r="K876" i="6"/>
  <c r="F875" i="6"/>
  <c r="G875" i="6" s="1"/>
  <c r="H875" i="6" s="1"/>
  <c r="B876" i="6"/>
  <c r="M633" i="6"/>
  <c r="N633" i="6" s="1"/>
  <c r="R633" i="6" s="1"/>
  <c r="L634" i="6"/>
  <c r="C633" i="6"/>
  <c r="D632" i="6"/>
  <c r="E632" i="6" s="1"/>
  <c r="I632" i="6" s="1"/>
  <c r="K877" i="6" l="1"/>
  <c r="O876" i="6"/>
  <c r="P876" i="6" s="1"/>
  <c r="Q876" i="6" s="1"/>
  <c r="F876" i="6"/>
  <c r="G876" i="6" s="1"/>
  <c r="H876" i="6" s="1"/>
  <c r="B877" i="6"/>
  <c r="L635" i="6"/>
  <c r="M634" i="6"/>
  <c r="N634" i="6" s="1"/>
  <c r="R634" i="6" s="1"/>
  <c r="D633" i="6"/>
  <c r="E633" i="6" s="1"/>
  <c r="I633" i="6" s="1"/>
  <c r="C634" i="6"/>
  <c r="O877" i="6" l="1"/>
  <c r="P877" i="6" s="1"/>
  <c r="Q877" i="6" s="1"/>
  <c r="K878" i="6"/>
  <c r="F877" i="6"/>
  <c r="G877" i="6" s="1"/>
  <c r="H877" i="6" s="1"/>
  <c r="B878" i="6"/>
  <c r="M635" i="6"/>
  <c r="N635" i="6" s="1"/>
  <c r="R635" i="6" s="1"/>
  <c r="L636" i="6"/>
  <c r="C635" i="6"/>
  <c r="D634" i="6"/>
  <c r="E634" i="6" s="1"/>
  <c r="I634" i="6" s="1"/>
  <c r="K879" i="6" l="1"/>
  <c r="O878" i="6"/>
  <c r="P878" i="6" s="1"/>
  <c r="Q878" i="6" s="1"/>
  <c r="B879" i="6"/>
  <c r="F878" i="6"/>
  <c r="G878" i="6" s="1"/>
  <c r="H878" i="6" s="1"/>
  <c r="L637" i="6"/>
  <c r="M636" i="6"/>
  <c r="N636" i="6" s="1"/>
  <c r="R636" i="6" s="1"/>
  <c r="D635" i="6"/>
  <c r="E635" i="6" s="1"/>
  <c r="I635" i="6" s="1"/>
  <c r="C636" i="6"/>
  <c r="O879" i="6" l="1"/>
  <c r="P879" i="6" s="1"/>
  <c r="Q879" i="6" s="1"/>
  <c r="K880" i="6"/>
  <c r="B880" i="6"/>
  <c r="F879" i="6"/>
  <c r="G879" i="6" s="1"/>
  <c r="H879" i="6" s="1"/>
  <c r="M637" i="6"/>
  <c r="N637" i="6" s="1"/>
  <c r="R637" i="6" s="1"/>
  <c r="L638" i="6"/>
  <c r="C637" i="6"/>
  <c r="D636" i="6"/>
  <c r="E636" i="6" s="1"/>
  <c r="I636" i="6" s="1"/>
  <c r="K881" i="6" l="1"/>
  <c r="O880" i="6"/>
  <c r="P880" i="6" s="1"/>
  <c r="Q880" i="6" s="1"/>
  <c r="F880" i="6"/>
  <c r="G880" i="6" s="1"/>
  <c r="H880" i="6" s="1"/>
  <c r="B881" i="6"/>
  <c r="L639" i="6"/>
  <c r="M638" i="6"/>
  <c r="N638" i="6" s="1"/>
  <c r="R638" i="6" s="1"/>
  <c r="D637" i="6"/>
  <c r="E637" i="6" s="1"/>
  <c r="I637" i="6" s="1"/>
  <c r="C638" i="6"/>
  <c r="O881" i="6" l="1"/>
  <c r="P881" i="6" s="1"/>
  <c r="Q881" i="6" s="1"/>
  <c r="K882" i="6"/>
  <c r="F881" i="6"/>
  <c r="G881" i="6" s="1"/>
  <c r="H881" i="6" s="1"/>
  <c r="B882" i="6"/>
  <c r="M639" i="6"/>
  <c r="N639" i="6" s="1"/>
  <c r="R639" i="6" s="1"/>
  <c r="L640" i="6"/>
  <c r="C639" i="6"/>
  <c r="D638" i="6"/>
  <c r="E638" i="6" s="1"/>
  <c r="I638" i="6" s="1"/>
  <c r="K883" i="6" l="1"/>
  <c r="O882" i="6"/>
  <c r="P882" i="6" s="1"/>
  <c r="Q882" i="6" s="1"/>
  <c r="F882" i="6"/>
  <c r="G882" i="6" s="1"/>
  <c r="H882" i="6" s="1"/>
  <c r="B883" i="6"/>
  <c r="L641" i="6"/>
  <c r="M640" i="6"/>
  <c r="N640" i="6" s="1"/>
  <c r="R640" i="6" s="1"/>
  <c r="D639" i="6"/>
  <c r="E639" i="6" s="1"/>
  <c r="I639" i="6" s="1"/>
  <c r="C640" i="6"/>
  <c r="K884" i="6" l="1"/>
  <c r="O883" i="6"/>
  <c r="P883" i="6" s="1"/>
  <c r="Q883" i="6" s="1"/>
  <c r="B884" i="6"/>
  <c r="F883" i="6"/>
  <c r="G883" i="6" s="1"/>
  <c r="H883" i="6" s="1"/>
  <c r="M641" i="6"/>
  <c r="N641" i="6" s="1"/>
  <c r="R641" i="6" s="1"/>
  <c r="L642" i="6"/>
  <c r="C641" i="6"/>
  <c r="D640" i="6"/>
  <c r="E640" i="6" s="1"/>
  <c r="I640" i="6" s="1"/>
  <c r="K885" i="6" l="1"/>
  <c r="O884" i="6"/>
  <c r="P884" i="6" s="1"/>
  <c r="Q884" i="6" s="1"/>
  <c r="F884" i="6"/>
  <c r="G884" i="6" s="1"/>
  <c r="H884" i="6" s="1"/>
  <c r="B885" i="6"/>
  <c r="L643" i="6"/>
  <c r="M642" i="6"/>
  <c r="N642" i="6" s="1"/>
  <c r="R642" i="6" s="1"/>
  <c r="D641" i="6"/>
  <c r="E641" i="6" s="1"/>
  <c r="I641" i="6" s="1"/>
  <c r="C642" i="6"/>
  <c r="K886" i="6" l="1"/>
  <c r="O885" i="6"/>
  <c r="P885" i="6" s="1"/>
  <c r="Q885" i="6" s="1"/>
  <c r="B886" i="6"/>
  <c r="F885" i="6"/>
  <c r="G885" i="6" s="1"/>
  <c r="H885" i="6" s="1"/>
  <c r="M643" i="6"/>
  <c r="N643" i="6" s="1"/>
  <c r="R643" i="6" s="1"/>
  <c r="L644" i="6"/>
  <c r="C643" i="6"/>
  <c r="D642" i="6"/>
  <c r="E642" i="6" s="1"/>
  <c r="I642" i="6" s="1"/>
  <c r="K887" i="6" l="1"/>
  <c r="O886" i="6"/>
  <c r="P886" i="6" s="1"/>
  <c r="Q886" i="6" s="1"/>
  <c r="F886" i="6"/>
  <c r="G886" i="6" s="1"/>
  <c r="H886" i="6" s="1"/>
  <c r="B887" i="6"/>
  <c r="L645" i="6"/>
  <c r="M644" i="6"/>
  <c r="N644" i="6" s="1"/>
  <c r="R644" i="6" s="1"/>
  <c r="D643" i="6"/>
  <c r="E643" i="6" s="1"/>
  <c r="I643" i="6" s="1"/>
  <c r="C644" i="6"/>
  <c r="K888" i="6" l="1"/>
  <c r="O887" i="6"/>
  <c r="P887" i="6" s="1"/>
  <c r="Q887" i="6" s="1"/>
  <c r="B888" i="6"/>
  <c r="F887" i="6"/>
  <c r="G887" i="6" s="1"/>
  <c r="H887" i="6" s="1"/>
  <c r="M645" i="6"/>
  <c r="N645" i="6" s="1"/>
  <c r="R645" i="6" s="1"/>
  <c r="L646" i="6"/>
  <c r="C645" i="6"/>
  <c r="D644" i="6"/>
  <c r="E644" i="6" s="1"/>
  <c r="I644" i="6" s="1"/>
  <c r="K889" i="6" l="1"/>
  <c r="O888" i="6"/>
  <c r="P888" i="6" s="1"/>
  <c r="Q888" i="6" s="1"/>
  <c r="F888" i="6"/>
  <c r="G888" i="6" s="1"/>
  <c r="H888" i="6" s="1"/>
  <c r="B889" i="6"/>
  <c r="L647" i="6"/>
  <c r="M646" i="6"/>
  <c r="N646" i="6" s="1"/>
  <c r="R646" i="6" s="1"/>
  <c r="D645" i="6"/>
  <c r="E645" i="6" s="1"/>
  <c r="I645" i="6" s="1"/>
  <c r="C646" i="6"/>
  <c r="K890" i="6" l="1"/>
  <c r="O889" i="6"/>
  <c r="P889" i="6" s="1"/>
  <c r="Q889" i="6" s="1"/>
  <c r="B890" i="6"/>
  <c r="F889" i="6"/>
  <c r="G889" i="6" s="1"/>
  <c r="H889" i="6" s="1"/>
  <c r="M647" i="6"/>
  <c r="N647" i="6" s="1"/>
  <c r="R647" i="6" s="1"/>
  <c r="L648" i="6"/>
  <c r="C647" i="6"/>
  <c r="D646" i="6"/>
  <c r="E646" i="6" s="1"/>
  <c r="I646" i="6" s="1"/>
  <c r="K891" i="6" l="1"/>
  <c r="O890" i="6"/>
  <c r="P890" i="6" s="1"/>
  <c r="Q890" i="6" s="1"/>
  <c r="F890" i="6"/>
  <c r="G890" i="6" s="1"/>
  <c r="H890" i="6" s="1"/>
  <c r="B891" i="6"/>
  <c r="L649" i="6"/>
  <c r="M648" i="6"/>
  <c r="N648" i="6" s="1"/>
  <c r="R648" i="6" s="1"/>
  <c r="D647" i="6"/>
  <c r="E647" i="6" s="1"/>
  <c r="I647" i="6" s="1"/>
  <c r="C648" i="6"/>
  <c r="K892" i="6" l="1"/>
  <c r="O891" i="6"/>
  <c r="P891" i="6" s="1"/>
  <c r="Q891" i="6" s="1"/>
  <c r="B892" i="6"/>
  <c r="F891" i="6"/>
  <c r="G891" i="6" s="1"/>
  <c r="H891" i="6" s="1"/>
  <c r="M649" i="6"/>
  <c r="N649" i="6" s="1"/>
  <c r="R649" i="6" s="1"/>
  <c r="L650" i="6"/>
  <c r="C649" i="6"/>
  <c r="D648" i="6"/>
  <c r="E648" i="6" s="1"/>
  <c r="I648" i="6" s="1"/>
  <c r="K893" i="6" l="1"/>
  <c r="O892" i="6"/>
  <c r="P892" i="6" s="1"/>
  <c r="Q892" i="6" s="1"/>
  <c r="F892" i="6"/>
  <c r="G892" i="6" s="1"/>
  <c r="H892" i="6" s="1"/>
  <c r="B893" i="6"/>
  <c r="L651" i="6"/>
  <c r="M650" i="6"/>
  <c r="N650" i="6" s="1"/>
  <c r="R650" i="6" s="1"/>
  <c r="D649" i="6"/>
  <c r="E649" i="6" s="1"/>
  <c r="I649" i="6" s="1"/>
  <c r="C650" i="6"/>
  <c r="K894" i="6" l="1"/>
  <c r="O893" i="6"/>
  <c r="P893" i="6" s="1"/>
  <c r="Q893" i="6" s="1"/>
  <c r="B894" i="6"/>
  <c r="F893" i="6"/>
  <c r="G893" i="6" s="1"/>
  <c r="H893" i="6" s="1"/>
  <c r="M651" i="6"/>
  <c r="N651" i="6" s="1"/>
  <c r="R651" i="6" s="1"/>
  <c r="L652" i="6"/>
  <c r="C651" i="6"/>
  <c r="D650" i="6"/>
  <c r="E650" i="6" s="1"/>
  <c r="I650" i="6" s="1"/>
  <c r="K895" i="6" l="1"/>
  <c r="O894" i="6"/>
  <c r="P894" i="6" s="1"/>
  <c r="Q894" i="6" s="1"/>
  <c r="F894" i="6"/>
  <c r="G894" i="6" s="1"/>
  <c r="H894" i="6" s="1"/>
  <c r="B895" i="6"/>
  <c r="L653" i="6"/>
  <c r="M652" i="6"/>
  <c r="N652" i="6" s="1"/>
  <c r="R652" i="6" s="1"/>
  <c r="C652" i="6"/>
  <c r="D651" i="6"/>
  <c r="E651" i="6" s="1"/>
  <c r="I651" i="6" s="1"/>
  <c r="K896" i="6" l="1"/>
  <c r="O895" i="6"/>
  <c r="P895" i="6" s="1"/>
  <c r="Q895" i="6" s="1"/>
  <c r="B896" i="6"/>
  <c r="F895" i="6"/>
  <c r="G895" i="6" s="1"/>
  <c r="H895" i="6" s="1"/>
  <c r="M653" i="6"/>
  <c r="N653" i="6" s="1"/>
  <c r="R653" i="6" s="1"/>
  <c r="L654" i="6"/>
  <c r="C653" i="6"/>
  <c r="D652" i="6"/>
  <c r="E652" i="6" s="1"/>
  <c r="I652" i="6" s="1"/>
  <c r="K897" i="6" l="1"/>
  <c r="O896" i="6"/>
  <c r="P896" i="6" s="1"/>
  <c r="Q896" i="6" s="1"/>
  <c r="F896" i="6"/>
  <c r="G896" i="6" s="1"/>
  <c r="H896" i="6" s="1"/>
  <c r="B897" i="6"/>
  <c r="L655" i="6"/>
  <c r="M654" i="6"/>
  <c r="N654" i="6" s="1"/>
  <c r="R654" i="6" s="1"/>
  <c r="C654" i="6"/>
  <c r="D653" i="6"/>
  <c r="E653" i="6" s="1"/>
  <c r="I653" i="6" s="1"/>
  <c r="K898" i="6" l="1"/>
  <c r="O897" i="6"/>
  <c r="P897" i="6" s="1"/>
  <c r="Q897" i="6" s="1"/>
  <c r="B898" i="6"/>
  <c r="F897" i="6"/>
  <c r="G897" i="6" s="1"/>
  <c r="H897" i="6" s="1"/>
  <c r="M655" i="6"/>
  <c r="N655" i="6" s="1"/>
  <c r="R655" i="6" s="1"/>
  <c r="L656" i="6"/>
  <c r="C655" i="6"/>
  <c r="D654" i="6"/>
  <c r="E654" i="6" s="1"/>
  <c r="I654" i="6" s="1"/>
  <c r="K899" i="6" l="1"/>
  <c r="O898" i="6"/>
  <c r="P898" i="6" s="1"/>
  <c r="Q898" i="6" s="1"/>
  <c r="F898" i="6"/>
  <c r="G898" i="6" s="1"/>
  <c r="H898" i="6" s="1"/>
  <c r="B899" i="6"/>
  <c r="L657" i="6"/>
  <c r="M656" i="6"/>
  <c r="N656" i="6" s="1"/>
  <c r="R656" i="6" s="1"/>
  <c r="D655" i="6"/>
  <c r="E655" i="6" s="1"/>
  <c r="I655" i="6" s="1"/>
  <c r="C656" i="6"/>
  <c r="K900" i="6" l="1"/>
  <c r="O899" i="6"/>
  <c r="P899" i="6" s="1"/>
  <c r="Q899" i="6" s="1"/>
  <c r="F899" i="6"/>
  <c r="G899" i="6" s="1"/>
  <c r="H899" i="6" s="1"/>
  <c r="B900" i="6"/>
  <c r="M657" i="6"/>
  <c r="N657" i="6" s="1"/>
  <c r="R657" i="6" s="1"/>
  <c r="L658" i="6"/>
  <c r="C657" i="6"/>
  <c r="D656" i="6"/>
  <c r="E656" i="6" s="1"/>
  <c r="I656" i="6" s="1"/>
  <c r="K901" i="6" l="1"/>
  <c r="O900" i="6"/>
  <c r="P900" i="6" s="1"/>
  <c r="Q900" i="6" s="1"/>
  <c r="F900" i="6"/>
  <c r="G900" i="6" s="1"/>
  <c r="H900" i="6" s="1"/>
  <c r="B901" i="6"/>
  <c r="L659" i="6"/>
  <c r="M658" i="6"/>
  <c r="N658" i="6" s="1"/>
  <c r="R658" i="6" s="1"/>
  <c r="C658" i="6"/>
  <c r="D657" i="6"/>
  <c r="E657" i="6" s="1"/>
  <c r="I657" i="6" s="1"/>
  <c r="K902" i="6" l="1"/>
  <c r="O901" i="6"/>
  <c r="P901" i="6" s="1"/>
  <c r="Q901" i="6" s="1"/>
  <c r="B902" i="6"/>
  <c r="F901" i="6"/>
  <c r="G901" i="6" s="1"/>
  <c r="H901" i="6" s="1"/>
  <c r="M659" i="6"/>
  <c r="N659" i="6" s="1"/>
  <c r="R659" i="6" s="1"/>
  <c r="L660" i="6"/>
  <c r="C659" i="6"/>
  <c r="D658" i="6"/>
  <c r="E658" i="6" s="1"/>
  <c r="I658" i="6" s="1"/>
  <c r="K903" i="6" l="1"/>
  <c r="O902" i="6"/>
  <c r="P902" i="6" s="1"/>
  <c r="Q902" i="6" s="1"/>
  <c r="B903" i="6"/>
  <c r="F902" i="6"/>
  <c r="G902" i="6" s="1"/>
  <c r="H902" i="6" s="1"/>
  <c r="L661" i="6"/>
  <c r="M660" i="6"/>
  <c r="N660" i="6" s="1"/>
  <c r="R660" i="6" s="1"/>
  <c r="D659" i="6"/>
  <c r="E659" i="6" s="1"/>
  <c r="I659" i="6" s="1"/>
  <c r="C660" i="6"/>
  <c r="K904" i="6" l="1"/>
  <c r="O903" i="6"/>
  <c r="P903" i="6" s="1"/>
  <c r="Q903" i="6" s="1"/>
  <c r="F903" i="6"/>
  <c r="G903" i="6" s="1"/>
  <c r="H903" i="6" s="1"/>
  <c r="B904" i="6"/>
  <c r="M661" i="6"/>
  <c r="N661" i="6" s="1"/>
  <c r="R661" i="6" s="1"/>
  <c r="L662" i="6"/>
  <c r="C661" i="6"/>
  <c r="D660" i="6"/>
  <c r="E660" i="6" s="1"/>
  <c r="I660" i="6" s="1"/>
  <c r="K905" i="6" l="1"/>
  <c r="O904" i="6"/>
  <c r="P904" i="6" s="1"/>
  <c r="Q904" i="6" s="1"/>
  <c r="F904" i="6"/>
  <c r="G904" i="6" s="1"/>
  <c r="H904" i="6" s="1"/>
  <c r="B905" i="6"/>
  <c r="L663" i="6"/>
  <c r="M662" i="6"/>
  <c r="N662" i="6" s="1"/>
  <c r="R662" i="6" s="1"/>
  <c r="D661" i="6"/>
  <c r="E661" i="6" s="1"/>
  <c r="I661" i="6" s="1"/>
  <c r="C662" i="6"/>
  <c r="K906" i="6" l="1"/>
  <c r="O905" i="6"/>
  <c r="P905" i="6" s="1"/>
  <c r="Q905" i="6" s="1"/>
  <c r="B906" i="6"/>
  <c r="F905" i="6"/>
  <c r="G905" i="6" s="1"/>
  <c r="H905" i="6" s="1"/>
  <c r="M663" i="6"/>
  <c r="N663" i="6" s="1"/>
  <c r="R663" i="6" s="1"/>
  <c r="L664" i="6"/>
  <c r="C663" i="6"/>
  <c r="D662" i="6"/>
  <c r="E662" i="6" s="1"/>
  <c r="I662" i="6" s="1"/>
  <c r="K907" i="6" l="1"/>
  <c r="O906" i="6"/>
  <c r="P906" i="6" s="1"/>
  <c r="Q906" i="6" s="1"/>
  <c r="F906" i="6"/>
  <c r="G906" i="6" s="1"/>
  <c r="H906" i="6" s="1"/>
  <c r="B907" i="6"/>
  <c r="L665" i="6"/>
  <c r="M664" i="6"/>
  <c r="N664" i="6" s="1"/>
  <c r="R664" i="6" s="1"/>
  <c r="D663" i="6"/>
  <c r="E663" i="6" s="1"/>
  <c r="I663" i="6" s="1"/>
  <c r="C664" i="6"/>
  <c r="K908" i="6" l="1"/>
  <c r="O907" i="6"/>
  <c r="P907" i="6" s="1"/>
  <c r="Q907" i="6" s="1"/>
  <c r="B908" i="6"/>
  <c r="F907" i="6"/>
  <c r="G907" i="6" s="1"/>
  <c r="H907" i="6" s="1"/>
  <c r="M665" i="6"/>
  <c r="N665" i="6" s="1"/>
  <c r="R665" i="6" s="1"/>
  <c r="L666" i="6"/>
  <c r="C665" i="6"/>
  <c r="D664" i="6"/>
  <c r="E664" i="6" s="1"/>
  <c r="I664" i="6" s="1"/>
  <c r="O908" i="6" l="1"/>
  <c r="P908" i="6" s="1"/>
  <c r="Q908" i="6" s="1"/>
  <c r="K909" i="6"/>
  <c r="F908" i="6"/>
  <c r="G908" i="6" s="1"/>
  <c r="H908" i="6" s="1"/>
  <c r="B909" i="6"/>
  <c r="L667" i="6"/>
  <c r="M666" i="6"/>
  <c r="N666" i="6" s="1"/>
  <c r="R666" i="6" s="1"/>
  <c r="D665" i="6"/>
  <c r="E665" i="6" s="1"/>
  <c r="I665" i="6" s="1"/>
  <c r="C666" i="6"/>
  <c r="K910" i="6" l="1"/>
  <c r="O909" i="6"/>
  <c r="P909" i="6" s="1"/>
  <c r="Q909" i="6" s="1"/>
  <c r="B910" i="6"/>
  <c r="F909" i="6"/>
  <c r="G909" i="6" s="1"/>
  <c r="H909" i="6" s="1"/>
  <c r="M667" i="6"/>
  <c r="N667" i="6" s="1"/>
  <c r="R667" i="6" s="1"/>
  <c r="L668" i="6"/>
  <c r="D666" i="6"/>
  <c r="E666" i="6" s="1"/>
  <c r="I666" i="6" s="1"/>
  <c r="C667" i="6"/>
  <c r="K911" i="6" l="1"/>
  <c r="O910" i="6"/>
  <c r="P910" i="6" s="1"/>
  <c r="Q910" i="6" s="1"/>
  <c r="F910" i="6"/>
  <c r="G910" i="6" s="1"/>
  <c r="H910" i="6" s="1"/>
  <c r="B911" i="6"/>
  <c r="L669" i="6"/>
  <c r="M668" i="6"/>
  <c r="N668" i="6" s="1"/>
  <c r="R668" i="6" s="1"/>
  <c r="D667" i="6"/>
  <c r="E667" i="6" s="1"/>
  <c r="I667" i="6" s="1"/>
  <c r="C668" i="6"/>
  <c r="K912" i="6" l="1"/>
  <c r="O911" i="6"/>
  <c r="P911" i="6" s="1"/>
  <c r="Q911" i="6" s="1"/>
  <c r="B912" i="6"/>
  <c r="F911" i="6"/>
  <c r="G911" i="6" s="1"/>
  <c r="H911" i="6" s="1"/>
  <c r="M669" i="6"/>
  <c r="N669" i="6" s="1"/>
  <c r="R669" i="6" s="1"/>
  <c r="L670" i="6"/>
  <c r="C669" i="6"/>
  <c r="D668" i="6"/>
  <c r="E668" i="6" s="1"/>
  <c r="I668" i="6" s="1"/>
  <c r="K913" i="6" l="1"/>
  <c r="O912" i="6"/>
  <c r="P912" i="6" s="1"/>
  <c r="Q912" i="6" s="1"/>
  <c r="F912" i="6"/>
  <c r="G912" i="6" s="1"/>
  <c r="H912" i="6" s="1"/>
  <c r="B913" i="6"/>
  <c r="M670" i="6"/>
  <c r="N670" i="6" s="1"/>
  <c r="R670" i="6" s="1"/>
  <c r="L671" i="6"/>
  <c r="D669" i="6"/>
  <c r="E669" i="6" s="1"/>
  <c r="I669" i="6" s="1"/>
  <c r="C670" i="6"/>
  <c r="K914" i="6" l="1"/>
  <c r="O913" i="6"/>
  <c r="P913" i="6" s="1"/>
  <c r="Q913" i="6" s="1"/>
  <c r="B914" i="6"/>
  <c r="F913" i="6"/>
  <c r="G913" i="6" s="1"/>
  <c r="H913" i="6" s="1"/>
  <c r="M671" i="6"/>
  <c r="N671" i="6" s="1"/>
  <c r="R671" i="6" s="1"/>
  <c r="L672" i="6"/>
  <c r="C671" i="6"/>
  <c r="D670" i="6"/>
  <c r="E670" i="6" s="1"/>
  <c r="I670" i="6" s="1"/>
  <c r="K915" i="6" l="1"/>
  <c r="O914" i="6"/>
  <c r="P914" i="6" s="1"/>
  <c r="Q914" i="6" s="1"/>
  <c r="F914" i="6"/>
  <c r="G914" i="6" s="1"/>
  <c r="H914" i="6" s="1"/>
  <c r="B915" i="6"/>
  <c r="M672" i="6"/>
  <c r="N672" i="6" s="1"/>
  <c r="R672" i="6" s="1"/>
  <c r="L673" i="6"/>
  <c r="C672" i="6"/>
  <c r="D671" i="6"/>
  <c r="E671" i="6" s="1"/>
  <c r="I671" i="6" s="1"/>
  <c r="K916" i="6" l="1"/>
  <c r="O915" i="6"/>
  <c r="P915" i="6" s="1"/>
  <c r="Q915" i="6" s="1"/>
  <c r="F915" i="6"/>
  <c r="G915" i="6" s="1"/>
  <c r="H915" i="6" s="1"/>
  <c r="B916" i="6"/>
  <c r="M673" i="6"/>
  <c r="N673" i="6" s="1"/>
  <c r="R673" i="6" s="1"/>
  <c r="L674" i="6"/>
  <c r="C673" i="6"/>
  <c r="D672" i="6"/>
  <c r="E672" i="6" s="1"/>
  <c r="I672" i="6" s="1"/>
  <c r="K917" i="6" l="1"/>
  <c r="O916" i="6"/>
  <c r="P916" i="6" s="1"/>
  <c r="Q916" i="6" s="1"/>
  <c r="F916" i="6"/>
  <c r="G916" i="6" s="1"/>
  <c r="H916" i="6" s="1"/>
  <c r="B917" i="6"/>
  <c r="M674" i="6"/>
  <c r="N674" i="6" s="1"/>
  <c r="R674" i="6" s="1"/>
  <c r="L675" i="6"/>
  <c r="D673" i="6"/>
  <c r="E673" i="6" s="1"/>
  <c r="I673" i="6" s="1"/>
  <c r="C674" i="6"/>
  <c r="K918" i="6" l="1"/>
  <c r="O917" i="6"/>
  <c r="P917" i="6" s="1"/>
  <c r="Q917" i="6" s="1"/>
  <c r="B918" i="6"/>
  <c r="F917" i="6"/>
  <c r="G917" i="6" s="1"/>
  <c r="H917" i="6" s="1"/>
  <c r="M675" i="6"/>
  <c r="N675" i="6" s="1"/>
  <c r="R675" i="6" s="1"/>
  <c r="L676" i="6"/>
  <c r="C675" i="6"/>
  <c r="D674" i="6"/>
  <c r="E674" i="6" s="1"/>
  <c r="I674" i="6" s="1"/>
  <c r="K919" i="6" l="1"/>
  <c r="O918" i="6"/>
  <c r="P918" i="6" s="1"/>
  <c r="Q918" i="6" s="1"/>
  <c r="F918" i="6"/>
  <c r="G918" i="6" s="1"/>
  <c r="H918" i="6" s="1"/>
  <c r="B919" i="6"/>
  <c r="M676" i="6"/>
  <c r="N676" i="6" s="1"/>
  <c r="R676" i="6" s="1"/>
  <c r="L677" i="6"/>
  <c r="D675" i="6"/>
  <c r="E675" i="6" s="1"/>
  <c r="I675" i="6" s="1"/>
  <c r="C676" i="6"/>
  <c r="K920" i="6" l="1"/>
  <c r="O919" i="6"/>
  <c r="P919" i="6" s="1"/>
  <c r="Q919" i="6" s="1"/>
  <c r="B920" i="6"/>
  <c r="F919" i="6"/>
  <c r="G919" i="6" s="1"/>
  <c r="H919" i="6" s="1"/>
  <c r="M677" i="6"/>
  <c r="N677" i="6" s="1"/>
  <c r="R677" i="6" s="1"/>
  <c r="L678" i="6"/>
  <c r="C677" i="6"/>
  <c r="D676" i="6"/>
  <c r="E676" i="6" s="1"/>
  <c r="I676" i="6" s="1"/>
  <c r="K921" i="6" l="1"/>
  <c r="O920" i="6"/>
  <c r="P920" i="6" s="1"/>
  <c r="Q920" i="6" s="1"/>
  <c r="F920" i="6"/>
  <c r="G920" i="6" s="1"/>
  <c r="H920" i="6" s="1"/>
  <c r="B921" i="6"/>
  <c r="M678" i="6"/>
  <c r="N678" i="6" s="1"/>
  <c r="R678" i="6" s="1"/>
  <c r="L679" i="6"/>
  <c r="D677" i="6"/>
  <c r="E677" i="6" s="1"/>
  <c r="I677" i="6" s="1"/>
  <c r="C678" i="6"/>
  <c r="K922" i="6" l="1"/>
  <c r="O921" i="6"/>
  <c r="P921" i="6" s="1"/>
  <c r="Q921" i="6" s="1"/>
  <c r="B922" i="6"/>
  <c r="F921" i="6"/>
  <c r="G921" i="6" s="1"/>
  <c r="H921" i="6" s="1"/>
  <c r="M679" i="6"/>
  <c r="N679" i="6" s="1"/>
  <c r="R679" i="6" s="1"/>
  <c r="L680" i="6"/>
  <c r="C679" i="6"/>
  <c r="D678" i="6"/>
  <c r="E678" i="6" s="1"/>
  <c r="I678" i="6" s="1"/>
  <c r="K923" i="6" l="1"/>
  <c r="O922" i="6"/>
  <c r="P922" i="6" s="1"/>
  <c r="Q922" i="6" s="1"/>
  <c r="F922" i="6"/>
  <c r="G922" i="6" s="1"/>
  <c r="H922" i="6" s="1"/>
  <c r="B923" i="6"/>
  <c r="M680" i="6"/>
  <c r="N680" i="6" s="1"/>
  <c r="R680" i="6" s="1"/>
  <c r="L681" i="6"/>
  <c r="D679" i="6"/>
  <c r="E679" i="6" s="1"/>
  <c r="I679" i="6" s="1"/>
  <c r="C680" i="6"/>
  <c r="K924" i="6" l="1"/>
  <c r="O923" i="6"/>
  <c r="P923" i="6" s="1"/>
  <c r="Q923" i="6" s="1"/>
  <c r="B924" i="6"/>
  <c r="F923" i="6"/>
  <c r="G923" i="6" s="1"/>
  <c r="H923" i="6" s="1"/>
  <c r="M681" i="6"/>
  <c r="N681" i="6" s="1"/>
  <c r="R681" i="6" s="1"/>
  <c r="L682" i="6"/>
  <c r="C681" i="6"/>
  <c r="D680" i="6"/>
  <c r="E680" i="6" s="1"/>
  <c r="I680" i="6" s="1"/>
  <c r="K925" i="6" l="1"/>
  <c r="O924" i="6"/>
  <c r="P924" i="6" s="1"/>
  <c r="Q924" i="6" s="1"/>
  <c r="F924" i="6"/>
  <c r="G924" i="6" s="1"/>
  <c r="H924" i="6" s="1"/>
  <c r="B925" i="6"/>
  <c r="M682" i="6"/>
  <c r="N682" i="6" s="1"/>
  <c r="R682" i="6" s="1"/>
  <c r="L683" i="6"/>
  <c r="D681" i="6"/>
  <c r="E681" i="6" s="1"/>
  <c r="I681" i="6" s="1"/>
  <c r="C682" i="6"/>
  <c r="K926" i="6" l="1"/>
  <c r="O925" i="6"/>
  <c r="P925" i="6" s="1"/>
  <c r="Q925" i="6" s="1"/>
  <c r="B926" i="6"/>
  <c r="F925" i="6"/>
  <c r="G925" i="6" s="1"/>
  <c r="H925" i="6" s="1"/>
  <c r="M683" i="6"/>
  <c r="N683" i="6" s="1"/>
  <c r="R683" i="6" s="1"/>
  <c r="L684" i="6"/>
  <c r="C683" i="6"/>
  <c r="D682" i="6"/>
  <c r="E682" i="6" s="1"/>
  <c r="I682" i="6" s="1"/>
  <c r="K927" i="6" l="1"/>
  <c r="O926" i="6"/>
  <c r="P926" i="6" s="1"/>
  <c r="Q926" i="6" s="1"/>
  <c r="F926" i="6"/>
  <c r="G926" i="6" s="1"/>
  <c r="H926" i="6" s="1"/>
  <c r="B927" i="6"/>
  <c r="M684" i="6"/>
  <c r="N684" i="6" s="1"/>
  <c r="R684" i="6" s="1"/>
  <c r="L685" i="6"/>
  <c r="C684" i="6"/>
  <c r="D683" i="6"/>
  <c r="E683" i="6" s="1"/>
  <c r="I683" i="6" s="1"/>
  <c r="K928" i="6" l="1"/>
  <c r="O927" i="6"/>
  <c r="P927" i="6" s="1"/>
  <c r="Q927" i="6" s="1"/>
  <c r="B928" i="6"/>
  <c r="F927" i="6"/>
  <c r="G927" i="6" s="1"/>
  <c r="H927" i="6" s="1"/>
  <c r="M685" i="6"/>
  <c r="N685" i="6" s="1"/>
  <c r="R685" i="6" s="1"/>
  <c r="L686" i="6"/>
  <c r="C685" i="6"/>
  <c r="D684" i="6"/>
  <c r="E684" i="6" s="1"/>
  <c r="I684" i="6" s="1"/>
  <c r="K929" i="6" l="1"/>
  <c r="O928" i="6"/>
  <c r="P928" i="6" s="1"/>
  <c r="Q928" i="6" s="1"/>
  <c r="F928" i="6"/>
  <c r="G928" i="6" s="1"/>
  <c r="H928" i="6" s="1"/>
  <c r="B929" i="6"/>
  <c r="L687" i="6"/>
  <c r="M686" i="6"/>
  <c r="N686" i="6" s="1"/>
  <c r="R686" i="6" s="1"/>
  <c r="D685" i="6"/>
  <c r="E685" i="6" s="1"/>
  <c r="I685" i="6" s="1"/>
  <c r="C686" i="6"/>
  <c r="K930" i="6" l="1"/>
  <c r="O929" i="6"/>
  <c r="P929" i="6" s="1"/>
  <c r="Q929" i="6" s="1"/>
  <c r="B930" i="6"/>
  <c r="F929" i="6"/>
  <c r="G929" i="6" s="1"/>
  <c r="H929" i="6" s="1"/>
  <c r="L688" i="6"/>
  <c r="M687" i="6"/>
  <c r="N687" i="6" s="1"/>
  <c r="R687" i="6" s="1"/>
  <c r="C687" i="6"/>
  <c r="D686" i="6"/>
  <c r="E686" i="6" s="1"/>
  <c r="I686" i="6" s="1"/>
  <c r="K931" i="6" l="1"/>
  <c r="O930" i="6"/>
  <c r="P930" i="6" s="1"/>
  <c r="Q930" i="6" s="1"/>
  <c r="F930" i="6"/>
  <c r="G930" i="6" s="1"/>
  <c r="H930" i="6" s="1"/>
  <c r="B931" i="6"/>
  <c r="L689" i="6"/>
  <c r="M688" i="6"/>
  <c r="N688" i="6" s="1"/>
  <c r="R688" i="6" s="1"/>
  <c r="D687" i="6"/>
  <c r="E687" i="6" s="1"/>
  <c r="I687" i="6" s="1"/>
  <c r="C688" i="6"/>
  <c r="K932" i="6" l="1"/>
  <c r="O931" i="6"/>
  <c r="P931" i="6" s="1"/>
  <c r="Q931" i="6" s="1"/>
  <c r="B932" i="6"/>
  <c r="F931" i="6"/>
  <c r="G931" i="6" s="1"/>
  <c r="H931" i="6" s="1"/>
  <c r="M689" i="6"/>
  <c r="N689" i="6" s="1"/>
  <c r="R689" i="6" s="1"/>
  <c r="L690" i="6"/>
  <c r="C689" i="6"/>
  <c r="D688" i="6"/>
  <c r="E688" i="6" s="1"/>
  <c r="I688" i="6" s="1"/>
  <c r="K933" i="6" l="1"/>
  <c r="O932" i="6"/>
  <c r="P932" i="6" s="1"/>
  <c r="Q932" i="6" s="1"/>
  <c r="B933" i="6"/>
  <c r="F932" i="6"/>
  <c r="G932" i="6" s="1"/>
  <c r="H932" i="6" s="1"/>
  <c r="M690" i="6"/>
  <c r="N690" i="6" s="1"/>
  <c r="R690" i="6" s="1"/>
  <c r="L691" i="6"/>
  <c r="C690" i="6"/>
  <c r="D689" i="6"/>
  <c r="E689" i="6" s="1"/>
  <c r="I689" i="6" s="1"/>
  <c r="K934" i="6" l="1"/>
  <c r="O933" i="6"/>
  <c r="P933" i="6" s="1"/>
  <c r="Q933" i="6" s="1"/>
  <c r="B934" i="6"/>
  <c r="F933" i="6"/>
  <c r="G933" i="6" s="1"/>
  <c r="H933" i="6" s="1"/>
  <c r="M691" i="6"/>
  <c r="N691" i="6" s="1"/>
  <c r="R691" i="6" s="1"/>
  <c r="L692" i="6"/>
  <c r="C691" i="6"/>
  <c r="D690" i="6"/>
  <c r="E690" i="6" s="1"/>
  <c r="I690" i="6" s="1"/>
  <c r="K935" i="6" l="1"/>
  <c r="O934" i="6"/>
  <c r="P934" i="6" s="1"/>
  <c r="Q934" i="6" s="1"/>
  <c r="F934" i="6"/>
  <c r="G934" i="6" s="1"/>
  <c r="H934" i="6" s="1"/>
  <c r="B935" i="6"/>
  <c r="L693" i="6"/>
  <c r="M692" i="6"/>
  <c r="N692" i="6" s="1"/>
  <c r="R692" i="6" s="1"/>
  <c r="D691" i="6"/>
  <c r="E691" i="6" s="1"/>
  <c r="I691" i="6" s="1"/>
  <c r="C692" i="6"/>
  <c r="K936" i="6" l="1"/>
  <c r="O935" i="6"/>
  <c r="P935" i="6" s="1"/>
  <c r="Q935" i="6" s="1"/>
  <c r="B936" i="6"/>
  <c r="F935" i="6"/>
  <c r="G935" i="6" s="1"/>
  <c r="H935" i="6" s="1"/>
  <c r="M693" i="6"/>
  <c r="N693" i="6" s="1"/>
  <c r="R693" i="6" s="1"/>
  <c r="L694" i="6"/>
  <c r="C693" i="6"/>
  <c r="D692" i="6"/>
  <c r="E692" i="6" s="1"/>
  <c r="I692" i="6" s="1"/>
  <c r="K937" i="6" l="1"/>
  <c r="O936" i="6"/>
  <c r="P936" i="6" s="1"/>
  <c r="Q936" i="6" s="1"/>
  <c r="F936" i="6"/>
  <c r="G936" i="6" s="1"/>
  <c r="H936" i="6" s="1"/>
  <c r="B937" i="6"/>
  <c r="L695" i="6"/>
  <c r="M694" i="6"/>
  <c r="N694" i="6" s="1"/>
  <c r="R694" i="6" s="1"/>
  <c r="D693" i="6"/>
  <c r="E693" i="6" s="1"/>
  <c r="I693" i="6" s="1"/>
  <c r="C694" i="6"/>
  <c r="O937" i="6" l="1"/>
  <c r="P937" i="6" s="1"/>
  <c r="Q937" i="6" s="1"/>
  <c r="K938" i="6"/>
  <c r="B938" i="6"/>
  <c r="F937" i="6"/>
  <c r="G937" i="6" s="1"/>
  <c r="H937" i="6" s="1"/>
  <c r="M695" i="6"/>
  <c r="N695" i="6" s="1"/>
  <c r="R695" i="6" s="1"/>
  <c r="L696" i="6"/>
  <c r="C695" i="6"/>
  <c r="D694" i="6"/>
  <c r="E694" i="6" s="1"/>
  <c r="I694" i="6" s="1"/>
  <c r="K939" i="6" l="1"/>
  <c r="O938" i="6"/>
  <c r="P938" i="6" s="1"/>
  <c r="Q938" i="6" s="1"/>
  <c r="F938" i="6"/>
  <c r="G938" i="6" s="1"/>
  <c r="H938" i="6" s="1"/>
  <c r="B939" i="6"/>
  <c r="L697" i="6"/>
  <c r="M696" i="6"/>
  <c r="N696" i="6" s="1"/>
  <c r="R696" i="6" s="1"/>
  <c r="C696" i="6"/>
  <c r="D695" i="6"/>
  <c r="E695" i="6" s="1"/>
  <c r="I695" i="6" s="1"/>
  <c r="O939" i="6" l="1"/>
  <c r="P939" i="6" s="1"/>
  <c r="Q939" i="6" s="1"/>
  <c r="K940" i="6"/>
  <c r="B940" i="6"/>
  <c r="F939" i="6"/>
  <c r="G939" i="6" s="1"/>
  <c r="H939" i="6" s="1"/>
  <c r="M697" i="6"/>
  <c r="N697" i="6" s="1"/>
  <c r="R697" i="6" s="1"/>
  <c r="L698" i="6"/>
  <c r="C697" i="6"/>
  <c r="D696" i="6"/>
  <c r="E696" i="6" s="1"/>
  <c r="I696" i="6" s="1"/>
  <c r="K941" i="6" l="1"/>
  <c r="O940" i="6"/>
  <c r="P940" i="6" s="1"/>
  <c r="Q940" i="6" s="1"/>
  <c r="B941" i="6"/>
  <c r="F940" i="6"/>
  <c r="G940" i="6" s="1"/>
  <c r="H940" i="6" s="1"/>
  <c r="M698" i="6"/>
  <c r="N698" i="6" s="1"/>
  <c r="R698" i="6" s="1"/>
  <c r="L699" i="6"/>
  <c r="D697" i="6"/>
  <c r="E697" i="6" s="1"/>
  <c r="I697" i="6" s="1"/>
  <c r="C698" i="6"/>
  <c r="O941" i="6" l="1"/>
  <c r="P941" i="6" s="1"/>
  <c r="Q941" i="6" s="1"/>
  <c r="K942" i="6"/>
  <c r="B942" i="6"/>
  <c r="F941" i="6"/>
  <c r="G941" i="6" s="1"/>
  <c r="H941" i="6" s="1"/>
  <c r="M699" i="6"/>
  <c r="N699" i="6" s="1"/>
  <c r="R699" i="6" s="1"/>
  <c r="L700" i="6"/>
  <c r="C699" i="6"/>
  <c r="D698" i="6"/>
  <c r="E698" i="6" s="1"/>
  <c r="I698" i="6" s="1"/>
  <c r="K943" i="6" l="1"/>
  <c r="O942" i="6"/>
  <c r="P942" i="6" s="1"/>
  <c r="Q942" i="6" s="1"/>
  <c r="F942" i="6"/>
  <c r="G942" i="6" s="1"/>
  <c r="H942" i="6" s="1"/>
  <c r="B943" i="6"/>
  <c r="L701" i="6"/>
  <c r="M700" i="6"/>
  <c r="N700" i="6" s="1"/>
  <c r="R700" i="6" s="1"/>
  <c r="D699" i="6"/>
  <c r="E699" i="6" s="1"/>
  <c r="I699" i="6" s="1"/>
  <c r="C700" i="6"/>
  <c r="O943" i="6" l="1"/>
  <c r="P943" i="6" s="1"/>
  <c r="Q943" i="6" s="1"/>
  <c r="K944" i="6"/>
  <c r="B944" i="6"/>
  <c r="F943" i="6"/>
  <c r="G943" i="6" s="1"/>
  <c r="H943" i="6" s="1"/>
  <c r="M701" i="6"/>
  <c r="N701" i="6" s="1"/>
  <c r="R701" i="6" s="1"/>
  <c r="L702" i="6"/>
  <c r="C701" i="6"/>
  <c r="D700" i="6"/>
  <c r="E700" i="6" s="1"/>
  <c r="I700" i="6" s="1"/>
  <c r="K945" i="6" l="1"/>
  <c r="O944" i="6"/>
  <c r="P944" i="6" s="1"/>
  <c r="Q944" i="6" s="1"/>
  <c r="B945" i="6"/>
  <c r="F944" i="6"/>
  <c r="G944" i="6" s="1"/>
  <c r="H944" i="6" s="1"/>
  <c r="M702" i="6"/>
  <c r="N702" i="6" s="1"/>
  <c r="R702" i="6" s="1"/>
  <c r="L703" i="6"/>
  <c r="D701" i="6"/>
  <c r="E701" i="6" s="1"/>
  <c r="I701" i="6" s="1"/>
  <c r="C702" i="6"/>
  <c r="O945" i="6" l="1"/>
  <c r="P945" i="6" s="1"/>
  <c r="Q945" i="6" s="1"/>
  <c r="K946" i="6"/>
  <c r="B946" i="6"/>
  <c r="F945" i="6"/>
  <c r="G945" i="6" s="1"/>
  <c r="H945" i="6" s="1"/>
  <c r="M703" i="6"/>
  <c r="N703" i="6" s="1"/>
  <c r="R703" i="6" s="1"/>
  <c r="L704" i="6"/>
  <c r="C703" i="6"/>
  <c r="D702" i="6"/>
  <c r="E702" i="6" s="1"/>
  <c r="I702" i="6" s="1"/>
  <c r="AS8" i="9" a="1"/>
  <c r="AS8" i="9"/>
  <c r="K947" i="6" l="1"/>
  <c r="O946" i="6"/>
  <c r="P946" i="6" s="1"/>
  <c r="Q946" i="6" s="1"/>
  <c r="F946" i="6"/>
  <c r="G946" i="6" s="1"/>
  <c r="H946" i="6" s="1"/>
  <c r="B947" i="6"/>
  <c r="D703" i="6"/>
  <c r="E703" i="6" s="1"/>
  <c r="I703" i="6" s="1"/>
  <c r="C704" i="6"/>
  <c r="L705" i="6"/>
  <c r="M704" i="6"/>
  <c r="N704" i="6" s="1"/>
  <c r="R704" i="6" s="1"/>
  <c r="O947" i="6" l="1"/>
  <c r="P947" i="6" s="1"/>
  <c r="Q947" i="6" s="1"/>
  <c r="K948" i="6"/>
  <c r="B948" i="6"/>
  <c r="F947" i="6"/>
  <c r="G947" i="6" s="1"/>
  <c r="H947" i="6" s="1"/>
  <c r="L706" i="6"/>
  <c r="M705" i="6"/>
  <c r="N705" i="6" s="1"/>
  <c r="R705" i="6" s="1"/>
  <c r="D704" i="6"/>
  <c r="E704" i="6" s="1"/>
  <c r="I704" i="6" s="1"/>
  <c r="C705" i="6"/>
  <c r="O948" i="6" l="1"/>
  <c r="P948" i="6" s="1"/>
  <c r="Q948" i="6" s="1"/>
  <c r="K949" i="6"/>
  <c r="B949" i="6"/>
  <c r="F948" i="6"/>
  <c r="G948" i="6" s="1"/>
  <c r="H948" i="6" s="1"/>
  <c r="C706" i="6"/>
  <c r="D705" i="6"/>
  <c r="E705" i="6" s="1"/>
  <c r="I705" i="6" s="1"/>
  <c r="L707" i="6"/>
  <c r="M706" i="6"/>
  <c r="N706" i="6" s="1"/>
  <c r="R706" i="6" s="1"/>
  <c r="K950" i="6" l="1"/>
  <c r="O949" i="6"/>
  <c r="P949" i="6" s="1"/>
  <c r="Q949" i="6" s="1"/>
  <c r="B950" i="6"/>
  <c r="F949" i="6"/>
  <c r="G949" i="6" s="1"/>
  <c r="H949" i="6" s="1"/>
  <c r="L708" i="6"/>
  <c r="M707" i="6"/>
  <c r="N707" i="6" s="1"/>
  <c r="R707" i="6" s="1"/>
  <c r="C707" i="6"/>
  <c r="D706" i="6"/>
  <c r="E706" i="6" s="1"/>
  <c r="I706" i="6" s="1"/>
  <c r="O950" i="6" l="1"/>
  <c r="P950" i="6" s="1"/>
  <c r="Q950" i="6" s="1"/>
  <c r="K951" i="6"/>
  <c r="F950" i="6"/>
  <c r="G950" i="6" s="1"/>
  <c r="H950" i="6" s="1"/>
  <c r="B951" i="6"/>
  <c r="D707" i="6"/>
  <c r="E707" i="6" s="1"/>
  <c r="I707" i="6" s="1"/>
  <c r="C708" i="6"/>
  <c r="L709" i="6"/>
  <c r="M708" i="6"/>
  <c r="N708" i="6" s="1"/>
  <c r="R708" i="6" s="1"/>
  <c r="K952" i="6" l="1"/>
  <c r="O951" i="6"/>
  <c r="P951" i="6" s="1"/>
  <c r="Q951" i="6" s="1"/>
  <c r="B952" i="6"/>
  <c r="F951" i="6"/>
  <c r="G951" i="6" s="1"/>
  <c r="H951" i="6" s="1"/>
  <c r="L710" i="6"/>
  <c r="M709" i="6"/>
  <c r="N709" i="6" s="1"/>
  <c r="R709" i="6" s="1"/>
  <c r="D708" i="6"/>
  <c r="E708" i="6" s="1"/>
  <c r="I708" i="6" s="1"/>
  <c r="C709" i="6"/>
  <c r="O952" i="6" l="1"/>
  <c r="P952" i="6" s="1"/>
  <c r="Q952" i="6" s="1"/>
  <c r="K953" i="6"/>
  <c r="F952" i="6"/>
  <c r="G952" i="6" s="1"/>
  <c r="H952" i="6" s="1"/>
  <c r="B953" i="6"/>
  <c r="D709" i="6"/>
  <c r="E709" i="6" s="1"/>
  <c r="I709" i="6" s="1"/>
  <c r="C710" i="6"/>
  <c r="L711" i="6"/>
  <c r="M710" i="6"/>
  <c r="N710" i="6" s="1"/>
  <c r="R710" i="6" s="1"/>
  <c r="K954" i="6" l="1"/>
  <c r="O953" i="6"/>
  <c r="P953" i="6" s="1"/>
  <c r="Q953" i="6" s="1"/>
  <c r="B954" i="6"/>
  <c r="F953" i="6"/>
  <c r="G953" i="6" s="1"/>
  <c r="H953" i="6" s="1"/>
  <c r="L712" i="6"/>
  <c r="M711" i="6"/>
  <c r="N711" i="6" s="1"/>
  <c r="R711" i="6" s="1"/>
  <c r="C711" i="6"/>
  <c r="D710" i="6"/>
  <c r="E710" i="6" s="1"/>
  <c r="I710" i="6" s="1"/>
  <c r="K955" i="6" l="1"/>
  <c r="O954" i="6"/>
  <c r="P954" i="6" s="1"/>
  <c r="Q954" i="6" s="1"/>
  <c r="B955" i="6"/>
  <c r="F954" i="6"/>
  <c r="G954" i="6" s="1"/>
  <c r="H954" i="6" s="1"/>
  <c r="D711" i="6"/>
  <c r="E711" i="6" s="1"/>
  <c r="I711" i="6" s="1"/>
  <c r="C712" i="6"/>
  <c r="L713" i="6"/>
  <c r="M712" i="6"/>
  <c r="N712" i="6" s="1"/>
  <c r="R712" i="6" s="1"/>
  <c r="K956" i="6" l="1"/>
  <c r="O955" i="6"/>
  <c r="P955" i="6" s="1"/>
  <c r="Q955" i="6" s="1"/>
  <c r="B956" i="6"/>
  <c r="F955" i="6"/>
  <c r="G955" i="6" s="1"/>
  <c r="H955" i="6" s="1"/>
  <c r="L714" i="6"/>
  <c r="M713" i="6"/>
  <c r="N713" i="6" s="1"/>
  <c r="R713" i="6" s="1"/>
  <c r="C713" i="6"/>
  <c r="D712" i="6"/>
  <c r="E712" i="6" s="1"/>
  <c r="I712" i="6" s="1"/>
  <c r="O956" i="6" l="1"/>
  <c r="P956" i="6" s="1"/>
  <c r="Q956" i="6" s="1"/>
  <c r="K957" i="6"/>
  <c r="F956" i="6"/>
  <c r="G956" i="6" s="1"/>
  <c r="H956" i="6" s="1"/>
  <c r="B957" i="6"/>
  <c r="D713" i="6"/>
  <c r="E713" i="6" s="1"/>
  <c r="I713" i="6" s="1"/>
  <c r="C714" i="6"/>
  <c r="L715" i="6"/>
  <c r="M714" i="6"/>
  <c r="N714" i="6" s="1"/>
  <c r="R714" i="6" s="1"/>
  <c r="K958" i="6" l="1"/>
  <c r="O957" i="6"/>
  <c r="P957" i="6" s="1"/>
  <c r="Q957" i="6" s="1"/>
  <c r="B958" i="6"/>
  <c r="F957" i="6"/>
  <c r="G957" i="6" s="1"/>
  <c r="H957" i="6" s="1"/>
  <c r="D714" i="6"/>
  <c r="E714" i="6" s="1"/>
  <c r="I714" i="6" s="1"/>
  <c r="C715" i="6"/>
  <c r="L716" i="6"/>
  <c r="M715" i="6"/>
  <c r="N715" i="6" s="1"/>
  <c r="R715" i="6" s="1"/>
  <c r="K959" i="6" l="1"/>
  <c r="O958" i="6"/>
  <c r="P958" i="6" s="1"/>
  <c r="Q958" i="6" s="1"/>
  <c r="F958" i="6"/>
  <c r="G958" i="6" s="1"/>
  <c r="H958" i="6" s="1"/>
  <c r="B959" i="6"/>
  <c r="C716" i="6"/>
  <c r="D715" i="6"/>
  <c r="E715" i="6" s="1"/>
  <c r="I715" i="6" s="1"/>
  <c r="L717" i="6"/>
  <c r="M716" i="6"/>
  <c r="N716" i="6" s="1"/>
  <c r="R716" i="6" s="1"/>
  <c r="K960" i="6" l="1"/>
  <c r="O959" i="6"/>
  <c r="P959" i="6" s="1"/>
  <c r="Q959" i="6" s="1"/>
  <c r="B960" i="6"/>
  <c r="F959" i="6"/>
  <c r="G959" i="6" s="1"/>
  <c r="H959" i="6" s="1"/>
  <c r="C717" i="6"/>
  <c r="D716" i="6"/>
  <c r="E716" i="6" s="1"/>
  <c r="I716" i="6" s="1"/>
  <c r="L718" i="6"/>
  <c r="M717" i="6"/>
  <c r="N717" i="6" s="1"/>
  <c r="R717" i="6" s="1"/>
  <c r="O960" i="6" l="1"/>
  <c r="P960" i="6" s="1"/>
  <c r="Q960" i="6" s="1"/>
  <c r="K961" i="6"/>
  <c r="F960" i="6"/>
  <c r="G960" i="6" s="1"/>
  <c r="H960" i="6" s="1"/>
  <c r="B961" i="6"/>
  <c r="L719" i="6"/>
  <c r="M718" i="6"/>
  <c r="N718" i="6" s="1"/>
  <c r="R718" i="6" s="1"/>
  <c r="C718" i="6"/>
  <c r="D717" i="6"/>
  <c r="E717" i="6" s="1"/>
  <c r="I717" i="6" s="1"/>
  <c r="K962" i="6" l="1"/>
  <c r="O961" i="6"/>
  <c r="P961" i="6" s="1"/>
  <c r="Q961" i="6" s="1"/>
  <c r="B962" i="6"/>
  <c r="F961" i="6"/>
  <c r="G961" i="6" s="1"/>
  <c r="H961" i="6" s="1"/>
  <c r="C719" i="6"/>
  <c r="D718" i="6"/>
  <c r="E718" i="6" s="1"/>
  <c r="I718" i="6" s="1"/>
  <c r="L720" i="6"/>
  <c r="M719" i="6"/>
  <c r="N719" i="6" s="1"/>
  <c r="R719" i="6" s="1"/>
  <c r="K963" i="6" l="1"/>
  <c r="O962" i="6"/>
  <c r="P962" i="6" s="1"/>
  <c r="Q962" i="6" s="1"/>
  <c r="F962" i="6"/>
  <c r="G962" i="6" s="1"/>
  <c r="H962" i="6" s="1"/>
  <c r="B963" i="6"/>
  <c r="L721" i="6"/>
  <c r="M720" i="6"/>
  <c r="N720" i="6" s="1"/>
  <c r="R720" i="6" s="1"/>
  <c r="C720" i="6"/>
  <c r="D719" i="6"/>
  <c r="E719" i="6" s="1"/>
  <c r="I719" i="6" s="1"/>
  <c r="K964" i="6" l="1"/>
  <c r="O963" i="6"/>
  <c r="P963" i="6" s="1"/>
  <c r="Q963" i="6" s="1"/>
  <c r="B964" i="6"/>
  <c r="F963" i="6"/>
  <c r="G963" i="6" s="1"/>
  <c r="H963" i="6" s="1"/>
  <c r="D720" i="6"/>
  <c r="E720" i="6" s="1"/>
  <c r="I720" i="6" s="1"/>
  <c r="C721" i="6"/>
  <c r="L722" i="6"/>
  <c r="M721" i="6"/>
  <c r="N721" i="6" s="1"/>
  <c r="R721" i="6" s="1"/>
  <c r="K965" i="6" l="1"/>
  <c r="O964" i="6"/>
  <c r="P964" i="6" s="1"/>
  <c r="Q964" i="6" s="1"/>
  <c r="F964" i="6"/>
  <c r="G964" i="6" s="1"/>
  <c r="H964" i="6" s="1"/>
  <c r="B965" i="6"/>
  <c r="L723" i="6"/>
  <c r="M722" i="6"/>
  <c r="N722" i="6" s="1"/>
  <c r="R722" i="6" s="1"/>
  <c r="C722" i="6"/>
  <c r="D721" i="6"/>
  <c r="E721" i="6" s="1"/>
  <c r="I721" i="6" s="1"/>
  <c r="K966" i="6" l="1"/>
  <c r="O965" i="6"/>
  <c r="P965" i="6" s="1"/>
  <c r="Q965" i="6" s="1"/>
  <c r="B966" i="6"/>
  <c r="F965" i="6"/>
  <c r="G965" i="6" s="1"/>
  <c r="H965" i="6" s="1"/>
  <c r="C723" i="6"/>
  <c r="D722" i="6"/>
  <c r="E722" i="6" s="1"/>
  <c r="I722" i="6" s="1"/>
  <c r="L724" i="6"/>
  <c r="M723" i="6"/>
  <c r="N723" i="6" s="1"/>
  <c r="R723" i="6" s="1"/>
  <c r="O966" i="6" l="1"/>
  <c r="P966" i="6" s="1"/>
  <c r="Q966" i="6" s="1"/>
  <c r="K967" i="6"/>
  <c r="F966" i="6"/>
  <c r="G966" i="6" s="1"/>
  <c r="H966" i="6" s="1"/>
  <c r="B967" i="6"/>
  <c r="L725" i="6"/>
  <c r="M724" i="6"/>
  <c r="N724" i="6" s="1"/>
  <c r="R724" i="6" s="1"/>
  <c r="D723" i="6"/>
  <c r="E723" i="6" s="1"/>
  <c r="I723" i="6" s="1"/>
  <c r="C724" i="6"/>
  <c r="K968" i="6" l="1"/>
  <c r="O967" i="6"/>
  <c r="P967" i="6" s="1"/>
  <c r="Q967" i="6" s="1"/>
  <c r="B968" i="6"/>
  <c r="F967" i="6"/>
  <c r="G967" i="6" s="1"/>
  <c r="H967" i="6" s="1"/>
  <c r="C725" i="6"/>
  <c r="D724" i="6"/>
  <c r="E724" i="6" s="1"/>
  <c r="I724" i="6" s="1"/>
  <c r="L726" i="6"/>
  <c r="M725" i="6"/>
  <c r="N725" i="6" s="1"/>
  <c r="R725" i="6" s="1"/>
  <c r="O968" i="6" l="1"/>
  <c r="P968" i="6" s="1"/>
  <c r="Q968" i="6" s="1"/>
  <c r="K969" i="6"/>
  <c r="F968" i="6"/>
  <c r="G968" i="6" s="1"/>
  <c r="H968" i="6" s="1"/>
  <c r="B969" i="6"/>
  <c r="L727" i="6"/>
  <c r="M726" i="6"/>
  <c r="N726" i="6" s="1"/>
  <c r="R726" i="6" s="1"/>
  <c r="C726" i="6"/>
  <c r="D725" i="6"/>
  <c r="E725" i="6" s="1"/>
  <c r="I725" i="6" s="1"/>
  <c r="K970" i="6" l="1"/>
  <c r="O969" i="6"/>
  <c r="P969" i="6" s="1"/>
  <c r="Q969" i="6" s="1"/>
  <c r="B970" i="6"/>
  <c r="F969" i="6"/>
  <c r="G969" i="6" s="1"/>
  <c r="H969" i="6" s="1"/>
  <c r="D726" i="6"/>
  <c r="E726" i="6" s="1"/>
  <c r="I726" i="6" s="1"/>
  <c r="C727" i="6"/>
  <c r="L728" i="6"/>
  <c r="M727" i="6"/>
  <c r="N727" i="6" s="1"/>
  <c r="R727" i="6" s="1"/>
  <c r="O970" i="6" l="1"/>
  <c r="P970" i="6" s="1"/>
  <c r="Q970" i="6" s="1"/>
  <c r="K971" i="6"/>
  <c r="F970" i="6"/>
  <c r="G970" i="6" s="1"/>
  <c r="H970" i="6" s="1"/>
  <c r="B971" i="6"/>
  <c r="L729" i="6"/>
  <c r="M728" i="6"/>
  <c r="N728" i="6" s="1"/>
  <c r="R728" i="6" s="1"/>
  <c r="C728" i="6"/>
  <c r="D727" i="6"/>
  <c r="E727" i="6" s="1"/>
  <c r="I727" i="6" s="1"/>
  <c r="K972" i="6" l="1"/>
  <c r="O971" i="6"/>
  <c r="P971" i="6" s="1"/>
  <c r="Q971" i="6" s="1"/>
  <c r="B972" i="6"/>
  <c r="F971" i="6"/>
  <c r="G971" i="6" s="1"/>
  <c r="H971" i="6" s="1"/>
  <c r="C729" i="6"/>
  <c r="D728" i="6"/>
  <c r="E728" i="6" s="1"/>
  <c r="I728" i="6" s="1"/>
  <c r="L730" i="6"/>
  <c r="M729" i="6"/>
  <c r="N729" i="6" s="1"/>
  <c r="R729" i="6" s="1"/>
  <c r="O972" i="6" l="1"/>
  <c r="P972" i="6" s="1"/>
  <c r="Q972" i="6" s="1"/>
  <c r="K973" i="6"/>
  <c r="O973" i="6" s="1"/>
  <c r="P973" i="6" s="1"/>
  <c r="Q973" i="6" s="1"/>
  <c r="F972" i="6"/>
  <c r="G972" i="6" s="1"/>
  <c r="H972" i="6" s="1"/>
  <c r="B973" i="6"/>
  <c r="F973" i="6" s="1"/>
  <c r="G973" i="6" s="1"/>
  <c r="H973" i="6" s="1"/>
  <c r="L731" i="6"/>
  <c r="M730" i="6"/>
  <c r="N730" i="6" s="1"/>
  <c r="R730" i="6" s="1"/>
  <c r="D729" i="6"/>
  <c r="E729" i="6" s="1"/>
  <c r="I729" i="6" s="1"/>
  <c r="C730" i="6"/>
  <c r="C731" i="6" l="1"/>
  <c r="D730" i="6"/>
  <c r="E730" i="6" s="1"/>
  <c r="I730" i="6" s="1"/>
  <c r="L732" i="6"/>
  <c r="M731" i="6"/>
  <c r="N731" i="6" s="1"/>
  <c r="R731" i="6" s="1"/>
  <c r="L733" i="6" l="1"/>
  <c r="M732" i="6"/>
  <c r="N732" i="6" s="1"/>
  <c r="R732" i="6" s="1"/>
  <c r="C732" i="6"/>
  <c r="D731" i="6"/>
  <c r="E731" i="6" s="1"/>
  <c r="I731" i="6" s="1"/>
  <c r="D732" i="6" l="1"/>
  <c r="E732" i="6" s="1"/>
  <c r="I732" i="6" s="1"/>
  <c r="C733" i="6"/>
  <c r="L734" i="6"/>
  <c r="M733" i="6"/>
  <c r="N733" i="6" s="1"/>
  <c r="R733" i="6" s="1"/>
  <c r="L735" i="6" l="1"/>
  <c r="M734" i="6"/>
  <c r="N734" i="6" s="1"/>
  <c r="R734" i="6" s="1"/>
  <c r="C734" i="6"/>
  <c r="D733" i="6"/>
  <c r="E733" i="6" s="1"/>
  <c r="I733" i="6" s="1"/>
  <c r="D734" i="6" l="1"/>
  <c r="E734" i="6" s="1"/>
  <c r="I734" i="6" s="1"/>
  <c r="C735" i="6"/>
  <c r="L736" i="6"/>
  <c r="M735" i="6"/>
  <c r="N735" i="6" s="1"/>
  <c r="R735" i="6" s="1"/>
  <c r="L737" i="6" l="1"/>
  <c r="M736" i="6"/>
  <c r="N736" i="6" s="1"/>
  <c r="R736" i="6" s="1"/>
  <c r="D735" i="6"/>
  <c r="E735" i="6" s="1"/>
  <c r="I735" i="6" s="1"/>
  <c r="C736" i="6"/>
  <c r="C737" i="6" l="1"/>
  <c r="D736" i="6"/>
  <c r="E736" i="6" s="1"/>
  <c r="I736" i="6" s="1"/>
  <c r="L738" i="6"/>
  <c r="M737" i="6"/>
  <c r="N737" i="6" s="1"/>
  <c r="R737" i="6" s="1"/>
  <c r="L739" i="6" l="1"/>
  <c r="M738" i="6"/>
  <c r="N738" i="6" s="1"/>
  <c r="R738" i="6" s="1"/>
  <c r="D737" i="6"/>
  <c r="E737" i="6" s="1"/>
  <c r="I737" i="6" s="1"/>
  <c r="C738" i="6"/>
  <c r="C739" i="6" l="1"/>
  <c r="D738" i="6"/>
  <c r="E738" i="6" s="1"/>
  <c r="I738" i="6" s="1"/>
  <c r="L740" i="6"/>
  <c r="M739" i="6"/>
  <c r="N739" i="6" s="1"/>
  <c r="R739" i="6" s="1"/>
  <c r="L741" i="6" l="1"/>
  <c r="M740" i="6"/>
  <c r="N740" i="6" s="1"/>
  <c r="R740" i="6" s="1"/>
  <c r="D739" i="6"/>
  <c r="E739" i="6" s="1"/>
  <c r="I739" i="6" s="1"/>
  <c r="C740" i="6"/>
  <c r="D740" i="6" l="1"/>
  <c r="E740" i="6" s="1"/>
  <c r="I740" i="6" s="1"/>
  <c r="C741" i="6"/>
  <c r="L742" i="6"/>
  <c r="M741" i="6"/>
  <c r="N741" i="6" s="1"/>
  <c r="R741" i="6" s="1"/>
  <c r="D741" i="6" l="1"/>
  <c r="E741" i="6" s="1"/>
  <c r="I741" i="6" s="1"/>
  <c r="C742" i="6"/>
  <c r="L743" i="6"/>
  <c r="M742" i="6"/>
  <c r="N742" i="6" s="1"/>
  <c r="R742" i="6" s="1"/>
  <c r="L744" i="6" l="1"/>
  <c r="M743" i="6"/>
  <c r="N743" i="6" s="1"/>
  <c r="R743" i="6" s="1"/>
  <c r="D742" i="6"/>
  <c r="E742" i="6" s="1"/>
  <c r="I742" i="6" s="1"/>
  <c r="C743" i="6"/>
  <c r="C744" i="6" l="1"/>
  <c r="D743" i="6"/>
  <c r="E743" i="6" s="1"/>
  <c r="I743" i="6" s="1"/>
  <c r="L745" i="6"/>
  <c r="M744" i="6"/>
  <c r="N744" i="6" s="1"/>
  <c r="R744" i="6" s="1"/>
  <c r="C745" i="6" l="1"/>
  <c r="D744" i="6"/>
  <c r="E744" i="6" s="1"/>
  <c r="I744" i="6" s="1"/>
  <c r="L746" i="6"/>
  <c r="M745" i="6"/>
  <c r="N745" i="6" s="1"/>
  <c r="R745" i="6" s="1"/>
  <c r="L747" i="6" l="1"/>
  <c r="M746" i="6"/>
  <c r="N746" i="6" s="1"/>
  <c r="R746" i="6" s="1"/>
  <c r="C746" i="6"/>
  <c r="D745" i="6"/>
  <c r="E745" i="6" s="1"/>
  <c r="I745" i="6" s="1"/>
  <c r="L748" i="6" l="1"/>
  <c r="M747" i="6"/>
  <c r="N747" i="6" s="1"/>
  <c r="R747" i="6" s="1"/>
  <c r="D746" i="6"/>
  <c r="E746" i="6" s="1"/>
  <c r="I746" i="6" s="1"/>
  <c r="C747" i="6"/>
  <c r="D747" i="6" l="1"/>
  <c r="E747" i="6" s="1"/>
  <c r="I747" i="6" s="1"/>
  <c r="C748" i="6"/>
  <c r="L749" i="6"/>
  <c r="M748" i="6"/>
  <c r="N748" i="6" s="1"/>
  <c r="R748" i="6" s="1"/>
  <c r="L750" i="6" l="1"/>
  <c r="M749" i="6"/>
  <c r="N749" i="6" s="1"/>
  <c r="R749" i="6" s="1"/>
  <c r="D748" i="6"/>
  <c r="E748" i="6" s="1"/>
  <c r="I748" i="6" s="1"/>
  <c r="C749" i="6"/>
  <c r="C750" i="6" l="1"/>
  <c r="D749" i="6"/>
  <c r="E749" i="6" s="1"/>
  <c r="I749" i="6" s="1"/>
  <c r="L751" i="6"/>
  <c r="M750" i="6"/>
  <c r="N750" i="6" s="1"/>
  <c r="R750" i="6" s="1"/>
  <c r="D750" i="6" l="1"/>
  <c r="E750" i="6" s="1"/>
  <c r="I750" i="6" s="1"/>
  <c r="C751" i="6"/>
  <c r="L752" i="6"/>
  <c r="M751" i="6"/>
  <c r="N751" i="6" s="1"/>
  <c r="R751" i="6" s="1"/>
  <c r="L753" i="6" l="1"/>
  <c r="M752" i="6"/>
  <c r="N752" i="6" s="1"/>
  <c r="R752" i="6" s="1"/>
  <c r="D751" i="6"/>
  <c r="E751" i="6" s="1"/>
  <c r="I751" i="6" s="1"/>
  <c r="C752" i="6"/>
  <c r="L754" i="6" l="1"/>
  <c r="M753" i="6"/>
  <c r="N753" i="6" s="1"/>
  <c r="R753" i="6" s="1"/>
  <c r="D752" i="6"/>
  <c r="E752" i="6" s="1"/>
  <c r="I752" i="6" s="1"/>
  <c r="C753" i="6"/>
  <c r="D753" i="6" l="1"/>
  <c r="E753" i="6" s="1"/>
  <c r="I753" i="6" s="1"/>
  <c r="C754" i="6"/>
  <c r="L755" i="6"/>
  <c r="M754" i="6"/>
  <c r="N754" i="6" s="1"/>
  <c r="R754" i="6" s="1"/>
  <c r="L756" i="6" l="1"/>
  <c r="M755" i="6"/>
  <c r="N755" i="6" s="1"/>
  <c r="R755" i="6" s="1"/>
  <c r="D754" i="6"/>
  <c r="E754" i="6" s="1"/>
  <c r="I754" i="6" s="1"/>
  <c r="C755" i="6"/>
  <c r="L757" i="6" l="1"/>
  <c r="M756" i="6"/>
  <c r="N756" i="6" s="1"/>
  <c r="R756" i="6" s="1"/>
  <c r="D755" i="6"/>
  <c r="E755" i="6" s="1"/>
  <c r="I755" i="6" s="1"/>
  <c r="C756" i="6"/>
  <c r="L758" i="6" l="1"/>
  <c r="M757" i="6"/>
  <c r="N757" i="6" s="1"/>
  <c r="R757" i="6" s="1"/>
  <c r="C757" i="6"/>
  <c r="D756" i="6"/>
  <c r="E756" i="6" s="1"/>
  <c r="I756" i="6" s="1"/>
  <c r="D757" i="6" l="1"/>
  <c r="E757" i="6" s="1"/>
  <c r="I757" i="6" s="1"/>
  <c r="C758" i="6"/>
  <c r="L759" i="6"/>
  <c r="M758" i="6"/>
  <c r="N758" i="6" s="1"/>
  <c r="R758" i="6" s="1"/>
  <c r="L760" i="6" l="1"/>
  <c r="M759" i="6"/>
  <c r="N759" i="6" s="1"/>
  <c r="R759" i="6" s="1"/>
  <c r="C759" i="6"/>
  <c r="D758" i="6"/>
  <c r="E758" i="6" s="1"/>
  <c r="I758" i="6" s="1"/>
  <c r="L761" i="6" l="1"/>
  <c r="M760" i="6"/>
  <c r="N760" i="6" s="1"/>
  <c r="R760" i="6" s="1"/>
  <c r="D759" i="6"/>
  <c r="E759" i="6" s="1"/>
  <c r="I759" i="6" s="1"/>
  <c r="C760" i="6"/>
  <c r="L762" i="6" l="1"/>
  <c r="M761" i="6"/>
  <c r="N761" i="6" s="1"/>
  <c r="R761" i="6" s="1"/>
  <c r="C761" i="6"/>
  <c r="D760" i="6"/>
  <c r="E760" i="6" s="1"/>
  <c r="I760" i="6" s="1"/>
  <c r="D761" i="6" l="1"/>
  <c r="E761" i="6" s="1"/>
  <c r="I761" i="6" s="1"/>
  <c r="C762" i="6"/>
  <c r="L763" i="6"/>
  <c r="M762" i="6"/>
  <c r="N762" i="6" s="1"/>
  <c r="R762" i="6" s="1"/>
  <c r="L764" i="6" l="1"/>
  <c r="M763" i="6"/>
  <c r="N763" i="6" s="1"/>
  <c r="R763" i="6" s="1"/>
  <c r="C763" i="6"/>
  <c r="D762" i="6"/>
  <c r="E762" i="6" s="1"/>
  <c r="I762" i="6" s="1"/>
  <c r="C764" i="6" l="1"/>
  <c r="D763" i="6"/>
  <c r="E763" i="6" s="1"/>
  <c r="I763" i="6" s="1"/>
  <c r="L765" i="6"/>
  <c r="M764" i="6"/>
  <c r="N764" i="6" s="1"/>
  <c r="R764" i="6" s="1"/>
  <c r="L766" i="6" l="1"/>
  <c r="M765" i="6"/>
  <c r="N765" i="6" s="1"/>
  <c r="R765" i="6" s="1"/>
  <c r="D764" i="6"/>
  <c r="E764" i="6" s="1"/>
  <c r="I764" i="6" s="1"/>
  <c r="C765" i="6"/>
  <c r="C766" i="6" l="1"/>
  <c r="D765" i="6"/>
  <c r="E765" i="6" s="1"/>
  <c r="I765" i="6" s="1"/>
  <c r="L767" i="6"/>
  <c r="M766" i="6"/>
  <c r="N766" i="6" s="1"/>
  <c r="R766" i="6" s="1"/>
  <c r="L768" i="6" l="1"/>
  <c r="M767" i="6"/>
  <c r="N767" i="6" s="1"/>
  <c r="R767" i="6" s="1"/>
  <c r="D766" i="6"/>
  <c r="E766" i="6" s="1"/>
  <c r="I766" i="6" s="1"/>
  <c r="C767" i="6"/>
  <c r="D767" i="6" l="1"/>
  <c r="E767" i="6" s="1"/>
  <c r="I767" i="6" s="1"/>
  <c r="C768" i="6"/>
  <c r="L769" i="6"/>
  <c r="M768" i="6"/>
  <c r="N768" i="6" s="1"/>
  <c r="R768" i="6" s="1"/>
  <c r="L770" i="6" l="1"/>
  <c r="M769" i="6"/>
  <c r="N769" i="6" s="1"/>
  <c r="R769" i="6" s="1"/>
  <c r="D768" i="6"/>
  <c r="E768" i="6" s="1"/>
  <c r="I768" i="6" s="1"/>
  <c r="C769" i="6"/>
  <c r="C770" i="6" l="1"/>
  <c r="D769" i="6"/>
  <c r="E769" i="6" s="1"/>
  <c r="I769" i="6" s="1"/>
  <c r="L771" i="6"/>
  <c r="M770" i="6"/>
  <c r="N770" i="6" s="1"/>
  <c r="R770" i="6" s="1"/>
  <c r="L772" i="6" l="1"/>
  <c r="M771" i="6"/>
  <c r="N771" i="6" s="1"/>
  <c r="R771" i="6" s="1"/>
  <c r="C771" i="6"/>
  <c r="D770" i="6"/>
  <c r="E770" i="6" s="1"/>
  <c r="I770" i="6" s="1"/>
  <c r="L773" i="6" l="1"/>
  <c r="M772" i="6"/>
  <c r="N772" i="6" s="1"/>
  <c r="R772" i="6" s="1"/>
  <c r="C772" i="6"/>
  <c r="D771" i="6"/>
  <c r="E771" i="6" s="1"/>
  <c r="I771" i="6" s="1"/>
  <c r="L774" i="6" l="1"/>
  <c r="M773" i="6"/>
  <c r="N773" i="6" s="1"/>
  <c r="R773" i="6" s="1"/>
  <c r="D772" i="6"/>
  <c r="E772" i="6" s="1"/>
  <c r="I772" i="6" s="1"/>
  <c r="C773" i="6"/>
  <c r="L775" i="6" l="1"/>
  <c r="M774" i="6"/>
  <c r="N774" i="6" s="1"/>
  <c r="R774" i="6" s="1"/>
  <c r="D773" i="6"/>
  <c r="E773" i="6" s="1"/>
  <c r="I773" i="6" s="1"/>
  <c r="C774" i="6"/>
  <c r="C775" i="6" l="1"/>
  <c r="D774" i="6"/>
  <c r="E774" i="6" s="1"/>
  <c r="I774" i="6" s="1"/>
  <c r="L776" i="6"/>
  <c r="M775" i="6"/>
  <c r="N775" i="6" s="1"/>
  <c r="R775" i="6" s="1"/>
  <c r="C776" i="6" l="1"/>
  <c r="D775" i="6"/>
  <c r="E775" i="6" s="1"/>
  <c r="I775" i="6" s="1"/>
  <c r="L777" i="6"/>
  <c r="M776" i="6"/>
  <c r="N776" i="6" s="1"/>
  <c r="R776" i="6" s="1"/>
  <c r="L778" i="6" l="1"/>
  <c r="M777" i="6"/>
  <c r="N777" i="6" s="1"/>
  <c r="R777" i="6" s="1"/>
  <c r="D776" i="6"/>
  <c r="E776" i="6" s="1"/>
  <c r="I776" i="6" s="1"/>
  <c r="C777" i="6"/>
  <c r="L779" i="6" l="1"/>
  <c r="M778" i="6"/>
  <c r="N778" i="6" s="1"/>
  <c r="R778" i="6" s="1"/>
  <c r="C778" i="6"/>
  <c r="D777" i="6"/>
  <c r="E777" i="6" s="1"/>
  <c r="I777" i="6" s="1"/>
  <c r="L780" i="6" l="1"/>
  <c r="M779" i="6"/>
  <c r="N779" i="6" s="1"/>
  <c r="R779" i="6" s="1"/>
  <c r="C779" i="6"/>
  <c r="D778" i="6"/>
  <c r="E778" i="6" s="1"/>
  <c r="I778" i="6" s="1"/>
  <c r="D779" i="6" l="1"/>
  <c r="E779" i="6" s="1"/>
  <c r="I779" i="6" s="1"/>
  <c r="C780" i="6"/>
  <c r="L781" i="6"/>
  <c r="M780" i="6"/>
  <c r="N780" i="6" s="1"/>
  <c r="R780" i="6" s="1"/>
  <c r="L782" i="6" l="1"/>
  <c r="M781" i="6"/>
  <c r="N781" i="6" s="1"/>
  <c r="R781" i="6" s="1"/>
  <c r="C781" i="6"/>
  <c r="D780" i="6"/>
  <c r="E780" i="6" s="1"/>
  <c r="I780" i="6" s="1"/>
  <c r="L783" i="6" l="1"/>
  <c r="M782" i="6"/>
  <c r="N782" i="6" s="1"/>
  <c r="R782" i="6" s="1"/>
  <c r="D781" i="6"/>
  <c r="E781" i="6" s="1"/>
  <c r="I781" i="6" s="1"/>
  <c r="C782" i="6"/>
  <c r="C783" i="6" l="1"/>
  <c r="D782" i="6"/>
  <c r="E782" i="6" s="1"/>
  <c r="I782" i="6" s="1"/>
  <c r="L784" i="6"/>
  <c r="M783" i="6"/>
  <c r="N783" i="6" s="1"/>
  <c r="R783" i="6" s="1"/>
  <c r="C784" i="6" l="1"/>
  <c r="D783" i="6"/>
  <c r="E783" i="6" s="1"/>
  <c r="I783" i="6" s="1"/>
  <c r="L785" i="6"/>
  <c r="M784" i="6"/>
  <c r="N784" i="6" s="1"/>
  <c r="R784" i="6" s="1"/>
  <c r="C785" i="6" l="1"/>
  <c r="D784" i="6"/>
  <c r="E784" i="6" s="1"/>
  <c r="I784" i="6" s="1"/>
  <c r="L786" i="6"/>
  <c r="M785" i="6"/>
  <c r="N785" i="6" s="1"/>
  <c r="R785" i="6" s="1"/>
  <c r="D785" i="6" l="1"/>
  <c r="E785" i="6" s="1"/>
  <c r="I785" i="6" s="1"/>
  <c r="C786" i="6"/>
  <c r="L787" i="6"/>
  <c r="M786" i="6"/>
  <c r="N786" i="6" s="1"/>
  <c r="R786" i="6" s="1"/>
  <c r="L788" i="6" l="1"/>
  <c r="M787" i="6"/>
  <c r="N787" i="6" s="1"/>
  <c r="R787" i="6" s="1"/>
  <c r="C787" i="6"/>
  <c r="D786" i="6"/>
  <c r="E786" i="6" s="1"/>
  <c r="I786" i="6" s="1"/>
  <c r="C788" i="6" l="1"/>
  <c r="D787" i="6"/>
  <c r="E787" i="6" s="1"/>
  <c r="I787" i="6" s="1"/>
  <c r="L789" i="6"/>
  <c r="M788" i="6"/>
  <c r="N788" i="6" s="1"/>
  <c r="R788" i="6" s="1"/>
  <c r="L790" i="6" l="1"/>
  <c r="M789" i="6"/>
  <c r="N789" i="6" s="1"/>
  <c r="R789" i="6" s="1"/>
  <c r="C789" i="6"/>
  <c r="D788" i="6"/>
  <c r="E788" i="6" s="1"/>
  <c r="I788" i="6" s="1"/>
  <c r="L791" i="6" l="1"/>
  <c r="M790" i="6"/>
  <c r="N790" i="6" s="1"/>
  <c r="R790" i="6" s="1"/>
  <c r="C790" i="6"/>
  <c r="D789" i="6"/>
  <c r="E789" i="6" s="1"/>
  <c r="I789" i="6" s="1"/>
  <c r="C791" i="6" l="1"/>
  <c r="D790" i="6"/>
  <c r="E790" i="6" s="1"/>
  <c r="I790" i="6" s="1"/>
  <c r="L792" i="6"/>
  <c r="M791" i="6"/>
  <c r="N791" i="6" s="1"/>
  <c r="R791" i="6" s="1"/>
  <c r="L793" i="6" l="1"/>
  <c r="M792" i="6"/>
  <c r="N792" i="6" s="1"/>
  <c r="R792" i="6" s="1"/>
  <c r="D791" i="6"/>
  <c r="E791" i="6" s="1"/>
  <c r="I791" i="6" s="1"/>
  <c r="C792" i="6"/>
  <c r="L794" i="6" l="1"/>
  <c r="M793" i="6"/>
  <c r="N793" i="6" s="1"/>
  <c r="R793" i="6" s="1"/>
  <c r="C793" i="6"/>
  <c r="D792" i="6"/>
  <c r="E792" i="6" s="1"/>
  <c r="I792" i="6" s="1"/>
  <c r="D793" i="6" l="1"/>
  <c r="E793" i="6" s="1"/>
  <c r="I793" i="6" s="1"/>
  <c r="C794" i="6"/>
  <c r="L795" i="6"/>
  <c r="M794" i="6"/>
  <c r="N794" i="6" s="1"/>
  <c r="R794" i="6" s="1"/>
  <c r="L796" i="6" l="1"/>
  <c r="M795" i="6"/>
  <c r="N795" i="6" s="1"/>
  <c r="R795" i="6" s="1"/>
  <c r="D794" i="6"/>
  <c r="E794" i="6" s="1"/>
  <c r="I794" i="6" s="1"/>
  <c r="C795" i="6"/>
  <c r="D795" i="6" l="1"/>
  <c r="E795" i="6" s="1"/>
  <c r="I795" i="6" s="1"/>
  <c r="C796" i="6"/>
  <c r="L797" i="6"/>
  <c r="M796" i="6"/>
  <c r="N796" i="6" s="1"/>
  <c r="R796" i="6" s="1"/>
  <c r="L798" i="6" l="1"/>
  <c r="M797" i="6"/>
  <c r="N797" i="6" s="1"/>
  <c r="R797" i="6" s="1"/>
  <c r="D796" i="6"/>
  <c r="E796" i="6" s="1"/>
  <c r="I796" i="6" s="1"/>
  <c r="C797" i="6"/>
  <c r="C798" i="6" l="1"/>
  <c r="D797" i="6"/>
  <c r="E797" i="6" s="1"/>
  <c r="I797" i="6" s="1"/>
  <c r="L799" i="6"/>
  <c r="M798" i="6"/>
  <c r="N798" i="6" s="1"/>
  <c r="R798" i="6" s="1"/>
  <c r="D798" i="6" l="1"/>
  <c r="E798" i="6" s="1"/>
  <c r="I798" i="6" s="1"/>
  <c r="C799" i="6"/>
  <c r="L800" i="6"/>
  <c r="M799" i="6"/>
  <c r="N799" i="6" s="1"/>
  <c r="R799" i="6" s="1"/>
  <c r="L801" i="6" l="1"/>
  <c r="M800" i="6"/>
  <c r="N800" i="6" s="1"/>
  <c r="R800" i="6" s="1"/>
  <c r="C800" i="6"/>
  <c r="D799" i="6"/>
  <c r="E799" i="6" s="1"/>
  <c r="I799" i="6" s="1"/>
  <c r="L802" i="6" l="1"/>
  <c r="M801" i="6"/>
  <c r="N801" i="6" s="1"/>
  <c r="R801" i="6" s="1"/>
  <c r="D800" i="6"/>
  <c r="E800" i="6" s="1"/>
  <c r="I800" i="6" s="1"/>
  <c r="C801" i="6"/>
  <c r="D801" i="6" l="1"/>
  <c r="E801" i="6" s="1"/>
  <c r="I801" i="6" s="1"/>
  <c r="C802" i="6"/>
  <c r="L803" i="6"/>
  <c r="M802" i="6"/>
  <c r="N802" i="6" s="1"/>
  <c r="R802" i="6" s="1"/>
  <c r="L804" i="6" l="1"/>
  <c r="M803" i="6"/>
  <c r="N803" i="6" s="1"/>
  <c r="R803" i="6" s="1"/>
  <c r="C803" i="6"/>
  <c r="D802" i="6"/>
  <c r="E802" i="6" s="1"/>
  <c r="I802" i="6" s="1"/>
  <c r="C804" i="6" l="1"/>
  <c r="D803" i="6"/>
  <c r="E803" i="6" s="1"/>
  <c r="I803" i="6" s="1"/>
  <c r="L805" i="6"/>
  <c r="M804" i="6"/>
  <c r="N804" i="6" s="1"/>
  <c r="R804" i="6" s="1"/>
  <c r="L806" i="6" l="1"/>
  <c r="M805" i="6"/>
  <c r="N805" i="6" s="1"/>
  <c r="R805" i="6" s="1"/>
  <c r="D804" i="6"/>
  <c r="E804" i="6" s="1"/>
  <c r="I804" i="6" s="1"/>
  <c r="C805" i="6"/>
  <c r="D805" i="6" l="1"/>
  <c r="E805" i="6" s="1"/>
  <c r="I805" i="6" s="1"/>
  <c r="C806" i="6"/>
  <c r="L807" i="6"/>
  <c r="M806" i="6"/>
  <c r="N806" i="6" s="1"/>
  <c r="R806" i="6" s="1"/>
  <c r="L808" i="6" l="1"/>
  <c r="M807" i="6"/>
  <c r="N807" i="6" s="1"/>
  <c r="R807" i="6" s="1"/>
  <c r="D806" i="6"/>
  <c r="E806" i="6" s="1"/>
  <c r="I806" i="6" s="1"/>
  <c r="C807" i="6"/>
  <c r="D807" i="6" l="1"/>
  <c r="E807" i="6" s="1"/>
  <c r="I807" i="6" s="1"/>
  <c r="C808" i="6"/>
  <c r="L809" i="6"/>
  <c r="M808" i="6"/>
  <c r="N808" i="6" s="1"/>
  <c r="R808" i="6" s="1"/>
  <c r="L810" i="6" l="1"/>
  <c r="M809" i="6"/>
  <c r="N809" i="6" s="1"/>
  <c r="R809" i="6" s="1"/>
  <c r="C809" i="6"/>
  <c r="D808" i="6"/>
  <c r="E808" i="6" s="1"/>
  <c r="I808" i="6" s="1"/>
  <c r="L811" i="6" l="1"/>
  <c r="M810" i="6"/>
  <c r="N810" i="6" s="1"/>
  <c r="R810" i="6" s="1"/>
  <c r="C810" i="6"/>
  <c r="D809" i="6"/>
  <c r="E809" i="6" s="1"/>
  <c r="I809" i="6" s="1"/>
  <c r="D810" i="6" l="1"/>
  <c r="E810" i="6" s="1"/>
  <c r="I810" i="6" s="1"/>
  <c r="C811" i="6"/>
  <c r="L812" i="6"/>
  <c r="M811" i="6"/>
  <c r="N811" i="6" s="1"/>
  <c r="R811" i="6" s="1"/>
  <c r="L813" i="6" l="1"/>
  <c r="M812" i="6"/>
  <c r="N812" i="6" s="1"/>
  <c r="R812" i="6" s="1"/>
  <c r="D811" i="6"/>
  <c r="E811" i="6" s="1"/>
  <c r="I811" i="6" s="1"/>
  <c r="C812" i="6"/>
  <c r="D812" i="6" l="1"/>
  <c r="E812" i="6" s="1"/>
  <c r="I812" i="6" s="1"/>
  <c r="C813" i="6"/>
  <c r="L814" i="6"/>
  <c r="M813" i="6"/>
  <c r="N813" i="6" s="1"/>
  <c r="R813" i="6" s="1"/>
  <c r="L815" i="6" l="1"/>
  <c r="M814" i="6"/>
  <c r="N814" i="6" s="1"/>
  <c r="R814" i="6" s="1"/>
  <c r="C814" i="6"/>
  <c r="D813" i="6"/>
  <c r="E813" i="6" s="1"/>
  <c r="I813" i="6" s="1"/>
  <c r="L816" i="6" l="1"/>
  <c r="M815" i="6"/>
  <c r="N815" i="6" s="1"/>
  <c r="R815" i="6" s="1"/>
  <c r="D814" i="6"/>
  <c r="E814" i="6" s="1"/>
  <c r="I814" i="6" s="1"/>
  <c r="C815" i="6"/>
  <c r="D815" i="6" l="1"/>
  <c r="E815" i="6" s="1"/>
  <c r="I815" i="6" s="1"/>
  <c r="C816" i="6"/>
  <c r="L817" i="6"/>
  <c r="M816" i="6"/>
  <c r="N816" i="6" s="1"/>
  <c r="R816" i="6" s="1"/>
  <c r="L818" i="6" l="1"/>
  <c r="M817" i="6"/>
  <c r="N817" i="6" s="1"/>
  <c r="R817" i="6" s="1"/>
  <c r="D816" i="6"/>
  <c r="E816" i="6" s="1"/>
  <c r="I816" i="6" s="1"/>
  <c r="C817" i="6"/>
  <c r="L819" i="6" l="1"/>
  <c r="M818" i="6"/>
  <c r="N818" i="6" s="1"/>
  <c r="R818" i="6" s="1"/>
  <c r="D817" i="6"/>
  <c r="E817" i="6" s="1"/>
  <c r="I817" i="6" s="1"/>
  <c r="C818" i="6"/>
  <c r="L820" i="6" l="1"/>
  <c r="M819" i="6"/>
  <c r="N819" i="6" s="1"/>
  <c r="R819" i="6" s="1"/>
  <c r="C819" i="6"/>
  <c r="D818" i="6"/>
  <c r="E818" i="6" s="1"/>
  <c r="I818" i="6" s="1"/>
  <c r="L821" i="6" l="1"/>
  <c r="M820" i="6"/>
  <c r="N820" i="6" s="1"/>
  <c r="R820" i="6" s="1"/>
  <c r="D819" i="6"/>
  <c r="E819" i="6" s="1"/>
  <c r="I819" i="6" s="1"/>
  <c r="C820" i="6"/>
  <c r="C821" i="6" l="1"/>
  <c r="D820" i="6"/>
  <c r="E820" i="6" s="1"/>
  <c r="I820" i="6" s="1"/>
  <c r="L822" i="6"/>
  <c r="M821" i="6"/>
  <c r="N821" i="6" s="1"/>
  <c r="R821" i="6" s="1"/>
  <c r="L823" i="6" l="1"/>
  <c r="M822" i="6"/>
  <c r="N822" i="6" s="1"/>
  <c r="R822" i="6" s="1"/>
  <c r="C822" i="6"/>
  <c r="D821" i="6"/>
  <c r="E821" i="6" s="1"/>
  <c r="I821" i="6" s="1"/>
  <c r="D822" i="6" l="1"/>
  <c r="E822" i="6" s="1"/>
  <c r="I822" i="6" s="1"/>
  <c r="C823" i="6"/>
  <c r="L824" i="6"/>
  <c r="M823" i="6"/>
  <c r="N823" i="6" s="1"/>
  <c r="R823" i="6" s="1"/>
  <c r="L825" i="6" l="1"/>
  <c r="M824" i="6"/>
  <c r="N824" i="6" s="1"/>
  <c r="R824" i="6" s="1"/>
  <c r="C824" i="6"/>
  <c r="D823" i="6"/>
  <c r="E823" i="6" s="1"/>
  <c r="I823" i="6" s="1"/>
  <c r="L826" i="6" l="1"/>
  <c r="M825" i="6"/>
  <c r="N825" i="6" s="1"/>
  <c r="R825" i="6" s="1"/>
  <c r="C825" i="6"/>
  <c r="D824" i="6"/>
  <c r="E824" i="6" s="1"/>
  <c r="I824" i="6" s="1"/>
  <c r="C826" i="6" l="1"/>
  <c r="D825" i="6"/>
  <c r="E825" i="6" s="1"/>
  <c r="I825" i="6" s="1"/>
  <c r="L827" i="6"/>
  <c r="M826" i="6"/>
  <c r="N826" i="6" s="1"/>
  <c r="R826" i="6" s="1"/>
  <c r="D826" i="6" l="1"/>
  <c r="E826" i="6" s="1"/>
  <c r="I826" i="6" s="1"/>
  <c r="C827" i="6"/>
  <c r="L828" i="6"/>
  <c r="M827" i="6"/>
  <c r="N827" i="6" s="1"/>
  <c r="R827" i="6" s="1"/>
  <c r="L829" i="6" l="1"/>
  <c r="M828" i="6"/>
  <c r="N828" i="6" s="1"/>
  <c r="R828" i="6" s="1"/>
  <c r="D827" i="6"/>
  <c r="E827" i="6" s="1"/>
  <c r="I827" i="6" s="1"/>
  <c r="C828" i="6"/>
  <c r="L830" i="6" l="1"/>
  <c r="M829" i="6"/>
  <c r="N829" i="6" s="1"/>
  <c r="R829" i="6" s="1"/>
  <c r="D828" i="6"/>
  <c r="E828" i="6" s="1"/>
  <c r="I828" i="6" s="1"/>
  <c r="C829" i="6"/>
  <c r="C830" i="6" l="1"/>
  <c r="D829" i="6"/>
  <c r="E829" i="6" s="1"/>
  <c r="I829" i="6" s="1"/>
  <c r="L831" i="6"/>
  <c r="M830" i="6"/>
  <c r="N830" i="6" s="1"/>
  <c r="R830" i="6" s="1"/>
  <c r="L832" i="6" l="1"/>
  <c r="M831" i="6"/>
  <c r="N831" i="6" s="1"/>
  <c r="R831" i="6" s="1"/>
  <c r="D830" i="6"/>
  <c r="E830" i="6" s="1"/>
  <c r="I830" i="6" s="1"/>
  <c r="C831" i="6"/>
  <c r="L833" i="6" l="1"/>
  <c r="M832" i="6"/>
  <c r="N832" i="6" s="1"/>
  <c r="R832" i="6" s="1"/>
  <c r="D831" i="6"/>
  <c r="E831" i="6" s="1"/>
  <c r="I831" i="6" s="1"/>
  <c r="C832" i="6"/>
  <c r="D832" i="6" l="1"/>
  <c r="E832" i="6" s="1"/>
  <c r="I832" i="6" s="1"/>
  <c r="C833" i="6"/>
  <c r="L834" i="6"/>
  <c r="M833" i="6"/>
  <c r="N833" i="6" s="1"/>
  <c r="R833" i="6" s="1"/>
  <c r="L835" i="6" l="1"/>
  <c r="M834" i="6"/>
  <c r="N834" i="6" s="1"/>
  <c r="R834" i="6" s="1"/>
  <c r="C834" i="6"/>
  <c r="D833" i="6"/>
  <c r="E833" i="6" s="1"/>
  <c r="I833" i="6" s="1"/>
  <c r="D834" i="6" l="1"/>
  <c r="E834" i="6" s="1"/>
  <c r="I834" i="6" s="1"/>
  <c r="C835" i="6"/>
  <c r="L836" i="6"/>
  <c r="M835" i="6"/>
  <c r="N835" i="6" s="1"/>
  <c r="R835" i="6" s="1"/>
  <c r="L837" i="6" l="1"/>
  <c r="M836" i="6"/>
  <c r="N836" i="6" s="1"/>
  <c r="R836" i="6" s="1"/>
  <c r="D835" i="6"/>
  <c r="E835" i="6" s="1"/>
  <c r="I835" i="6" s="1"/>
  <c r="C836" i="6"/>
  <c r="C837" i="6" l="1"/>
  <c r="D836" i="6"/>
  <c r="E836" i="6" s="1"/>
  <c r="I836" i="6" s="1"/>
  <c r="L838" i="6"/>
  <c r="M837" i="6"/>
  <c r="N837" i="6" s="1"/>
  <c r="R837" i="6" s="1"/>
  <c r="L839" i="6" l="1"/>
  <c r="M838" i="6"/>
  <c r="N838" i="6" s="1"/>
  <c r="R838" i="6" s="1"/>
  <c r="D837" i="6"/>
  <c r="E837" i="6" s="1"/>
  <c r="I837" i="6" s="1"/>
  <c r="C838" i="6"/>
  <c r="D838" i="6" l="1"/>
  <c r="E838" i="6" s="1"/>
  <c r="I838" i="6" s="1"/>
  <c r="C839" i="6"/>
  <c r="L840" i="6"/>
  <c r="M839" i="6"/>
  <c r="N839" i="6" s="1"/>
  <c r="R839" i="6" s="1"/>
  <c r="C840" i="6" l="1"/>
  <c r="D839" i="6"/>
  <c r="E839" i="6" s="1"/>
  <c r="I839" i="6" s="1"/>
  <c r="L841" i="6"/>
  <c r="M840" i="6"/>
  <c r="N840" i="6" s="1"/>
  <c r="R840" i="6" s="1"/>
  <c r="L842" i="6" l="1"/>
  <c r="M841" i="6"/>
  <c r="N841" i="6" s="1"/>
  <c r="R841" i="6" s="1"/>
  <c r="D840" i="6"/>
  <c r="E840" i="6" s="1"/>
  <c r="I840" i="6" s="1"/>
  <c r="C841" i="6"/>
  <c r="C842" i="6" l="1"/>
  <c r="D841" i="6"/>
  <c r="E841" i="6" s="1"/>
  <c r="I841" i="6" s="1"/>
  <c r="L843" i="6"/>
  <c r="M842" i="6"/>
  <c r="N842" i="6" s="1"/>
  <c r="R842" i="6" s="1"/>
  <c r="L844" i="6" l="1"/>
  <c r="M843" i="6"/>
  <c r="N843" i="6" s="1"/>
  <c r="R843" i="6" s="1"/>
  <c r="C843" i="6"/>
  <c r="D842" i="6"/>
  <c r="E842" i="6" s="1"/>
  <c r="I842" i="6" s="1"/>
  <c r="L845" i="6" l="1"/>
  <c r="M844" i="6"/>
  <c r="N844" i="6" s="1"/>
  <c r="R844" i="6" s="1"/>
  <c r="D843" i="6"/>
  <c r="E843" i="6" s="1"/>
  <c r="I843" i="6" s="1"/>
  <c r="C844" i="6"/>
  <c r="C845" i="6" l="1"/>
  <c r="D844" i="6"/>
  <c r="E844" i="6" s="1"/>
  <c r="I844" i="6" s="1"/>
  <c r="L846" i="6"/>
  <c r="M845" i="6"/>
  <c r="N845" i="6" s="1"/>
  <c r="R845" i="6" s="1"/>
  <c r="C846" i="6" l="1"/>
  <c r="D845" i="6"/>
  <c r="E845" i="6" s="1"/>
  <c r="I845" i="6" s="1"/>
  <c r="L847" i="6"/>
  <c r="M846" i="6"/>
  <c r="N846" i="6" s="1"/>
  <c r="R846" i="6" s="1"/>
  <c r="L848" i="6" l="1"/>
  <c r="M847" i="6"/>
  <c r="N847" i="6" s="1"/>
  <c r="R847" i="6" s="1"/>
  <c r="C847" i="6"/>
  <c r="D846" i="6"/>
  <c r="E846" i="6" s="1"/>
  <c r="I846" i="6" s="1"/>
  <c r="D847" i="6" l="1"/>
  <c r="E847" i="6" s="1"/>
  <c r="I847" i="6" s="1"/>
  <c r="C848" i="6"/>
  <c r="L849" i="6"/>
  <c r="M848" i="6"/>
  <c r="N848" i="6" s="1"/>
  <c r="R848" i="6" s="1"/>
  <c r="L850" i="6" l="1"/>
  <c r="M849" i="6"/>
  <c r="N849" i="6" s="1"/>
  <c r="R849" i="6" s="1"/>
  <c r="D848" i="6"/>
  <c r="E848" i="6" s="1"/>
  <c r="I848" i="6" s="1"/>
  <c r="C849" i="6"/>
  <c r="C850" i="6" l="1"/>
  <c r="D849" i="6"/>
  <c r="E849" i="6" s="1"/>
  <c r="I849" i="6" s="1"/>
  <c r="L851" i="6"/>
  <c r="M850" i="6"/>
  <c r="N850" i="6" s="1"/>
  <c r="R850" i="6" s="1"/>
  <c r="L852" i="6" l="1"/>
  <c r="M851" i="6"/>
  <c r="N851" i="6" s="1"/>
  <c r="R851" i="6" s="1"/>
  <c r="C851" i="6"/>
  <c r="D850" i="6"/>
  <c r="E850" i="6" s="1"/>
  <c r="I850" i="6" s="1"/>
  <c r="C852" i="6" l="1"/>
  <c r="D851" i="6"/>
  <c r="E851" i="6" s="1"/>
  <c r="I851" i="6" s="1"/>
  <c r="L853" i="6"/>
  <c r="M852" i="6"/>
  <c r="N852" i="6" s="1"/>
  <c r="R852" i="6" s="1"/>
  <c r="D852" i="6" l="1"/>
  <c r="E852" i="6" s="1"/>
  <c r="I852" i="6" s="1"/>
  <c r="C853" i="6"/>
  <c r="L854" i="6"/>
  <c r="M853" i="6"/>
  <c r="N853" i="6" s="1"/>
  <c r="R853" i="6" s="1"/>
  <c r="Q45" i="6" s="1"/>
  <c r="P45" i="6" s="1" a="1"/>
  <c r="P45" i="6" s="1"/>
  <c r="L855" i="6" l="1"/>
  <c r="M854" i="6"/>
  <c r="N854" i="6" s="1"/>
  <c r="R854" i="6" s="1"/>
  <c r="D853" i="6"/>
  <c r="E853" i="6" s="1"/>
  <c r="I853" i="6" s="1"/>
  <c r="C854" i="6"/>
  <c r="C855" i="6" l="1"/>
  <c r="D854" i="6"/>
  <c r="E854" i="6" s="1"/>
  <c r="I854" i="6" s="1"/>
  <c r="L856" i="6"/>
  <c r="M855" i="6"/>
  <c r="N855" i="6" s="1"/>
  <c r="R855" i="6" s="1"/>
  <c r="L857" i="6" l="1"/>
  <c r="M856" i="6"/>
  <c r="N856" i="6" s="1"/>
  <c r="R856" i="6" s="1"/>
  <c r="D855" i="6"/>
  <c r="E855" i="6" s="1"/>
  <c r="I855" i="6" s="1"/>
  <c r="C856" i="6"/>
  <c r="L858" i="6" l="1"/>
  <c r="M857" i="6"/>
  <c r="N857" i="6" s="1"/>
  <c r="R857" i="6" s="1"/>
  <c r="D856" i="6"/>
  <c r="E856" i="6" s="1"/>
  <c r="I856" i="6" s="1"/>
  <c r="C857" i="6"/>
  <c r="L859" i="6" l="1"/>
  <c r="M858" i="6"/>
  <c r="N858" i="6" s="1"/>
  <c r="R858" i="6" s="1"/>
  <c r="C858" i="6"/>
  <c r="D857" i="6"/>
  <c r="E857" i="6" s="1"/>
  <c r="I857" i="6" s="1"/>
  <c r="D858" i="6" l="1"/>
  <c r="E858" i="6" s="1"/>
  <c r="I858" i="6" s="1"/>
  <c r="C859" i="6"/>
  <c r="L860" i="6"/>
  <c r="M859" i="6"/>
  <c r="N859" i="6" s="1"/>
  <c r="R859" i="6" s="1"/>
  <c r="D859" i="6" l="1"/>
  <c r="E859" i="6" s="1"/>
  <c r="I859" i="6" s="1"/>
  <c r="C860" i="6"/>
  <c r="L861" i="6"/>
  <c r="M860" i="6"/>
  <c r="N860" i="6" s="1"/>
  <c r="R860" i="6" s="1"/>
  <c r="L862" i="6" l="1"/>
  <c r="M861" i="6"/>
  <c r="N861" i="6" s="1"/>
  <c r="R861" i="6" s="1"/>
  <c r="D860" i="6"/>
  <c r="E860" i="6" s="1"/>
  <c r="I860" i="6" s="1"/>
  <c r="C861" i="6"/>
  <c r="L863" i="6" l="1"/>
  <c r="M862" i="6"/>
  <c r="N862" i="6" s="1"/>
  <c r="R862" i="6" s="1"/>
  <c r="C862" i="6"/>
  <c r="D861" i="6"/>
  <c r="E861" i="6" s="1"/>
  <c r="I861" i="6" s="1"/>
  <c r="C863" i="6" l="1"/>
  <c r="D862" i="6"/>
  <c r="E862" i="6" s="1"/>
  <c r="I862" i="6" s="1"/>
  <c r="L864" i="6"/>
  <c r="M863" i="6"/>
  <c r="N863" i="6" s="1"/>
  <c r="R863" i="6" s="1"/>
  <c r="C864" i="6" l="1"/>
  <c r="D863" i="6"/>
  <c r="E863" i="6" s="1"/>
  <c r="I863" i="6" s="1"/>
  <c r="L865" i="6"/>
  <c r="M864" i="6"/>
  <c r="N864" i="6" s="1"/>
  <c r="R864" i="6" s="1"/>
  <c r="D864" i="6" l="1"/>
  <c r="E864" i="6" s="1"/>
  <c r="I864" i="6" s="1"/>
  <c r="C865" i="6"/>
  <c r="L866" i="6"/>
  <c r="M865" i="6"/>
  <c r="N865" i="6" s="1"/>
  <c r="R865" i="6" s="1"/>
  <c r="L867" i="6" l="1"/>
  <c r="M866" i="6"/>
  <c r="N866" i="6" s="1"/>
  <c r="R866" i="6" s="1"/>
  <c r="C866" i="6"/>
  <c r="D865" i="6"/>
  <c r="E865" i="6" s="1"/>
  <c r="I865" i="6" s="1"/>
  <c r="C867" i="6" l="1"/>
  <c r="D866" i="6"/>
  <c r="E866" i="6" s="1"/>
  <c r="I866" i="6" s="1"/>
  <c r="L868" i="6"/>
  <c r="M867" i="6"/>
  <c r="N867" i="6" s="1"/>
  <c r="R867" i="6" s="1"/>
  <c r="L869" i="6" l="1"/>
  <c r="M868" i="6"/>
  <c r="N868" i="6" s="1"/>
  <c r="R868" i="6" s="1"/>
  <c r="C868" i="6"/>
  <c r="D867" i="6"/>
  <c r="E867" i="6" s="1"/>
  <c r="I867" i="6" s="1"/>
  <c r="L870" i="6" l="1"/>
  <c r="M869" i="6"/>
  <c r="N869" i="6" s="1"/>
  <c r="R869" i="6" s="1"/>
  <c r="C869" i="6"/>
  <c r="D868" i="6"/>
  <c r="E868" i="6" s="1"/>
  <c r="I868" i="6" s="1"/>
  <c r="D869" i="6" l="1"/>
  <c r="E869" i="6" s="1"/>
  <c r="I869" i="6" s="1"/>
  <c r="C870" i="6"/>
  <c r="L871" i="6"/>
  <c r="M870" i="6"/>
  <c r="N870" i="6" s="1"/>
  <c r="R870" i="6" s="1"/>
  <c r="L872" i="6" l="1"/>
  <c r="M871" i="6"/>
  <c r="N871" i="6" s="1"/>
  <c r="R871" i="6" s="1"/>
  <c r="D870" i="6"/>
  <c r="E870" i="6" s="1"/>
  <c r="I870" i="6" s="1"/>
  <c r="C871" i="6"/>
  <c r="L873" i="6" l="1"/>
  <c r="M872" i="6"/>
  <c r="N872" i="6" s="1"/>
  <c r="R872" i="6" s="1"/>
  <c r="D871" i="6"/>
  <c r="E871" i="6" s="1"/>
  <c r="I871" i="6" s="1"/>
  <c r="C872" i="6"/>
  <c r="C873" i="6" l="1"/>
  <c r="D872" i="6"/>
  <c r="E872" i="6" s="1"/>
  <c r="I872" i="6" s="1"/>
  <c r="L874" i="6"/>
  <c r="M873" i="6"/>
  <c r="N873" i="6" s="1"/>
  <c r="R873" i="6" s="1"/>
  <c r="L875" i="6" l="1"/>
  <c r="M874" i="6"/>
  <c r="N874" i="6" s="1"/>
  <c r="R874" i="6" s="1"/>
  <c r="C874" i="6"/>
  <c r="D873" i="6"/>
  <c r="E873" i="6" s="1"/>
  <c r="I873" i="6" s="1"/>
  <c r="L876" i="6" l="1"/>
  <c r="M875" i="6"/>
  <c r="N875" i="6" s="1"/>
  <c r="R875" i="6" s="1"/>
  <c r="D874" i="6"/>
  <c r="E874" i="6" s="1"/>
  <c r="I874" i="6" s="1"/>
  <c r="C875" i="6"/>
  <c r="D875" i="6" l="1"/>
  <c r="E875" i="6" s="1"/>
  <c r="I875" i="6" s="1"/>
  <c r="C876" i="6"/>
  <c r="L877" i="6"/>
  <c r="M876" i="6"/>
  <c r="N876" i="6" s="1"/>
  <c r="R876" i="6" s="1"/>
  <c r="L878" i="6" l="1"/>
  <c r="M877" i="6"/>
  <c r="N877" i="6" s="1"/>
  <c r="R877" i="6" s="1"/>
  <c r="C877" i="6"/>
  <c r="D876" i="6"/>
  <c r="E876" i="6" s="1"/>
  <c r="I876" i="6" s="1"/>
  <c r="D877" i="6" l="1"/>
  <c r="E877" i="6" s="1"/>
  <c r="I877" i="6" s="1"/>
  <c r="C878" i="6"/>
  <c r="L879" i="6"/>
  <c r="M878" i="6"/>
  <c r="N878" i="6" s="1"/>
  <c r="R878" i="6" s="1"/>
  <c r="D878" i="6" l="1"/>
  <c r="E878" i="6" s="1"/>
  <c r="I878" i="6" s="1"/>
  <c r="C879" i="6"/>
  <c r="L880" i="6"/>
  <c r="M879" i="6"/>
  <c r="N879" i="6" s="1"/>
  <c r="R879" i="6" s="1"/>
  <c r="L881" i="6" l="1"/>
  <c r="M880" i="6"/>
  <c r="N880" i="6" s="1"/>
  <c r="R880" i="6" s="1"/>
  <c r="C880" i="6"/>
  <c r="D879" i="6"/>
  <c r="E879" i="6" s="1"/>
  <c r="I879" i="6" s="1"/>
  <c r="D880" i="6" l="1"/>
  <c r="E880" i="6" s="1"/>
  <c r="I880" i="6" s="1"/>
  <c r="C881" i="6"/>
  <c r="L882" i="6"/>
  <c r="M881" i="6"/>
  <c r="N881" i="6" s="1"/>
  <c r="R881" i="6" s="1"/>
  <c r="L883" i="6" l="1"/>
  <c r="M882" i="6"/>
  <c r="N882" i="6" s="1"/>
  <c r="R882" i="6" s="1"/>
  <c r="D881" i="6"/>
  <c r="E881" i="6" s="1"/>
  <c r="I881" i="6" s="1"/>
  <c r="C882" i="6"/>
  <c r="C883" i="6" l="1"/>
  <c r="D882" i="6"/>
  <c r="E882" i="6" s="1"/>
  <c r="I882" i="6" s="1"/>
  <c r="L884" i="6"/>
  <c r="M883" i="6"/>
  <c r="N883" i="6" s="1"/>
  <c r="R883" i="6" s="1"/>
  <c r="C884" i="6" l="1"/>
  <c r="D883" i="6"/>
  <c r="E883" i="6" s="1"/>
  <c r="I883" i="6" s="1"/>
  <c r="L885" i="6"/>
  <c r="M884" i="6"/>
  <c r="N884" i="6" s="1"/>
  <c r="R884" i="6" s="1"/>
  <c r="C885" i="6" l="1"/>
  <c r="D884" i="6"/>
  <c r="E884" i="6" s="1"/>
  <c r="I884" i="6" s="1"/>
  <c r="L886" i="6"/>
  <c r="M885" i="6"/>
  <c r="N885" i="6" s="1"/>
  <c r="R885" i="6" s="1"/>
  <c r="C886" i="6" l="1"/>
  <c r="D885" i="6"/>
  <c r="E885" i="6" s="1"/>
  <c r="I885" i="6" s="1"/>
  <c r="L887" i="6"/>
  <c r="M886" i="6"/>
  <c r="N886" i="6" s="1"/>
  <c r="R886" i="6" s="1"/>
  <c r="D886" i="6" l="1"/>
  <c r="E886" i="6" s="1"/>
  <c r="I886" i="6" s="1"/>
  <c r="C887" i="6"/>
  <c r="L888" i="6"/>
  <c r="M887" i="6"/>
  <c r="N887" i="6" s="1"/>
  <c r="R887" i="6" s="1"/>
  <c r="L889" i="6" l="1"/>
  <c r="M888" i="6"/>
  <c r="N888" i="6" s="1"/>
  <c r="R888" i="6" s="1"/>
  <c r="C888" i="6"/>
  <c r="D887" i="6"/>
  <c r="E887" i="6" s="1"/>
  <c r="I887" i="6" s="1"/>
  <c r="C889" i="6" l="1"/>
  <c r="D888" i="6"/>
  <c r="E888" i="6" s="1"/>
  <c r="I888" i="6" s="1"/>
  <c r="L890" i="6"/>
  <c r="M889" i="6"/>
  <c r="N889" i="6" s="1"/>
  <c r="R889" i="6" s="1"/>
  <c r="L891" i="6" l="1"/>
  <c r="M890" i="6"/>
  <c r="N890" i="6" s="1"/>
  <c r="R890" i="6" s="1"/>
  <c r="C890" i="6"/>
  <c r="D889" i="6"/>
  <c r="E889" i="6" s="1"/>
  <c r="I889" i="6" s="1"/>
  <c r="L892" i="6" l="1"/>
  <c r="M891" i="6"/>
  <c r="N891" i="6" s="1"/>
  <c r="R891" i="6" s="1"/>
  <c r="C891" i="6"/>
  <c r="D890" i="6"/>
  <c r="E890" i="6" s="1"/>
  <c r="I890" i="6" s="1"/>
  <c r="L893" i="6" l="1"/>
  <c r="M892" i="6"/>
  <c r="N892" i="6" s="1"/>
  <c r="R892" i="6" s="1"/>
  <c r="C892" i="6"/>
  <c r="D891" i="6"/>
  <c r="E891" i="6" s="1"/>
  <c r="I891" i="6" s="1"/>
  <c r="D892" i="6" l="1"/>
  <c r="E892" i="6" s="1"/>
  <c r="I892" i="6" s="1"/>
  <c r="C893" i="6"/>
  <c r="L894" i="6"/>
  <c r="M893" i="6"/>
  <c r="N893" i="6" s="1"/>
  <c r="R893" i="6" s="1"/>
  <c r="L895" i="6" l="1"/>
  <c r="M894" i="6"/>
  <c r="N894" i="6" s="1"/>
  <c r="R894" i="6" s="1"/>
  <c r="D893" i="6"/>
  <c r="E893" i="6" s="1"/>
  <c r="I893" i="6" s="1"/>
  <c r="C894" i="6"/>
  <c r="L896" i="6" l="1"/>
  <c r="M895" i="6"/>
  <c r="N895" i="6" s="1"/>
  <c r="R895" i="6" s="1"/>
  <c r="D894" i="6"/>
  <c r="E894" i="6" s="1"/>
  <c r="I894" i="6" s="1"/>
  <c r="C895" i="6"/>
  <c r="C896" i="6" l="1"/>
  <c r="D895" i="6"/>
  <c r="E895" i="6" s="1"/>
  <c r="I895" i="6" s="1"/>
  <c r="L897" i="6"/>
  <c r="M896" i="6"/>
  <c r="N896" i="6" s="1"/>
  <c r="R896" i="6" s="1"/>
  <c r="C897" i="6" l="1"/>
  <c r="D896" i="6"/>
  <c r="E896" i="6" s="1"/>
  <c r="I896" i="6" s="1"/>
  <c r="L898" i="6"/>
  <c r="M897" i="6"/>
  <c r="N897" i="6" s="1"/>
  <c r="R897" i="6" s="1"/>
  <c r="C898" i="6" l="1"/>
  <c r="D897" i="6"/>
  <c r="E897" i="6" s="1"/>
  <c r="I897" i="6" s="1"/>
  <c r="L899" i="6"/>
  <c r="M898" i="6"/>
  <c r="N898" i="6" s="1"/>
  <c r="R898" i="6" s="1"/>
  <c r="C899" i="6" l="1"/>
  <c r="D898" i="6"/>
  <c r="E898" i="6" s="1"/>
  <c r="I898" i="6" s="1"/>
  <c r="L900" i="6"/>
  <c r="M899" i="6"/>
  <c r="N899" i="6" s="1"/>
  <c r="R899" i="6" s="1"/>
  <c r="L901" i="6" l="1"/>
  <c r="M900" i="6"/>
  <c r="N900" i="6" s="1"/>
  <c r="R900" i="6" s="1"/>
  <c r="C900" i="6"/>
  <c r="D899" i="6"/>
  <c r="E899" i="6" s="1"/>
  <c r="I899" i="6" s="1"/>
  <c r="C901" i="6" l="1"/>
  <c r="D900" i="6"/>
  <c r="E900" i="6" s="1"/>
  <c r="I900" i="6" s="1"/>
  <c r="L902" i="6"/>
  <c r="M901" i="6"/>
  <c r="N901" i="6" s="1"/>
  <c r="R901" i="6" s="1"/>
  <c r="C902" i="6" l="1"/>
  <c r="D901" i="6"/>
  <c r="E901" i="6" s="1"/>
  <c r="I901" i="6" s="1"/>
  <c r="L903" i="6"/>
  <c r="M902" i="6"/>
  <c r="N902" i="6" s="1"/>
  <c r="R902" i="6" s="1"/>
  <c r="C903" i="6" l="1"/>
  <c r="D902" i="6"/>
  <c r="E902" i="6" s="1"/>
  <c r="I902" i="6" s="1"/>
  <c r="L904" i="6"/>
  <c r="M903" i="6"/>
  <c r="N903" i="6" s="1"/>
  <c r="R903" i="6" s="1"/>
  <c r="C904" i="6" l="1"/>
  <c r="D903" i="6"/>
  <c r="E903" i="6" s="1"/>
  <c r="I903" i="6" s="1"/>
  <c r="L905" i="6"/>
  <c r="M904" i="6"/>
  <c r="N904" i="6" s="1"/>
  <c r="R904" i="6" s="1"/>
  <c r="L906" i="6" l="1"/>
  <c r="M905" i="6"/>
  <c r="N905" i="6" s="1"/>
  <c r="R905" i="6" s="1"/>
  <c r="D904" i="6"/>
  <c r="E904" i="6" s="1"/>
  <c r="I904" i="6" s="1"/>
  <c r="C905" i="6"/>
  <c r="C906" i="6" l="1"/>
  <c r="D905" i="6"/>
  <c r="E905" i="6" s="1"/>
  <c r="I905" i="6" s="1"/>
  <c r="L907" i="6"/>
  <c r="M906" i="6"/>
  <c r="N906" i="6" s="1"/>
  <c r="R906" i="6" s="1"/>
  <c r="C907" i="6" l="1"/>
  <c r="D906" i="6"/>
  <c r="E906" i="6" s="1"/>
  <c r="I906" i="6" s="1"/>
  <c r="L908" i="6"/>
  <c r="M907" i="6"/>
  <c r="N907" i="6" s="1"/>
  <c r="R907" i="6" s="1"/>
  <c r="C908" i="6" l="1"/>
  <c r="D907" i="6"/>
  <c r="E907" i="6" s="1"/>
  <c r="I907" i="6" s="1"/>
  <c r="L909" i="6"/>
  <c r="M908" i="6"/>
  <c r="N908" i="6" s="1"/>
  <c r="R908" i="6" s="1"/>
  <c r="L910" i="6" l="1"/>
  <c r="M909" i="6"/>
  <c r="N909" i="6" s="1"/>
  <c r="R909" i="6" s="1"/>
  <c r="C909" i="6"/>
  <c r="D908" i="6"/>
  <c r="E908" i="6" s="1"/>
  <c r="I908" i="6" s="1"/>
  <c r="D909" i="6" l="1"/>
  <c r="E909" i="6" s="1"/>
  <c r="I909" i="6" s="1"/>
  <c r="C910" i="6"/>
  <c r="L911" i="6"/>
  <c r="M910" i="6"/>
  <c r="N910" i="6" s="1"/>
  <c r="R910" i="6" s="1"/>
  <c r="L912" i="6" l="1"/>
  <c r="M911" i="6"/>
  <c r="N911" i="6" s="1"/>
  <c r="R911" i="6" s="1"/>
  <c r="C911" i="6"/>
  <c r="D910" i="6"/>
  <c r="E910" i="6" s="1"/>
  <c r="I910" i="6" s="1"/>
  <c r="C912" i="6" l="1"/>
  <c r="D911" i="6"/>
  <c r="E911" i="6" s="1"/>
  <c r="I911" i="6" s="1"/>
  <c r="L913" i="6"/>
  <c r="M912" i="6"/>
  <c r="N912" i="6" s="1"/>
  <c r="R912" i="6" s="1"/>
  <c r="L914" i="6" l="1"/>
  <c r="M913" i="6"/>
  <c r="N913" i="6" s="1"/>
  <c r="R913" i="6" s="1"/>
  <c r="C913" i="6"/>
  <c r="D912" i="6"/>
  <c r="E912" i="6" s="1"/>
  <c r="I912" i="6" s="1"/>
  <c r="C914" i="6" l="1"/>
  <c r="D913" i="6"/>
  <c r="E913" i="6" s="1"/>
  <c r="I913" i="6" s="1"/>
  <c r="L915" i="6"/>
  <c r="M914" i="6"/>
  <c r="N914" i="6" s="1"/>
  <c r="R914" i="6" s="1"/>
  <c r="L916" i="6" l="1"/>
  <c r="M915" i="6"/>
  <c r="N915" i="6" s="1"/>
  <c r="R915" i="6" s="1"/>
  <c r="D914" i="6"/>
  <c r="E914" i="6" s="1"/>
  <c r="I914" i="6" s="1"/>
  <c r="C915" i="6"/>
  <c r="C916" i="6" l="1"/>
  <c r="D915" i="6"/>
  <c r="E915" i="6" s="1"/>
  <c r="I915" i="6" s="1"/>
  <c r="L917" i="6"/>
  <c r="M916" i="6"/>
  <c r="N916" i="6" s="1"/>
  <c r="R916" i="6" s="1"/>
  <c r="L918" i="6" l="1"/>
  <c r="M917" i="6"/>
  <c r="N917" i="6" s="1"/>
  <c r="R917" i="6" s="1"/>
  <c r="D916" i="6"/>
  <c r="E916" i="6" s="1"/>
  <c r="I916" i="6" s="1"/>
  <c r="C917" i="6"/>
  <c r="D917" i="6" l="1"/>
  <c r="E917" i="6" s="1"/>
  <c r="I917" i="6" s="1"/>
  <c r="C918" i="6"/>
  <c r="L919" i="6"/>
  <c r="M918" i="6"/>
  <c r="N918" i="6" s="1"/>
  <c r="R918" i="6" s="1"/>
  <c r="L920" i="6" l="1"/>
  <c r="M919" i="6"/>
  <c r="N919" i="6" s="1"/>
  <c r="R919" i="6" s="1"/>
  <c r="D918" i="6"/>
  <c r="E918" i="6" s="1"/>
  <c r="I918" i="6" s="1"/>
  <c r="C919" i="6"/>
  <c r="L921" i="6" l="1"/>
  <c r="M920" i="6"/>
  <c r="N920" i="6" s="1"/>
  <c r="R920" i="6" s="1"/>
  <c r="D919" i="6"/>
  <c r="E919" i="6" s="1"/>
  <c r="I919" i="6" s="1"/>
  <c r="C920" i="6"/>
  <c r="C921" i="6" l="1"/>
  <c r="D920" i="6"/>
  <c r="E920" i="6" s="1"/>
  <c r="I920" i="6" s="1"/>
  <c r="L922" i="6"/>
  <c r="M921" i="6"/>
  <c r="N921" i="6" s="1"/>
  <c r="R921" i="6" s="1"/>
  <c r="C922" i="6" l="1"/>
  <c r="D921" i="6"/>
  <c r="E921" i="6" s="1"/>
  <c r="I921" i="6" s="1"/>
  <c r="L923" i="6"/>
  <c r="M922" i="6"/>
  <c r="N922" i="6" s="1"/>
  <c r="R922" i="6" s="1"/>
  <c r="C923" i="6" l="1"/>
  <c r="D922" i="6"/>
  <c r="E922" i="6" s="1"/>
  <c r="I922" i="6" s="1"/>
  <c r="L924" i="6"/>
  <c r="M923" i="6"/>
  <c r="N923" i="6" s="1"/>
  <c r="R923" i="6" s="1"/>
  <c r="L925" i="6" l="1"/>
  <c r="M924" i="6"/>
  <c r="N924" i="6" s="1"/>
  <c r="R924" i="6" s="1"/>
  <c r="D923" i="6"/>
  <c r="E923" i="6" s="1"/>
  <c r="I923" i="6" s="1"/>
  <c r="C924" i="6"/>
  <c r="D924" i="6" l="1"/>
  <c r="E924" i="6" s="1"/>
  <c r="I924" i="6" s="1"/>
  <c r="C925" i="6"/>
  <c r="L926" i="6"/>
  <c r="M925" i="6"/>
  <c r="N925" i="6" s="1"/>
  <c r="R925" i="6" s="1"/>
  <c r="L927" i="6" l="1"/>
  <c r="M926" i="6"/>
  <c r="N926" i="6" s="1"/>
  <c r="R926" i="6" s="1"/>
  <c r="D925" i="6"/>
  <c r="E925" i="6" s="1"/>
  <c r="I925" i="6" s="1"/>
  <c r="C926" i="6"/>
  <c r="C927" i="6" l="1"/>
  <c r="D926" i="6"/>
  <c r="E926" i="6" s="1"/>
  <c r="I926" i="6" s="1"/>
  <c r="L928" i="6"/>
  <c r="M927" i="6"/>
  <c r="N927" i="6" s="1"/>
  <c r="R927" i="6" s="1"/>
  <c r="L929" i="6" l="1"/>
  <c r="M928" i="6"/>
  <c r="N928" i="6" s="1"/>
  <c r="R928" i="6" s="1"/>
  <c r="D927" i="6"/>
  <c r="E927" i="6" s="1"/>
  <c r="I927" i="6" s="1"/>
  <c r="C928" i="6"/>
  <c r="D928" i="6" l="1"/>
  <c r="E928" i="6" s="1"/>
  <c r="I928" i="6" s="1"/>
  <c r="C929" i="6"/>
  <c r="L930" i="6"/>
  <c r="M929" i="6"/>
  <c r="N929" i="6" s="1"/>
  <c r="R929" i="6" s="1"/>
  <c r="D929" i="6" l="1"/>
  <c r="E929" i="6" s="1"/>
  <c r="I929" i="6" s="1"/>
  <c r="C930" i="6"/>
  <c r="L931" i="6"/>
  <c r="M930" i="6"/>
  <c r="N930" i="6" s="1"/>
  <c r="R930" i="6" s="1"/>
  <c r="L932" i="6" l="1"/>
  <c r="M931" i="6"/>
  <c r="N931" i="6" s="1"/>
  <c r="R931" i="6" s="1"/>
  <c r="D930" i="6"/>
  <c r="E930" i="6" s="1"/>
  <c r="I930" i="6" s="1"/>
  <c r="C931" i="6"/>
  <c r="L933" i="6" l="1"/>
  <c r="M932" i="6"/>
  <c r="N932" i="6" s="1"/>
  <c r="R932" i="6" s="1"/>
  <c r="D931" i="6"/>
  <c r="E931" i="6" s="1"/>
  <c r="I931" i="6" s="1"/>
  <c r="C932" i="6"/>
  <c r="D932" i="6" l="1"/>
  <c r="E932" i="6" s="1"/>
  <c r="I932" i="6" s="1"/>
  <c r="C933" i="6"/>
  <c r="L934" i="6"/>
  <c r="M933" i="6"/>
  <c r="N933" i="6" s="1"/>
  <c r="R933" i="6" s="1"/>
  <c r="L935" i="6" l="1"/>
  <c r="M934" i="6"/>
  <c r="N934" i="6" s="1"/>
  <c r="R934" i="6" s="1"/>
  <c r="D933" i="6"/>
  <c r="E933" i="6" s="1"/>
  <c r="I933" i="6" s="1"/>
  <c r="C934" i="6"/>
  <c r="L936" i="6" l="1"/>
  <c r="M935" i="6"/>
  <c r="N935" i="6" s="1"/>
  <c r="R935" i="6" s="1"/>
  <c r="C935" i="6"/>
  <c r="D934" i="6"/>
  <c r="E934" i="6" s="1"/>
  <c r="I934" i="6" s="1"/>
  <c r="D935" i="6" l="1"/>
  <c r="E935" i="6" s="1"/>
  <c r="I935" i="6" s="1"/>
  <c r="C936" i="6"/>
  <c r="L937" i="6"/>
  <c r="M936" i="6"/>
  <c r="N936" i="6" s="1"/>
  <c r="R936" i="6" s="1"/>
  <c r="D936" i="6" l="1"/>
  <c r="E936" i="6" s="1"/>
  <c r="I936" i="6" s="1"/>
  <c r="C937" i="6"/>
  <c r="L938" i="6"/>
  <c r="M937" i="6"/>
  <c r="N937" i="6" s="1"/>
  <c r="R937" i="6" s="1"/>
  <c r="L939" i="6" l="1"/>
  <c r="M938" i="6"/>
  <c r="N938" i="6" s="1"/>
  <c r="R938" i="6" s="1"/>
  <c r="D937" i="6"/>
  <c r="E937" i="6" s="1"/>
  <c r="I937" i="6" s="1"/>
  <c r="C938" i="6"/>
  <c r="L940" i="6" l="1"/>
  <c r="M939" i="6"/>
  <c r="N939" i="6" s="1"/>
  <c r="R939" i="6" s="1"/>
  <c r="C939" i="6"/>
  <c r="D938" i="6"/>
  <c r="E938" i="6" s="1"/>
  <c r="I938" i="6" s="1"/>
  <c r="L941" i="6" l="1"/>
  <c r="M940" i="6"/>
  <c r="N940" i="6" s="1"/>
  <c r="R940" i="6" s="1"/>
  <c r="D939" i="6"/>
  <c r="E939" i="6" s="1"/>
  <c r="I939" i="6" s="1"/>
  <c r="C940" i="6"/>
  <c r="L942" i="6" l="1"/>
  <c r="M941" i="6"/>
  <c r="N941" i="6" s="1"/>
  <c r="R941" i="6" s="1"/>
  <c r="C941" i="6"/>
  <c r="D940" i="6"/>
  <c r="E940" i="6" s="1"/>
  <c r="I940" i="6" s="1"/>
  <c r="L943" i="6" l="1"/>
  <c r="M942" i="6"/>
  <c r="N942" i="6" s="1"/>
  <c r="R942" i="6" s="1"/>
  <c r="D941" i="6"/>
  <c r="E941" i="6" s="1"/>
  <c r="I941" i="6" s="1"/>
  <c r="C942" i="6"/>
  <c r="L944" i="6" l="1"/>
  <c r="M943" i="6"/>
  <c r="N943" i="6" s="1"/>
  <c r="R943" i="6" s="1"/>
  <c r="C943" i="6"/>
  <c r="D942" i="6"/>
  <c r="E942" i="6" s="1"/>
  <c r="I942" i="6" s="1"/>
  <c r="C944" i="6" l="1"/>
  <c r="D943" i="6"/>
  <c r="E943" i="6" s="1"/>
  <c r="I943" i="6" s="1"/>
  <c r="L945" i="6"/>
  <c r="M944" i="6"/>
  <c r="N944" i="6" s="1"/>
  <c r="R944" i="6" s="1"/>
  <c r="L946" i="6" l="1"/>
  <c r="M945" i="6"/>
  <c r="N945" i="6" s="1"/>
  <c r="R945" i="6" s="1"/>
  <c r="D944" i="6"/>
  <c r="E944" i="6" s="1"/>
  <c r="I944" i="6" s="1"/>
  <c r="C945" i="6"/>
  <c r="D945" i="6" l="1"/>
  <c r="E945" i="6" s="1"/>
  <c r="I945" i="6" s="1"/>
  <c r="C946" i="6"/>
  <c r="L947" i="6"/>
  <c r="M946" i="6"/>
  <c r="N946" i="6" s="1"/>
  <c r="R946" i="6" s="1"/>
  <c r="D946" i="6" l="1"/>
  <c r="E946" i="6" s="1"/>
  <c r="I946" i="6" s="1"/>
  <c r="C947" i="6"/>
  <c r="L948" i="6"/>
  <c r="M947" i="6"/>
  <c r="N947" i="6" s="1"/>
  <c r="R947" i="6" s="1"/>
  <c r="L949" i="6" l="1"/>
  <c r="M948" i="6"/>
  <c r="N948" i="6" s="1"/>
  <c r="R948" i="6" s="1"/>
  <c r="D947" i="6"/>
  <c r="E947" i="6" s="1"/>
  <c r="I947" i="6" s="1"/>
  <c r="C948" i="6"/>
  <c r="C949" i="6" l="1"/>
  <c r="D948" i="6"/>
  <c r="E948" i="6" s="1"/>
  <c r="I948" i="6" s="1"/>
  <c r="L950" i="6"/>
  <c r="M949" i="6"/>
  <c r="N949" i="6" s="1"/>
  <c r="R949" i="6" s="1"/>
  <c r="L951" i="6" l="1"/>
  <c r="M950" i="6"/>
  <c r="N950" i="6" s="1"/>
  <c r="R950" i="6" s="1"/>
  <c r="C950" i="6"/>
  <c r="D949" i="6"/>
  <c r="E949" i="6" s="1"/>
  <c r="I949" i="6" s="1"/>
  <c r="C951" i="6" l="1"/>
  <c r="D950" i="6"/>
  <c r="E950" i="6" s="1"/>
  <c r="I950" i="6" s="1"/>
  <c r="L952" i="6"/>
  <c r="M951" i="6"/>
  <c r="N951" i="6" s="1"/>
  <c r="R951" i="6" s="1"/>
  <c r="L953" i="6" l="1"/>
  <c r="M952" i="6"/>
  <c r="N952" i="6" s="1"/>
  <c r="R952" i="6" s="1"/>
  <c r="D951" i="6"/>
  <c r="E951" i="6" s="1"/>
  <c r="I951" i="6" s="1"/>
  <c r="C952" i="6"/>
  <c r="D952" i="6" l="1"/>
  <c r="E952" i="6" s="1"/>
  <c r="I952" i="6" s="1"/>
  <c r="C953" i="6"/>
  <c r="L954" i="6"/>
  <c r="M953" i="6"/>
  <c r="N953" i="6" s="1"/>
  <c r="R953" i="6" s="1"/>
  <c r="L955" i="6" l="1"/>
  <c r="M954" i="6"/>
  <c r="N954" i="6" s="1"/>
  <c r="R954" i="6" s="1"/>
  <c r="D953" i="6"/>
  <c r="E953" i="6" s="1"/>
  <c r="I953" i="6" s="1"/>
  <c r="C954" i="6"/>
  <c r="D954" i="6" l="1"/>
  <c r="E954" i="6" s="1"/>
  <c r="I954" i="6" s="1"/>
  <c r="C955" i="6"/>
  <c r="L956" i="6"/>
  <c r="M955" i="6"/>
  <c r="N955" i="6" s="1"/>
  <c r="R955" i="6" s="1"/>
  <c r="L957" i="6" l="1"/>
  <c r="M956" i="6"/>
  <c r="N956" i="6" s="1"/>
  <c r="R956" i="6" s="1"/>
  <c r="C956" i="6"/>
  <c r="D955" i="6"/>
  <c r="E955" i="6" s="1"/>
  <c r="I955" i="6" s="1"/>
  <c r="L958" i="6" l="1"/>
  <c r="M957" i="6"/>
  <c r="N957" i="6" s="1"/>
  <c r="R957" i="6" s="1"/>
  <c r="C957" i="6"/>
  <c r="D956" i="6"/>
  <c r="E956" i="6" s="1"/>
  <c r="I956" i="6" s="1"/>
  <c r="L959" i="6" l="1"/>
  <c r="M958" i="6"/>
  <c r="N958" i="6" s="1"/>
  <c r="R958" i="6" s="1"/>
  <c r="D957" i="6"/>
  <c r="E957" i="6" s="1"/>
  <c r="I957" i="6" s="1"/>
  <c r="C958" i="6"/>
  <c r="C959" i="6" l="1"/>
  <c r="D958" i="6"/>
  <c r="E958" i="6" s="1"/>
  <c r="I958" i="6" s="1"/>
  <c r="L960" i="6"/>
  <c r="M959" i="6"/>
  <c r="N959" i="6" s="1"/>
  <c r="R959" i="6" s="1"/>
  <c r="L961" i="6" l="1"/>
  <c r="M960" i="6"/>
  <c r="N960" i="6" s="1"/>
  <c r="R960" i="6" s="1"/>
  <c r="D959" i="6"/>
  <c r="E959" i="6" s="1"/>
  <c r="I959" i="6" s="1"/>
  <c r="C960" i="6"/>
  <c r="C961" i="6" l="1"/>
  <c r="D960" i="6"/>
  <c r="E960" i="6" s="1"/>
  <c r="I960" i="6" s="1"/>
  <c r="L962" i="6"/>
  <c r="M961" i="6"/>
  <c r="N961" i="6" s="1"/>
  <c r="R961" i="6" s="1"/>
  <c r="D961" i="6" l="1"/>
  <c r="E961" i="6" s="1"/>
  <c r="I961" i="6" s="1"/>
  <c r="C962" i="6"/>
  <c r="L963" i="6"/>
  <c r="M962" i="6"/>
  <c r="N962" i="6" s="1"/>
  <c r="R962" i="6" s="1"/>
  <c r="C963" i="6" l="1"/>
  <c r="D962" i="6"/>
  <c r="E962" i="6" s="1"/>
  <c r="I962" i="6" s="1"/>
  <c r="L964" i="6"/>
  <c r="M963" i="6"/>
  <c r="N963" i="6" s="1"/>
  <c r="R963" i="6" s="1"/>
  <c r="D963" i="6" l="1"/>
  <c r="E963" i="6" s="1"/>
  <c r="I963" i="6" s="1"/>
  <c r="C964" i="6"/>
  <c r="L965" i="6"/>
  <c r="M964" i="6"/>
  <c r="N964" i="6" s="1"/>
  <c r="R964" i="6" s="1"/>
  <c r="L966" i="6" l="1"/>
  <c r="M965" i="6"/>
  <c r="N965" i="6" s="1"/>
  <c r="R965" i="6" s="1"/>
  <c r="D964" i="6"/>
  <c r="E964" i="6" s="1"/>
  <c r="I964" i="6" s="1"/>
  <c r="C965" i="6"/>
  <c r="D965" i="6" l="1"/>
  <c r="E965" i="6" s="1"/>
  <c r="I965" i="6" s="1"/>
  <c r="C966" i="6"/>
  <c r="L967" i="6"/>
  <c r="M966" i="6"/>
  <c r="N966" i="6" s="1"/>
  <c r="R966" i="6" s="1"/>
  <c r="L968" i="6" l="1"/>
  <c r="M967" i="6"/>
  <c r="N967" i="6" s="1"/>
  <c r="R967" i="6" s="1"/>
  <c r="C967" i="6"/>
  <c r="D966" i="6"/>
  <c r="E966" i="6" s="1"/>
  <c r="I966" i="6" s="1"/>
  <c r="C968" i="6" l="1"/>
  <c r="D967" i="6"/>
  <c r="E967" i="6" s="1"/>
  <c r="I967" i="6" s="1"/>
  <c r="L969" i="6"/>
  <c r="M968" i="6"/>
  <c r="N968" i="6" s="1"/>
  <c r="R968" i="6" s="1"/>
  <c r="L970" i="6" l="1"/>
  <c r="M969" i="6"/>
  <c r="N969" i="6" s="1"/>
  <c r="R969" i="6" s="1"/>
  <c r="C969" i="6"/>
  <c r="D968" i="6"/>
  <c r="E968" i="6" s="1"/>
  <c r="I968" i="6" s="1"/>
  <c r="L971" i="6" l="1"/>
  <c r="M970" i="6"/>
  <c r="N970" i="6" s="1"/>
  <c r="R970" i="6" s="1"/>
  <c r="D969" i="6"/>
  <c r="E969" i="6" s="1"/>
  <c r="I969" i="6" s="1"/>
  <c r="C970" i="6"/>
  <c r="L972" i="6" l="1"/>
  <c r="M971" i="6"/>
  <c r="N971" i="6" s="1"/>
  <c r="R971" i="6" s="1"/>
  <c r="C971" i="6"/>
  <c r="D970" i="6"/>
  <c r="E970" i="6" s="1"/>
  <c r="I970" i="6" s="1"/>
  <c r="D971" i="6" l="1"/>
  <c r="E971" i="6" s="1"/>
  <c r="I971" i="6" s="1"/>
  <c r="C972" i="6"/>
  <c r="L973" i="6"/>
  <c r="M973" i="6" s="1"/>
  <c r="N973" i="6" s="1"/>
  <c r="R973" i="6" s="1"/>
  <c r="M972" i="6"/>
  <c r="D16" i="6" l="1"/>
  <c r="D8" i="3" s="1"/>
  <c r="D9" i="3" s="1"/>
  <c r="D6" i="2" s="1"/>
  <c r="N972" i="6"/>
  <c r="R972" i="6" s="1"/>
  <c r="C973" i="6"/>
  <c r="D973" i="6" s="1"/>
  <c r="D972" i="6"/>
  <c r="E972" i="6" s="1"/>
  <c r="I972" i="6" s="1"/>
  <c r="L4" i="2" l="1"/>
  <c r="D7" i="2"/>
  <c r="L3" i="2"/>
  <c r="D4" i="2"/>
  <c r="D8" i="2" s="1"/>
  <c r="I45" i="6"/>
  <c r="H45" i="6" s="1" a="1"/>
  <c r="H45" i="6" s="1"/>
  <c r="C16" i="6" s="1"/>
  <c r="C8" i="3" s="1"/>
  <c r="C9" i="3" s="1"/>
  <c r="C6" i="2" s="1"/>
  <c r="E973" i="6"/>
  <c r="I973" i="6" s="1"/>
  <c r="F6" i="2" l="1"/>
  <c r="C7" i="2"/>
  <c r="F7" i="2" s="1"/>
  <c r="L5" i="2"/>
  <c r="K3" i="2"/>
  <c r="K4" i="2"/>
  <c r="C4" i="2"/>
  <c r="F4" i="2" s="1"/>
  <c r="D9" i="2"/>
  <c r="K5" i="2" l="1"/>
  <c r="C8" i="2"/>
  <c r="C9" i="2" s="1"/>
  <c r="F9" i="2" s="1"/>
  <c r="F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tc={3D284631-1A20-40E8-ABBA-2B86A3B36ACD}</author>
  </authors>
  <commentList>
    <comment ref="XFD1048576" authorId="0" shapeId="0" xr:uid="{3D284631-1A20-40E8-ABBA-2B86A3B36ACD}">
      <text>
        <t>[Threaded comment]
Your version of Excel allows you to read this threaded comment; however, any edits to it will get removed if the file is opened in a newer version of Excel. Learn more: https://go.microsoft.com/fwlink/?linkid=870924
Comment:
    omg I am mister humour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Tonda</author>
  </authors>
  <commentList>
    <comment ref="G47" authorId="0" shapeId="0" xr:uid="{BCCF1E23-152E-4E47-ACDD-2B76B381233A}">
      <text>
        <r>
          <rPr>
            <b/>
            <sz val="9"/>
            <color indexed="81"/>
            <rFont val="Tahoma"/>
            <family val="2"/>
            <charset val="238"/>
          </rPr>
          <t>Tonda:</t>
        </r>
        <r>
          <rPr>
            <sz val="9"/>
            <color indexed="81"/>
            <rFont val="Tahoma"/>
            <family val="2"/>
            <charset val="238"/>
          </rPr>
          <t xml:space="preserve">
taken as at BoL range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<sst xmlns="http://schemas.openxmlformats.org/spreadsheetml/2006/main" count="1090" uniqueCount="445">
  <si>
    <t>Inputs:</t>
  </si>
  <si>
    <t>Batteries:</t>
  </si>
  <si>
    <t>NMC622</t>
  </si>
  <si>
    <t>LFP</t>
  </si>
  <si>
    <t>Pack capacity</t>
  </si>
  <si>
    <t>Pack specific energy</t>
  </si>
  <si>
    <t>Pack mass</t>
  </si>
  <si>
    <t>EV specification</t>
  </si>
  <si>
    <t>DoD</t>
  </si>
  <si>
    <t>C</t>
  </si>
  <si>
    <t>%</t>
  </si>
  <si>
    <t>Select:</t>
  </si>
  <si>
    <t>Manufacturing emissions</t>
  </si>
  <si>
    <t>Use emissions</t>
  </si>
  <si>
    <t>EoL emissions</t>
  </si>
  <si>
    <t>Total emissions</t>
  </si>
  <si>
    <t>Emissions/km</t>
  </si>
  <si>
    <t>km</t>
  </si>
  <si>
    <t>Emissions</t>
  </si>
  <si>
    <t>Cost</t>
  </si>
  <si>
    <t>Supportive calculations</t>
  </si>
  <si>
    <t>Consumption kWh/km</t>
  </si>
  <si>
    <t>Assumptions</t>
  </si>
  <si>
    <t>Production:</t>
  </si>
  <si>
    <t>Use:</t>
  </si>
  <si>
    <t>China</t>
  </si>
  <si>
    <t>EU</t>
  </si>
  <si>
    <t>Recycling:</t>
  </si>
  <si>
    <t>pyro/hydro/direct/non</t>
  </si>
  <si>
    <t>pyro/hydro/direct/none</t>
  </si>
  <si>
    <t>Share recycled</t>
  </si>
  <si>
    <t>kgCO2eq/kWh</t>
  </si>
  <si>
    <t>Vehicle</t>
  </si>
  <si>
    <t>kgCO2eq/kg</t>
  </si>
  <si>
    <t>Battery</t>
  </si>
  <si>
    <t>Units</t>
  </si>
  <si>
    <t>kWh</t>
  </si>
  <si>
    <t>Wh/kg</t>
  </si>
  <si>
    <t>kg</t>
  </si>
  <si>
    <t>Pack</t>
  </si>
  <si>
    <t>Total</t>
  </si>
  <si>
    <t>kg CO2eq</t>
  </si>
  <si>
    <t>Lifecycle range</t>
  </si>
  <si>
    <t>Cycle life</t>
  </si>
  <si>
    <t>g/kwh</t>
  </si>
  <si>
    <t>Total driven km</t>
  </si>
  <si>
    <t>Emission / km</t>
  </si>
  <si>
    <t>g CO2eq/ km</t>
  </si>
  <si>
    <t>kg CO2eq/km</t>
  </si>
  <si>
    <t xml:space="preserve">Battery: </t>
  </si>
  <si>
    <t>same kWh, diff mass</t>
  </si>
  <si>
    <t>Graph:</t>
  </si>
  <si>
    <t>NMC</t>
  </si>
  <si>
    <t>Use phase</t>
  </si>
  <si>
    <t>Difference</t>
  </si>
  <si>
    <t>Comments</t>
  </si>
  <si>
    <t>Comments:</t>
  </si>
  <si>
    <t>Antonin's tool</t>
  </si>
  <si>
    <t>Legend</t>
  </si>
  <si>
    <t>Content</t>
  </si>
  <si>
    <t>User inputs</t>
  </si>
  <si>
    <t>Calculation cells. DO NOT CHANGE</t>
  </si>
  <si>
    <t>Default inputs. DO NOT CHANGE</t>
  </si>
  <si>
    <t>Comments in italic</t>
  </si>
  <si>
    <t>Vehicle mass total</t>
  </si>
  <si>
    <t>Emissions from manufacture</t>
  </si>
  <si>
    <t>kWh/100km</t>
  </si>
  <si>
    <t>needs rechecking + source</t>
  </si>
  <si>
    <t>Additional energy with higher mass</t>
  </si>
  <si>
    <t>from #17 source</t>
  </si>
  <si>
    <t>%energy/%mass</t>
  </si>
  <si>
    <t>Results</t>
  </si>
  <si>
    <t>Original BYD Han [A2Mac1]</t>
  </si>
  <si>
    <t>LFP original BYD Han [A2Mac1]</t>
  </si>
  <si>
    <t>C-rate charging</t>
  </si>
  <si>
    <t>C-rate discharging</t>
  </si>
  <si>
    <t>SOCmean</t>
  </si>
  <si>
    <t>Temperature</t>
  </si>
  <si>
    <t>Equations to be used:</t>
  </si>
  <si>
    <t>EoL battery SOH</t>
  </si>
  <si>
    <t>real/theoretical consumption</t>
  </si>
  <si>
    <t>beta</t>
  </si>
  <si>
    <t>k_dod</t>
  </si>
  <si>
    <t>k_t</t>
  </si>
  <si>
    <t>k_cc</t>
  </si>
  <si>
    <t>k_cd</t>
  </si>
  <si>
    <t>k_msoc</t>
  </si>
  <si>
    <t>alpha</t>
  </si>
  <si>
    <t>Tref</t>
  </si>
  <si>
    <t>K</t>
  </si>
  <si>
    <t>Parameters</t>
  </si>
  <si>
    <t>SOH:</t>
  </si>
  <si>
    <t xml:space="preserve"> </t>
  </si>
  <si>
    <t>mSOCref [%]</t>
  </si>
  <si>
    <t>Output</t>
  </si>
  <si>
    <t>SOH LFP:</t>
  </si>
  <si>
    <t>FEC^alpha:</t>
  </si>
  <si>
    <t>aimed degradation SOH (100-x):</t>
  </si>
  <si>
    <t xml:space="preserve">Aimed EoL SOH </t>
  </si>
  <si>
    <t>%SOH</t>
  </si>
  <si>
    <t>FEC NMC:</t>
  </si>
  <si>
    <t>FEC LFP:</t>
  </si>
  <si>
    <t>month</t>
  </si>
  <si>
    <t>monthly degradation cummulative</t>
  </si>
  <si>
    <t>Cycle life [FECs]:</t>
  </si>
  <si>
    <t>Value used</t>
  </si>
  <si>
    <t>kgCO2eq/kg pack</t>
  </si>
  <si>
    <t>calculated</t>
  </si>
  <si>
    <t>Monthly:</t>
  </si>
  <si>
    <t>Year</t>
  </si>
  <si>
    <t>KM driven:</t>
  </si>
  <si>
    <t>20years</t>
  </si>
  <si>
    <t>FECs</t>
  </si>
  <si>
    <t>cycling</t>
  </si>
  <si>
    <t>Stats</t>
  </si>
  <si>
    <t>total</t>
  </si>
  <si>
    <t>FEC EoL</t>
  </si>
  <si>
    <t>cal aging</t>
  </si>
  <si>
    <t>cal. factor</t>
  </si>
  <si>
    <t>Month EoL</t>
  </si>
  <si>
    <t>Cycle &amp; Calendar life [FECs]</t>
  </si>
  <si>
    <t>Annual driven distance</t>
  </si>
  <si>
    <t>CALENDAR POWER FUNCTION estimation</t>
  </si>
  <si>
    <t>T</t>
  </si>
  <si>
    <t>SOC</t>
  </si>
  <si>
    <t>SOC\T</t>
  </si>
  <si>
    <t>10months from the graphs below (#22)</t>
  </si>
  <si>
    <t>0soc</t>
  </si>
  <si>
    <t>5soc</t>
  </si>
  <si>
    <t>10soc</t>
  </si>
  <si>
    <t>20soc</t>
  </si>
  <si>
    <t>30soc</t>
  </si>
  <si>
    <t>40soc</t>
  </si>
  <si>
    <t>45soc</t>
  </si>
  <si>
    <t>50soc</t>
  </si>
  <si>
    <t>55soc</t>
  </si>
  <si>
    <t>60soc</t>
  </si>
  <si>
    <t>65soc</t>
  </si>
  <si>
    <t>70soc</t>
  </si>
  <si>
    <t>80soc</t>
  </si>
  <si>
    <t>90soc</t>
  </si>
  <si>
    <t>95soc</t>
  </si>
  <si>
    <t>100soc</t>
  </si>
  <si>
    <t>capacity</t>
  </si>
  <si>
    <t>capacity fade [%]</t>
  </si>
  <si>
    <t>ln(a)</t>
  </si>
  <si>
    <t>b</t>
  </si>
  <si>
    <t>a</t>
  </si>
  <si>
    <t>exponential fit</t>
  </si>
  <si>
    <t>Exponential function: Degradation coefficient (d) as f(temp) for ech SOC</t>
  </si>
  <si>
    <t>d=a*exp(b*temp)</t>
  </si>
  <si>
    <t>CALENDAR &amp; CYCLING AGING</t>
  </si>
  <si>
    <t>deg. fctr (d)</t>
  </si>
  <si>
    <t>d factor</t>
  </si>
  <si>
    <t>degradation modelled in 10m</t>
  </si>
  <si>
    <t>Capacity fade model from #15, #21, #22</t>
  </si>
  <si>
    <t>storage</t>
  </si>
  <si>
    <t>capacity degradation</t>
  </si>
  <si>
    <t>temp:</t>
  </si>
  <si>
    <t>degC</t>
  </si>
  <si>
    <t>SOC storage</t>
  </si>
  <si>
    <t>=LOOKUP($C$45,Calendar!B8:B23,Calendar!M8:M23)</t>
  </si>
  <si>
    <t>10-90%</t>
  </si>
  <si>
    <t>0-100%</t>
  </si>
  <si>
    <t>0-3C</t>
  </si>
  <si>
    <t>0-5C</t>
  </si>
  <si>
    <t>9months from the graphs below (#22)</t>
  </si>
  <si>
    <t>&gt;&gt; LFP &gt;&gt;</t>
  </si>
  <si>
    <t>GRAPH:</t>
  </si>
  <si>
    <t>Annual FEC</t>
  </si>
  <si>
    <t>Study name</t>
  </si>
  <si>
    <t>Chemistry</t>
  </si>
  <si>
    <t xml:space="preserve"> 0-100%</t>
  </si>
  <si>
    <t>Parameter</t>
  </si>
  <si>
    <t>example value</t>
  </si>
  <si>
    <t>50-90%</t>
  </si>
  <si>
    <t>Exact/graph/other</t>
  </si>
  <si>
    <t>Storage at</t>
  </si>
  <si>
    <r>
      <t>U</t>
    </r>
    <r>
      <rPr>
        <b/>
        <sz val="7.5"/>
        <color rgb="FF222222"/>
        <rFont val="Arial"/>
        <family val="2"/>
        <charset val="238"/>
      </rPr>
      <t>L</t>
    </r>
  </si>
  <si>
    <r>
      <t>U</t>
    </r>
    <r>
      <rPr>
        <b/>
        <sz val="7.5"/>
        <color rgb="FF222222"/>
        <rFont val="Arial"/>
        <family val="2"/>
        <charset val="238"/>
      </rPr>
      <t>M</t>
    </r>
  </si>
  <si>
    <r>
      <t>U</t>
    </r>
    <r>
      <rPr>
        <b/>
        <sz val="7.5"/>
        <color rgb="FF222222"/>
        <rFont val="Arial"/>
        <family val="2"/>
        <charset val="238"/>
      </rPr>
      <t>H</t>
    </r>
  </si>
  <si>
    <t>Capacity</t>
  </si>
  <si>
    <r>
      <t>µ</t>
    </r>
    <r>
      <rPr>
        <b/>
        <sz val="7.5"/>
        <color rgb="FF222222"/>
        <rFont val="Arial"/>
        <family val="2"/>
        <charset val="238"/>
      </rPr>
      <t>Init</t>
    </r>
    <r>
      <rPr>
        <b/>
        <sz val="6"/>
        <color rgb="FF222222"/>
        <rFont val="Arial"/>
        <family val="2"/>
        <charset val="238"/>
      </rPr>
      <t> [Ah]</t>
    </r>
  </si>
  <si>
    <r>
      <t>µ</t>
    </r>
    <r>
      <rPr>
        <b/>
        <sz val="7.5"/>
        <color rgb="FF222222"/>
        <rFont val="Arial"/>
        <family val="2"/>
        <charset val="238"/>
      </rPr>
      <t>End</t>
    </r>
    <r>
      <rPr>
        <b/>
        <sz val="6"/>
        <color rgb="FF222222"/>
        <rFont val="Arial"/>
        <family val="2"/>
        <charset val="238"/>
      </rPr>
      <t> [Ah]</t>
    </r>
  </si>
  <si>
    <r>
      <t>S</t>
    </r>
    <r>
      <rPr>
        <b/>
        <sz val="7.5"/>
        <color rgb="FF222222"/>
        <rFont val="Arial"/>
        <family val="2"/>
        <charset val="238"/>
      </rPr>
      <t>Init</t>
    </r>
    <r>
      <rPr>
        <b/>
        <sz val="6"/>
        <color rgb="FF222222"/>
        <rFont val="Arial"/>
        <family val="2"/>
        <charset val="238"/>
      </rPr>
      <t> [%]</t>
    </r>
  </si>
  <si>
    <r>
      <t>S</t>
    </r>
    <r>
      <rPr>
        <b/>
        <sz val="7.5"/>
        <color rgb="FF222222"/>
        <rFont val="Arial"/>
        <family val="2"/>
        <charset val="238"/>
      </rPr>
      <t>End</t>
    </r>
    <r>
      <rPr>
        <b/>
        <sz val="6"/>
        <color rgb="FF222222"/>
        <rFont val="Arial"/>
        <family val="2"/>
        <charset val="238"/>
      </rPr>
      <t> [%]</t>
    </r>
  </si>
  <si>
    <r>
      <t>S</t>
    </r>
    <r>
      <rPr>
        <b/>
        <sz val="7.5"/>
        <color rgb="FF222222"/>
        <rFont val="Arial"/>
        <family val="2"/>
        <charset val="238"/>
      </rPr>
      <t>Ini</t>
    </r>
    <r>
      <rPr>
        <b/>
        <sz val="6"/>
        <color rgb="FF222222"/>
        <rFont val="Arial"/>
        <family val="2"/>
        <charset val="238"/>
      </rPr>
      <t> [%]</t>
    </r>
  </si>
  <si>
    <t>[°C]</t>
  </si>
  <si>
    <t>NCA</t>
  </si>
  <si>
    <t>n.a.</t>
  </si>
  <si>
    <t>LCO</t>
  </si>
  <si>
    <t>LTO</t>
  </si>
  <si>
    <t>LMO</t>
  </si>
  <si>
    <t>calendar</t>
  </si>
  <si>
    <t>x</t>
  </si>
  <si>
    <t>NMC(as LCO)</t>
  </si>
  <si>
    <t>Study</t>
  </si>
  <si>
    <t>Model</t>
  </si>
  <si>
    <t xml:space="preserve"> 10-50degC</t>
  </si>
  <si>
    <t>2-6</t>
  </si>
  <si>
    <t>17-38</t>
  </si>
  <si>
    <t>Time</t>
  </si>
  <si>
    <t>days</t>
  </si>
  <si>
    <t>50-10950,not input</t>
  </si>
  <si>
    <t>End SOH%</t>
  </si>
  <si>
    <t>OUTPUT</t>
  </si>
  <si>
    <t>Results, Outputs</t>
  </si>
  <si>
    <t>this sheet was manually inputted, not automated</t>
  </si>
  <si>
    <t>~98%</t>
  </si>
  <si>
    <t>99.1 - 98.7%</t>
  </si>
  <si>
    <t>99.1 - 98.9%</t>
  </si>
  <si>
    <t>not exact, SOC used what is possible from dropdown</t>
  </si>
  <si>
    <t>93.7-95%</t>
  </si>
  <si>
    <t>93.1-93.7%</t>
  </si>
  <si>
    <t>timescale = 120days</t>
  </si>
  <si>
    <t>20 &amp; 30% SOC used</t>
  </si>
  <si>
    <t>line estimate</t>
  </si>
  <si>
    <t>230 days as 8 months</t>
  </si>
  <si>
    <t>70 days as 2 months (underset.)</t>
  </si>
  <si>
    <t>author's est.</t>
  </si>
  <si>
    <t>cycle</t>
  </si>
  <si>
    <t>Temperature storage</t>
  </si>
  <si>
    <t>Temperature cycling</t>
  </si>
  <si>
    <t>20-30% SOH</t>
  </si>
  <si>
    <t>92.5-93.4%</t>
  </si>
  <si>
    <t>89.1-91.2%</t>
  </si>
  <si>
    <t>70-80% SOH</t>
  </si>
  <si>
    <t>this study shows LFP degrading less than the model</t>
  </si>
  <si>
    <t>DoD 90% estimate</t>
  </si>
  <si>
    <t>very far at lower temperatures</t>
  </si>
  <si>
    <t>this sheet assumes temperature always lower = better, the experiment suggests optimal around 25- 35degC</t>
  </si>
  <si>
    <t>Year [link]</t>
  </si>
  <si>
    <t>Difference (optimistic)</t>
  </si>
  <si>
    <t>1 value (closest)</t>
  </si>
  <si>
    <t>the equation was checked with the paper's findings</t>
  </si>
  <si>
    <t>Model (this sheet)</t>
  </si>
  <si>
    <t>underestimating NMC capacity loss</t>
  </si>
  <si>
    <t>A holistic aging model for Li(NiMnCo)O2 based 18650 lithium-ion batteries, Johannes Schmalstieg</t>
  </si>
  <si>
    <t>Combined cycling and calendar capacity fade modeling of a Nickel-Manganese-Cobalt Oxide Cell with real-life profile validation , de Hoog</t>
  </si>
  <si>
    <t>same as the one on the left, modelled value</t>
  </si>
  <si>
    <t>some values assumed, not stated, exp. Data, Fig18</t>
  </si>
  <si>
    <t>same as 1 to the left, but simulated in the study</t>
  </si>
  <si>
    <t>WLTC profile, values estimated, not given, Table 7</t>
  </si>
  <si>
    <t>table 1 below, 2Ah cells, assumed input values influence this sheets' results</t>
  </si>
  <si>
    <t>Cycle-life model for graphite-LiFePO4 cells, Wang</t>
  </si>
  <si>
    <t>graph Fig18</t>
  </si>
  <si>
    <t>Fig15</t>
  </si>
  <si>
    <t>Calendar and cycle life study of Li(NiMnCo)O2-based 18650 lithiumion batteries, Ecker</t>
  </si>
  <si>
    <t>10-1000</t>
  </si>
  <si>
    <t>share of time cycling</t>
  </si>
  <si>
    <t>Range BoL Official NEDC</t>
  </si>
  <si>
    <t>Supportive calculations for Supportive calculations:</t>
  </si>
  <si>
    <t>Range estimation:</t>
  </si>
  <si>
    <t>Car</t>
  </si>
  <si>
    <t>Type</t>
  </si>
  <si>
    <t>NEDC</t>
  </si>
  <si>
    <t>WLTP</t>
  </si>
  <si>
    <t>real-life</t>
  </si>
  <si>
    <t>in [km]</t>
  </si>
  <si>
    <t>Skoda Enyaq</t>
  </si>
  <si>
    <t>SUV</t>
  </si>
  <si>
    <t>WLTP ratio</t>
  </si>
  <si>
    <t>Tesla 3 Standard NCA</t>
  </si>
  <si>
    <t>Hatchback</t>
  </si>
  <si>
    <t>Hyundai IONIQ</t>
  </si>
  <si>
    <t>Hyundai Kona</t>
  </si>
  <si>
    <t>Mercedes EQA</t>
  </si>
  <si>
    <t>BMW iX3</t>
  </si>
  <si>
    <t>Porsche Taycan</t>
  </si>
  <si>
    <t>Sports</t>
  </si>
  <si>
    <t>Nissan Leaf</t>
  </si>
  <si>
    <t>VW ID4</t>
  </si>
  <si>
    <t>Opel Ampera</t>
  </si>
  <si>
    <t>Average:</t>
  </si>
  <si>
    <t>Total average NEDC vs real-life:</t>
  </si>
  <si>
    <t>NEDC ratio to WLTP</t>
  </si>
  <si>
    <t>Audi etron quattro</t>
  </si>
  <si>
    <t>BMW i3s</t>
  </si>
  <si>
    <t>Est Range BoL Real-life</t>
  </si>
  <si>
    <t>Est Range EoL (Real-life)</t>
  </si>
  <si>
    <t>Consumption theoretical NEDC</t>
  </si>
  <si>
    <t>Consumption WLPT estimated</t>
  </si>
  <si>
    <t xml:space="preserve">Consumption Typical real life </t>
  </si>
  <si>
    <t>not changing with time</t>
  </si>
  <si>
    <t>simple calculation from official data</t>
  </si>
  <si>
    <t>estimated using values on the right -&gt;</t>
  </si>
  <si>
    <t>Grid</t>
  </si>
  <si>
    <t>Consumption</t>
  </si>
  <si>
    <t>Graphs and supportive data to the right -&gt;</t>
  </si>
  <si>
    <t>Calendar</t>
  </si>
  <si>
    <t>Days</t>
  </si>
  <si>
    <t>Cycle</t>
  </si>
  <si>
    <t>FECs total</t>
  </si>
  <si>
    <t>data from:</t>
  </si>
  <si>
    <t>https://ev-database.org/</t>
  </si>
  <si>
    <t>R^2</t>
  </si>
  <si>
    <t>Geotab data general estimates</t>
  </si>
  <si>
    <t>Fig5</t>
  </si>
  <si>
    <t>Vehicle mass (exc. Battery)</t>
  </si>
  <si>
    <t>from A2Mac1 as spec capacity / mass</t>
  </si>
  <si>
    <t>simple calc, full initial FEC used</t>
  </si>
  <si>
    <t>CALCULATION CYCLE AGING ONLY:</t>
  </si>
  <si>
    <t>time spent cycling/month [hrs]</t>
  </si>
  <si>
    <t>Charging efficiency</t>
  </si>
  <si>
    <t>typicall charging efficiency grid-to-battery</t>
  </si>
  <si>
    <t>Fig2 - function model</t>
  </si>
  <si>
    <t>Temperature used as the max temperature during each cycle; no calendar aging assumed</t>
  </si>
  <si>
    <t>fig5</t>
  </si>
  <si>
    <t>fig6</t>
  </si>
  <si>
    <t>fig7</t>
  </si>
  <si>
    <t>fig8</t>
  </si>
  <si>
    <t/>
  </si>
  <si>
    <t>CALENDAR</t>
  </si>
  <si>
    <t>CYCLE</t>
  </si>
  <si>
    <t>Summary stats:</t>
  </si>
  <si>
    <t>Absolute difference</t>
  </si>
  <si>
    <t>% of original study value</t>
  </si>
  <si>
    <t>Avg. abs. var: (relative to study value, in absolute variation)</t>
  </si>
  <si>
    <t>Avg. variation:</t>
  </si>
  <si>
    <t>combined</t>
  </si>
  <si>
    <t>Cycling/calendar/both combined</t>
  </si>
  <si>
    <t>Mean Diff. (in SOH percentage points)</t>
  </si>
  <si>
    <t xml:space="preserve">StDev for Mean diff. </t>
  </si>
  <si>
    <t>SOH difference in total percentage points</t>
  </si>
  <si>
    <t>Same as above, deleted 3 outliers</t>
  </si>
  <si>
    <t>Manufacturing battery</t>
  </si>
  <si>
    <t>Manufacturing vehicle</t>
  </si>
  <si>
    <t>Cost and carbon footprint reduction of electric vehicle lithium-ion batteries through efficient thermal management, Lander</t>
  </si>
  <si>
    <t>hello</t>
  </si>
  <si>
    <t>Hi, I am Antonin, it was a pleasure to work on this stuff, I hope it will be of any use. If you have any questions or cute pictures, feel free to contact me at</t>
  </si>
  <si>
    <t>tonda.samal@gmail.com</t>
  </si>
  <si>
    <t>live long and prosper</t>
  </si>
  <si>
    <t>so please keep your temperature low and don’t overcharge yourself</t>
  </si>
  <si>
    <t>and now tribute to the legendary setup of Jacqueline:</t>
  </si>
  <si>
    <t>model equation, table 1</t>
  </si>
  <si>
    <t>Fig7</t>
  </si>
  <si>
    <t>Table7 table-exp</t>
  </si>
  <si>
    <t>table7-modelled</t>
  </si>
  <si>
    <t>Fig18-graph-modelled</t>
  </si>
  <si>
    <t>Fig18-graph-experiment</t>
  </si>
  <si>
    <t>fig10</t>
  </si>
  <si>
    <t>table 3</t>
  </si>
  <si>
    <t>Comparative Study on the Calendar Aging Behavior of Six Different Lithium-Ion Cell Chemistries in Terms of Parameter Variation, Geisbauer</t>
  </si>
  <si>
    <t>data from study above (Geisbauer):</t>
  </si>
  <si>
    <t>The Degradation Behavior of LiFePO4/C Batteries during Long-Term Calendar Aging, Sui</t>
  </si>
  <si>
    <t>equation 16</t>
  </si>
  <si>
    <t>this sheet possibly overestimates degradation at ideal temperatures</t>
  </si>
  <si>
    <t>time in months</t>
  </si>
  <si>
    <t>Comprehensive Modeling of Temperature-Dependent Degradation Mechanisms in Lithium Iron Phosphate Batteries, Schimpe</t>
  </si>
  <si>
    <t>fig2</t>
  </si>
  <si>
    <t>NMC&amp;LFP in this column</t>
  </si>
  <si>
    <t>Stats -&gt;</t>
  </si>
  <si>
    <t>mean diff (SOH)</t>
  </si>
  <si>
    <t>Diff (SOH)</t>
  </si>
  <si>
    <t>stdev for mean (SOH)</t>
  </si>
  <si>
    <t># datapoints</t>
  </si>
  <si>
    <t>Stats-&gt;</t>
  </si>
  <si>
    <t>Statistics are below row 25</t>
  </si>
  <si>
    <t>Graphs for LFP&amp;NMC:</t>
  </si>
  <si>
    <t>Graphs for NMC and LFP separately:</t>
  </si>
  <si>
    <t>data points for combined aging are used in both (cycle, calendar) sets</t>
  </si>
  <si>
    <t>more stats at column AI -&gt;</t>
  </si>
  <si>
    <t>Test type</t>
  </si>
  <si>
    <t>#datapoints</t>
  </si>
  <si>
    <t>StDev [SOH%]</t>
  </si>
  <si>
    <t>Calendar (&amp;combined)</t>
  </si>
  <si>
    <t>Cycle (&amp;combined)</t>
  </si>
  <si>
    <t>NMC&amp;LFP</t>
  </si>
  <si>
    <t>All</t>
  </si>
  <si>
    <t>Variation between study &amp; model</t>
  </si>
  <si>
    <t>STATISTICS - static</t>
  </si>
  <si>
    <t>StDev (x outliers) for Mean diff. (outliers as over 10% SOH = in extreme cases, out of limits of this model)</t>
  </si>
  <si>
    <t>X outliers values</t>
  </si>
  <si>
    <t>deleted</t>
  </si>
  <si>
    <t>R^2 (without 3 outliers)</t>
  </si>
  <si>
    <t>15-85%</t>
  </si>
  <si>
    <t>20-55degC</t>
  </si>
  <si>
    <t>0-60degC</t>
  </si>
  <si>
    <t>Life experience only, battery manager data, no real value to this as it is even a different chemistry</t>
  </si>
  <si>
    <t>pure calculation sheet, no inputs ; the data is subject to experimental errors and it is not shoothened out (the SOC is taken using the experiment data points, not a model representing them)</t>
  </si>
  <si>
    <t>https://www.gov.uk/government/publications/greenhouse-gas-reporting-conversion-factors-2021</t>
  </si>
  <si>
    <t>out of the scope</t>
  </si>
  <si>
    <t>cal aging pure</t>
  </si>
  <si>
    <t>cal aging(storage time only)</t>
  </si>
  <si>
    <t>Estimated for a typical EV from 2015-2018; Hot climate = 22C av.; Temperate = 12C av.; high-use=25k km/y, low-use=6k km/y; Level 2 charging = 0.2C, DCFC= 1C (possible underestimate); DoD&amp;SOC guesstimated; NMC-only as it is the typical technology; battery size = 40kWh</t>
  </si>
  <si>
    <t>Mean Diff. (in SOH percentage points, x outliers)</t>
  </si>
  <si>
    <t>NMC&amp;LFP, top with 3 outliers included</t>
  </si>
  <si>
    <t>Stats table (no outliers):</t>
  </si>
  <si>
    <t>Avg. [SOH%]</t>
  </si>
  <si>
    <t>Average electricity intensity factor</t>
  </si>
  <si>
    <t>From lit - #11</t>
  </si>
  <si>
    <t xml:space="preserve">From EverBatt LFP&amp;NMC edited  </t>
  </si>
  <si>
    <t>operation</t>
  </si>
  <si>
    <t>Theoretical lifetime</t>
  </si>
  <si>
    <t>years</t>
  </si>
  <si>
    <t>cycle aging</t>
  </si>
  <si>
    <t>This is Antool</t>
  </si>
  <si>
    <t>Short for:</t>
  </si>
  <si>
    <t>A simple LCA tool to compare two battery chemistries in terms of their impact on AGW</t>
  </si>
  <si>
    <t>The key part of this tool is a combined cycle &amp; calendar degradation model</t>
  </si>
  <si>
    <t>Currently, this tool compares NMC and LFP chemistries</t>
  </si>
  <si>
    <t>Vehicle type:</t>
  </si>
  <si>
    <t>BYD Han 2020 AWD</t>
  </si>
  <si>
    <t>Type D (family sedan)</t>
  </si>
  <si>
    <t>(specs of the case study)</t>
  </si>
  <si>
    <t xml:space="preserve">From manufacturer </t>
  </si>
  <si>
    <t>Estimate using data from support calculations -&gt;</t>
  </si>
  <si>
    <t>#number is referencing a source, in the documentation. See documentation for other sources</t>
  </si>
  <si>
    <t>Please, read the Documentation, hopefully it is somewhere around :))</t>
  </si>
  <si>
    <t>Set as typical 80%</t>
  </si>
  <si>
    <t>simple calculation, not accounting for resistance increase</t>
  </si>
  <si>
    <t>from the model inc. calendar&amp;cycle</t>
  </si>
  <si>
    <t>simple calculation</t>
  </si>
  <si>
    <t>#FEC</t>
  </si>
  <si>
    <t>#FEC (from Model tab)</t>
  </si>
  <si>
    <t xml:space="preserve">depends on mass </t>
  </si>
  <si>
    <t>Limits</t>
  </si>
  <si>
    <t>10-45degC</t>
  </si>
  <si>
    <t>only dropdown values possible</t>
  </si>
  <si>
    <t>+/- ambient temperature</t>
  </si>
  <si>
    <t>Cycling only model - row 18</t>
  </si>
  <si>
    <t>Full model below row 42, using also Calendar tab</t>
  </si>
  <si>
    <t>From Use tab</t>
  </si>
  <si>
    <t>Only calculated</t>
  </si>
  <si>
    <t>Cell temperature during cycling</t>
  </si>
  <si>
    <t>from #22 - mostly Figure 2</t>
  </si>
  <si>
    <t xml:space="preserve">End of Life impact on Lifecycle emissions has not been implemented </t>
  </si>
  <si>
    <t>The mid value of SOC during a cycle</t>
  </si>
  <si>
    <t>Mobile phone use (example)</t>
  </si>
  <si>
    <t>Process: inputs used from studies and experiments &gt; then not-stated values are assumed  &gt; then not used crossed (x) &gt; output parameter colored BLUE &gt; compared with the model below the inputs</t>
  </si>
  <si>
    <t>End SOH in %</t>
  </si>
  <si>
    <t>very messy, indeed</t>
  </si>
  <si>
    <t>Mean &gt;0% means the model overestimates the SOH</t>
  </si>
  <si>
    <t>Average &gt;0% means the model overestimates the SOH</t>
  </si>
  <si>
    <t>mSOC</t>
  </si>
  <si>
    <t>2021 #24</t>
  </si>
  <si>
    <t>2018 #25</t>
  </si>
  <si>
    <t>2021 #26</t>
  </si>
  <si>
    <t>#27</t>
  </si>
  <si>
    <t>#28</t>
  </si>
  <si>
    <t>2011 #29</t>
  </si>
  <si>
    <t>2014 #30</t>
  </si>
  <si>
    <t>#31</t>
  </si>
  <si>
    <t>#12</t>
  </si>
  <si>
    <t>Version V8, 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</si>
</sst>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0000000000"/>
    <numFmt numFmtId="167" formatCode="0.0%"/>
    <numFmt numFmtId="168" formatCode="0.000"/>
    <numFmt numFmtId="169" formatCode="0.0000"/>
    <numFmt numFmtId="170" formatCode="0.00000"/>
    <numFmt numFmtId="171" formatCode="0.000%"/>
    <numFmt numFmtId="172" formatCode="_-* #,##0.0_-;\-* #,##0.0_-;_-* &quot;-&quot;??_-;_-@_-"/>
  </numFmts>
  <fonts count="2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 (Body)_x0000_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 (Body)_x0000_"/>
    </font>
    <font>
      <b/>
      <i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u/>
      <sz val="11"/>
      <color theme="1"/>
      <name val="Calibri"/>
      <family val="2"/>
      <charset val="238"/>
      <scheme val="minor"/>
    </font>
    <font>
      <b/>
      <sz val="6"/>
      <color rgb="FF222222"/>
      <name val="Arial"/>
      <family val="2"/>
      <charset val="238"/>
    </font>
    <font>
      <b/>
      <sz val="7.5"/>
      <color rgb="FF222222"/>
      <name val="Arial"/>
      <family val="2"/>
      <charset val="238"/>
    </font>
    <font>
      <sz val="6"/>
      <color rgb="FF222222"/>
      <name val="Arial"/>
      <family val="2"/>
      <charset val="238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238"/>
    </font>
    <font>
      <b/>
      <sz val="10"/>
      <color rgb="FF000000"/>
      <name val="AdvGulliv-R"/>
    </font>
    <font>
      <b/>
      <sz val="11"/>
      <color rgb="FFFF0000"/>
      <name val="Calibri"/>
      <family val="2"/>
      <scheme val="minor"/>
    </font>
    <font>
      <sz val="11"/>
      <color rgb="FF3F3F76"/>
      <name val="Calibri (Body)_x0000_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EDEDED"/>
      </bottom>
      <diagonal/>
    </border>
    <border>
      <left/>
      <right/>
      <top style="thin">
        <color rgb="FF000000"/>
      </top>
      <bottom style="medium">
        <color rgb="FFEDEDED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EDEDED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ck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8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9" fontId="0" fillId="0" borderId="0" xfId="2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4" fillId="2" borderId="1" xfId="3"/>
    <xf numFmtId="164" fontId="0" fillId="0" borderId="0" xfId="0" applyNumberFormat="1"/>
    <xf numFmtId="164" fontId="4" fillId="2" borderId="1" xfId="3" applyNumberFormat="1"/>
    <xf numFmtId="1" fontId="0" fillId="0" borderId="0" xfId="0" applyNumberFormat="1"/>
    <xf numFmtId="0" fontId="9" fillId="0" borderId="0" xfId="5"/>
    <xf numFmtId="0" fontId="11" fillId="0" borderId="0" xfId="0" applyFont="1"/>
    <xf numFmtId="164" fontId="0" fillId="4" borderId="0" xfId="0" applyNumberFormat="1" applyFill="1"/>
    <xf numFmtId="1" fontId="4" fillId="2" borderId="1" xfId="3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2" applyNumberFormat="1" applyFont="1"/>
    <xf numFmtId="0" fontId="0" fillId="5" borderId="0" xfId="0" applyFill="1"/>
    <xf numFmtId="0" fontId="12" fillId="0" borderId="0" xfId="0" applyFont="1"/>
    <xf numFmtId="1" fontId="0" fillId="5" borderId="0" xfId="0" applyNumberFormat="1" applyFill="1"/>
    <xf numFmtId="0" fontId="4" fillId="0" borderId="1" xfId="3" applyFill="1"/>
    <xf numFmtId="0" fontId="4" fillId="2" borderId="1" xfId="3" applyNumberFormat="1"/>
    <xf numFmtId="0" fontId="4" fillId="0" borderId="1" xfId="3" applyNumberFormat="1" applyFill="1"/>
    <xf numFmtId="0" fontId="0" fillId="0" borderId="3" xfId="0" applyBorder="1"/>
    <xf numFmtId="0" fontId="4" fillId="0" borderId="4" xfId="3" applyNumberFormat="1" applyFill="1" applyBorder="1"/>
    <xf numFmtId="0" fontId="1" fillId="0" borderId="3" xfId="0" applyFont="1" applyBorder="1"/>
    <xf numFmtId="167" fontId="0" fillId="0" borderId="0" xfId="2" applyNumberFormat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9" fontId="0" fillId="0" borderId="0" xfId="0" applyNumberFormat="1"/>
    <xf numFmtId="167" fontId="0" fillId="0" borderId="0" xfId="0" applyNumberFormat="1"/>
    <xf numFmtId="164" fontId="0" fillId="5" borderId="0" xfId="0" applyNumberFormat="1" applyFill="1"/>
    <xf numFmtId="17" fontId="1" fillId="0" borderId="0" xfId="0" quotePrefix="1" applyNumberFormat="1" applyFont="1"/>
    <xf numFmtId="0" fontId="15" fillId="0" borderId="0" xfId="0" applyFont="1"/>
    <xf numFmtId="0" fontId="12" fillId="0" borderId="0" xfId="0" quotePrefix="1" applyFont="1"/>
    <xf numFmtId="0" fontId="16" fillId="6" borderId="5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7" borderId="7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5" fillId="0" borderId="0" xfId="0" quotePrefix="1" applyFont="1"/>
    <xf numFmtId="0" fontId="1" fillId="0" borderId="0" xfId="0" applyFont="1" applyAlignment="1">
      <alignment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8" borderId="0" xfId="0" applyFont="1" applyFill="1"/>
    <xf numFmtId="9" fontId="5" fillId="5" borderId="0" xfId="0" applyNumberFormat="1" applyFont="1" applyFill="1"/>
    <xf numFmtId="167" fontId="0" fillId="5" borderId="0" xfId="2" applyNumberFormat="1" applyFont="1" applyFill="1"/>
    <xf numFmtId="9" fontId="0" fillId="5" borderId="0" xfId="0" applyNumberFormat="1" applyFill="1"/>
    <xf numFmtId="9" fontId="0" fillId="5" borderId="0" xfId="2" applyFont="1" applyFill="1"/>
    <xf numFmtId="16" fontId="0" fillId="5" borderId="0" xfId="0" applyNumberFormat="1" applyFill="1"/>
    <xf numFmtId="167" fontId="0" fillId="5" borderId="0" xfId="0" applyNumberFormat="1" applyFill="1"/>
    <xf numFmtId="167" fontId="5" fillId="5" borderId="0" xfId="2" applyNumberFormat="1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10" fontId="1" fillId="0" borderId="0" xfId="2" applyNumberFormat="1" applyFont="1"/>
    <xf numFmtId="168" fontId="1" fillId="0" borderId="0" xfId="0" applyNumberFormat="1" applyFont="1"/>
    <xf numFmtId="0" fontId="0" fillId="4" borderId="0" xfId="2" applyNumberFormat="1" applyFont="1" applyFill="1" applyAlignment="1"/>
    <xf numFmtId="9" fontId="0" fillId="0" borderId="0" xfId="2" applyFont="1" applyFill="1" applyAlignment="1"/>
    <xf numFmtId="2" fontId="0" fillId="0" borderId="0" xfId="0" applyNumberFormat="1"/>
    <xf numFmtId="0" fontId="19" fillId="0" borderId="0" xfId="0" applyFont="1"/>
    <xf numFmtId="0" fontId="0" fillId="9" borderId="0" xfId="0" applyFill="1"/>
    <xf numFmtId="0" fontId="20" fillId="9" borderId="0" xfId="0" applyFont="1" applyFill="1" applyAlignment="1">
      <alignment vertical="center"/>
    </xf>
    <xf numFmtId="169" fontId="0" fillId="9" borderId="0" xfId="0" applyNumberFormat="1" applyFill="1"/>
    <xf numFmtId="0" fontId="1" fillId="9" borderId="0" xfId="0" applyFont="1" applyFill="1" applyAlignment="1">
      <alignment wrapText="1"/>
    </xf>
    <xf numFmtId="0" fontId="23" fillId="0" borderId="0" xfId="0" applyFont="1" applyAlignment="1">
      <alignment vertical="center"/>
    </xf>
    <xf numFmtId="0" fontId="0" fillId="8" borderId="0" xfId="0" applyFill="1"/>
    <xf numFmtId="0" fontId="20" fillId="8" borderId="0" xfId="0" applyFont="1" applyFill="1" applyAlignment="1">
      <alignment vertical="center"/>
    </xf>
    <xf numFmtId="167" fontId="0" fillId="8" borderId="0" xfId="2" applyNumberFormat="1" applyFont="1" applyFill="1"/>
    <xf numFmtId="0" fontId="1" fillId="8" borderId="0" xfId="0" applyFont="1" applyFill="1" applyAlignment="1">
      <alignment wrapText="1"/>
    </xf>
    <xf numFmtId="167" fontId="0" fillId="8" borderId="0" xfId="0" applyNumberFormat="1" applyFill="1"/>
    <xf numFmtId="0" fontId="0" fillId="0" borderId="2" xfId="0" applyBorder="1"/>
    <xf numFmtId="0" fontId="1" fillId="0" borderId="12" xfId="0" applyFont="1" applyBorder="1"/>
    <xf numFmtId="167" fontId="0" fillId="11" borderId="0" xfId="2" applyNumberFormat="1" applyFont="1" applyFill="1"/>
    <xf numFmtId="0" fontId="0" fillId="10" borderId="0" xfId="0" applyFill="1"/>
    <xf numFmtId="0" fontId="20" fillId="10" borderId="0" xfId="0" applyFont="1" applyFill="1" applyAlignment="1">
      <alignment vertical="center"/>
    </xf>
    <xf numFmtId="169" fontId="0" fillId="10" borderId="0" xfId="0" applyNumberFormat="1" applyFill="1"/>
    <xf numFmtId="0" fontId="0" fillId="0" borderId="13" xfId="0" applyBorder="1"/>
    <xf numFmtId="0" fontId="15" fillId="0" borderId="13" xfId="0" applyFont="1" applyBorder="1"/>
    <xf numFmtId="0" fontId="2" fillId="0" borderId="13" xfId="0" applyFont="1" applyBorder="1"/>
    <xf numFmtId="167" fontId="0" fillId="0" borderId="13" xfId="2" applyNumberFormat="1" applyFont="1" applyBorder="1"/>
    <xf numFmtId="167" fontId="0" fillId="0" borderId="13" xfId="0" applyNumberFormat="1" applyBorder="1"/>
    <xf numFmtId="9" fontId="0" fillId="0" borderId="13" xfId="2" applyFont="1" applyBorder="1"/>
    <xf numFmtId="10" fontId="0" fillId="0" borderId="0" xfId="2" applyNumberFormat="1" applyFont="1"/>
    <xf numFmtId="171" fontId="0" fillId="0" borderId="0" xfId="2" applyNumberFormat="1" applyFont="1"/>
    <xf numFmtId="171" fontId="0" fillId="0" borderId="0" xfId="0" applyNumberFormat="1"/>
    <xf numFmtId="171" fontId="0" fillId="0" borderId="0" xfId="2" applyNumberFormat="1" applyFont="1" applyFill="1"/>
    <xf numFmtId="169" fontId="5" fillId="0" borderId="0" xfId="0" applyNumberFormat="1" applyFont="1"/>
    <xf numFmtId="0" fontId="0" fillId="12" borderId="0" xfId="0" applyFill="1"/>
    <xf numFmtId="10" fontId="0" fillId="13" borderId="0" xfId="2" applyNumberFormat="1" applyFont="1" applyFill="1"/>
    <xf numFmtId="0" fontId="2" fillId="12" borderId="0" xfId="0" applyFont="1" applyFill="1"/>
    <xf numFmtId="0" fontId="2" fillId="13" borderId="0" xfId="0" applyFont="1" applyFill="1"/>
    <xf numFmtId="10" fontId="0" fillId="14" borderId="0" xfId="2" applyNumberFormat="1" applyFont="1" applyFill="1"/>
    <xf numFmtId="0" fontId="2" fillId="14" borderId="0" xfId="0" applyFont="1" applyFill="1"/>
    <xf numFmtId="0" fontId="1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0" fontId="0" fillId="0" borderId="0" xfId="0" applyNumberFormat="1"/>
    <xf numFmtId="0" fontId="0" fillId="0" borderId="19" xfId="0" applyBorder="1"/>
    <xf numFmtId="10" fontId="0" fillId="0" borderId="3" xfId="0" applyNumberFormat="1" applyBorder="1"/>
    <xf numFmtId="0" fontId="0" fillId="0" borderId="20" xfId="0" applyBorder="1"/>
    <xf numFmtId="169" fontId="0" fillId="0" borderId="0" xfId="2" applyNumberFormat="1" applyFont="1"/>
    <xf numFmtId="169" fontId="0" fillId="0" borderId="3" xfId="0" applyNumberFormat="1" applyBorder="1"/>
    <xf numFmtId="172" fontId="0" fillId="0" borderId="0" xfId="1" applyNumberFormat="1" applyFont="1"/>
    <xf numFmtId="169" fontId="2" fillId="5" borderId="0" xfId="0" applyNumberFormat="1" applyFont="1" applyFill="1"/>
    <xf numFmtId="0" fontId="24" fillId="2" borderId="21" xfId="3" applyFont="1" applyBorder="1"/>
    <xf numFmtId="0" fontId="7" fillId="0" borderId="15" xfId="0" applyFont="1" applyBorder="1" applyAlignment="1">
      <alignment horizontal="center"/>
    </xf>
    <xf numFmtId="0" fontId="7" fillId="0" borderId="16" xfId="0" applyFont="1" applyBorder="1"/>
    <xf numFmtId="0" fontId="1" fillId="0" borderId="17" xfId="0" applyFont="1" applyBorder="1"/>
    <xf numFmtId="0" fontId="7" fillId="0" borderId="18" xfId="0" applyFont="1" applyBorder="1"/>
    <xf numFmtId="0" fontId="5" fillId="0" borderId="17" xfId="0" applyFont="1" applyBorder="1"/>
    <xf numFmtId="0" fontId="0" fillId="4" borderId="17" xfId="0" applyFill="1" applyBorder="1"/>
    <xf numFmtId="0" fontId="0" fillId="5" borderId="19" xfId="0" applyFill="1" applyBorder="1"/>
    <xf numFmtId="0" fontId="7" fillId="0" borderId="20" xfId="0" applyFont="1" applyBorder="1"/>
    <xf numFmtId="0" fontId="1" fillId="0" borderId="16" xfId="0" applyFont="1" applyBorder="1"/>
    <xf numFmtId="0" fontId="4" fillId="0" borderId="22" xfId="3" applyNumberFormat="1" applyFill="1" applyBorder="1"/>
    <xf numFmtId="0" fontId="0" fillId="0" borderId="12" xfId="0" applyBorder="1"/>
    <xf numFmtId="0" fontId="4" fillId="0" borderId="23" xfId="3" applyFill="1" applyBorder="1"/>
    <xf numFmtId="0" fontId="0" fillId="0" borderId="24" xfId="0" applyBorder="1"/>
    <xf numFmtId="0" fontId="4" fillId="2" borderId="25" xfId="3" applyBorder="1"/>
    <xf numFmtId="0" fontId="0" fillId="0" borderId="24" xfId="0" quotePrefix="1" applyBorder="1"/>
    <xf numFmtId="0" fontId="4" fillId="0" borderId="26" xfId="3" applyNumberFormat="1" applyFill="1" applyBorder="1"/>
    <xf numFmtId="0" fontId="4" fillId="2" borderId="25" xfId="3" applyNumberFormat="1" applyBorder="1"/>
    <xf numFmtId="0" fontId="1" fillId="0" borderId="24" xfId="0" quotePrefix="1" applyFont="1" applyBorder="1"/>
    <xf numFmtId="0" fontId="4" fillId="2" borderId="23" xfId="3" applyNumberFormat="1" applyBorder="1"/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16" fillId="6" borderId="5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9" fillId="0" borderId="0" xfId="5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</cellXfs>
  <cellStyles count="6">
    <cellStyle name="20% - Accent5 2" xfId="4" xr:uid="{65AD09CA-6AFA-4157-9D5F-9E9A39BA6BB8}"/>
    <cellStyle name="Comma" xfId="1" builtinId="3"/>
    <cellStyle name="Hyperlink" xfId="5" builtinId="8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Degradation mechanisms NMC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calendar aging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Model!$B$48:$B$287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Model!$E$48:$E$287</c:f>
              <c:numCache>
                <c:formatCode>0.00000</c:formatCode>
                <c:ptCount val="240"/>
                <c:pt idx="0">
                  <c:v>4.3141490824438224E-3</c:v>
                </c:pt>
                <c:pt idx="1">
                  <c:v>6.1011281424914977E-3</c:v>
                </c:pt>
                <c:pt idx="2">
                  <c:v>7.4723254022193526E-3</c:v>
                </c:pt>
                <c:pt idx="3">
                  <c:v>8.6282981648876447E-3</c:v>
                </c:pt>
                <c:pt idx="4">
                  <c:v>9.6467306134127313E-3</c:v>
                </c:pt>
                <c:pt idx="5">
                  <c:v>1.0567463926283601E-2</c:v>
                </c:pt>
                <c:pt idx="6">
                  <c:v>1.1414165591003844E-2</c:v>
                </c:pt>
                <c:pt idx="7">
                  <c:v>1.2202256284982995E-2</c:v>
                </c:pt>
                <c:pt idx="8">
                  <c:v>1.2942447247331465E-2</c:v>
                </c:pt>
                <c:pt idx="9">
                  <c:v>1.3642537266048011E-2</c:v>
                </c:pt>
                <c:pt idx="10">
                  <c:v>1.4308413796122181E-2</c:v>
                </c:pt>
                <c:pt idx="11">
                  <c:v>1.4944650804438705E-2</c:v>
                </c:pt>
                <c:pt idx="12">
                  <c:v>1.5554885726747122E-2</c:v>
                </c:pt>
                <c:pt idx="13">
                  <c:v>1.6142067781969947E-2</c:v>
                </c:pt>
                <c:pt idx="14">
                  <c:v>1.6708627549360932E-2</c:v>
                </c:pt>
                <c:pt idx="15">
                  <c:v>1.7256596329775289E-2</c:v>
                </c:pt>
                <c:pt idx="16">
                  <c:v>1.7787692351577393E-2</c:v>
                </c:pt>
                <c:pt idx="17">
                  <c:v>1.8303384427474489E-2</c:v>
                </c:pt>
                <c:pt idx="18">
                  <c:v>1.8804939877741345E-2</c:v>
                </c:pt>
                <c:pt idx="19">
                  <c:v>1.9293461226825463E-2</c:v>
                </c:pt>
                <c:pt idx="20">
                  <c:v>1.9769914729623098E-2</c:v>
                </c:pt>
                <c:pt idx="21">
                  <c:v>2.0235152846522293E-2</c:v>
                </c:pt>
                <c:pt idx="22">
                  <c:v>2.0689932165854727E-2</c:v>
                </c:pt>
                <c:pt idx="23">
                  <c:v>2.1134927852567202E-2</c:v>
                </c:pt>
                <c:pt idx="24">
                  <c:v>2.1570745412219112E-2</c:v>
                </c:pt>
                <c:pt idx="25">
                  <c:v>2.1997930355929455E-2</c:v>
                </c:pt>
                <c:pt idx="26">
                  <c:v>2.241697620665806E-2</c:v>
                </c:pt>
                <c:pt idx="27">
                  <c:v>2.2828331182007687E-2</c:v>
                </c:pt>
                <c:pt idx="28">
                  <c:v>2.3232403811508082E-2</c:v>
                </c:pt>
                <c:pt idx="29">
                  <c:v>2.3629567688946959E-2</c:v>
                </c:pt>
                <c:pt idx="30">
                  <c:v>2.4020165517166552E-2</c:v>
                </c:pt>
                <c:pt idx="31">
                  <c:v>2.4404512569965991E-2</c:v>
                </c:pt>
                <c:pt idx="32">
                  <c:v>2.4782899670603091E-2</c:v>
                </c:pt>
                <c:pt idx="33">
                  <c:v>2.5155595766920922E-2</c:v>
                </c:pt>
                <c:pt idx="34">
                  <c:v>2.5522850167923657E-2</c:v>
                </c:pt>
                <c:pt idx="35">
                  <c:v>2.5884894494662931E-2</c:v>
                </c:pt>
                <c:pt idx="36">
                  <c:v>2.6241944388809724E-2</c:v>
                </c:pt>
                <c:pt idx="37">
                  <c:v>2.6594201014712458E-2</c:v>
                </c:pt>
                <c:pt idx="38">
                  <c:v>2.6941852384653957E-2</c:v>
                </c:pt>
                <c:pt idx="39">
                  <c:v>2.7285074532096023E-2</c:v>
                </c:pt>
                <c:pt idx="40">
                  <c:v>2.7624032553694722E-2</c:v>
                </c:pt>
                <c:pt idx="41">
                  <c:v>2.7958881537592604E-2</c:v>
                </c:pt>
                <c:pt idx="42">
                  <c:v>2.8289767392799245E-2</c:v>
                </c:pt>
                <c:pt idx="43">
                  <c:v>2.8616827592244362E-2</c:v>
                </c:pt>
                <c:pt idx="44">
                  <c:v>2.8940191840238192E-2</c:v>
                </c:pt>
                <c:pt idx="45">
                  <c:v>2.9259982673531099E-2</c:v>
                </c:pt>
                <c:pt idx="46">
                  <c:v>2.9576316003871932E-2</c:v>
                </c:pt>
                <c:pt idx="47">
                  <c:v>2.988930160887741E-2</c:v>
                </c:pt>
                <c:pt idx="48">
                  <c:v>3.0199043577106753E-2</c:v>
                </c:pt>
                <c:pt idx="49">
                  <c:v>3.0505640712457486E-2</c:v>
                </c:pt>
                <c:pt idx="50">
                  <c:v>3.0809186902336364E-2</c:v>
                </c:pt>
                <c:pt idx="51">
                  <c:v>3.1109771453494243E-2</c:v>
                </c:pt>
                <c:pt idx="52">
                  <c:v>3.1407479398929739E-2</c:v>
                </c:pt>
                <c:pt idx="53">
                  <c:v>3.1702391778850807E-2</c:v>
                </c:pt>
                <c:pt idx="54">
                  <c:v>3.1994585898325011E-2</c:v>
                </c:pt>
                <c:pt idx="55">
                  <c:v>3.2284135563939893E-2</c:v>
                </c:pt>
                <c:pt idx="56">
                  <c:v>3.2571111301526082E-2</c:v>
                </c:pt>
                <c:pt idx="57">
                  <c:v>3.2855580556763117E-2</c:v>
                </c:pt>
                <c:pt idx="58">
                  <c:v>3.3137607880284616E-2</c:v>
                </c:pt>
                <c:pt idx="59">
                  <c:v>3.3417255098721864E-2</c:v>
                </c:pt>
                <c:pt idx="60">
                  <c:v>3.3694581472969852E-2</c:v>
                </c:pt>
                <c:pt idx="61">
                  <c:v>3.396964384482349E-2</c:v>
                </c:pt>
                <c:pt idx="62">
                  <c:v>3.4242496773011527E-2</c:v>
                </c:pt>
                <c:pt idx="63">
                  <c:v>3.4513192659550579E-2</c:v>
                </c:pt>
                <c:pt idx="64">
                  <c:v>3.4781781867247785E-2</c:v>
                </c:pt>
                <c:pt idx="65">
                  <c:v>3.50483128290986E-2</c:v>
                </c:pt>
                <c:pt idx="66">
                  <c:v>3.5312832150252528E-2</c:v>
                </c:pt>
                <c:pt idx="67">
                  <c:v>3.5575384703154786E-2</c:v>
                </c:pt>
                <c:pt idx="68">
                  <c:v>3.583601371641397E-2</c:v>
                </c:pt>
                <c:pt idx="69">
                  <c:v>3.6094760857894058E-2</c:v>
                </c:pt>
                <c:pt idx="70">
                  <c:v>3.6351666312483009E-2</c:v>
                </c:pt>
                <c:pt idx="71">
                  <c:v>3.6606768854948978E-2</c:v>
                </c:pt>
                <c:pt idx="72">
                  <c:v>3.686010591825821E-2</c:v>
                </c:pt>
                <c:pt idx="73">
                  <c:v>3.7111713657695257E-2</c:v>
                </c:pt>
                <c:pt idx="74">
                  <c:v>3.7361627011096771E-2</c:v>
                </c:pt>
                <c:pt idx="75">
                  <c:v>3.7609879755482689E-2</c:v>
                </c:pt>
                <c:pt idx="76">
                  <c:v>3.7856504560344936E-2</c:v>
                </c:pt>
                <c:pt idx="77">
                  <c:v>3.8101533037831543E-2</c:v>
                </c:pt>
                <c:pt idx="78">
                  <c:v>3.8344995790044349E-2</c:v>
                </c:pt>
                <c:pt idx="79">
                  <c:v>3.8586922453650925E-2</c:v>
                </c:pt>
                <c:pt idx="80">
                  <c:v>3.8827341741994398E-2</c:v>
                </c:pt>
                <c:pt idx="81">
                  <c:v>3.9066281484870957E-2</c:v>
                </c:pt>
                <c:pt idx="82">
                  <c:v>3.9303768666130764E-2</c:v>
                </c:pt>
                <c:pt idx="83">
                  <c:v>3.9539829459246195E-2</c:v>
                </c:pt>
                <c:pt idx="84">
                  <c:v>3.9774489260980136E-2</c:v>
                </c:pt>
                <c:pt idx="85">
                  <c:v>4.0007772723276852E-2</c:v>
                </c:pt>
                <c:pt idx="86">
                  <c:v>4.0239703783488838E-2</c:v>
                </c:pt>
                <c:pt idx="87">
                  <c:v>4.0470305693044585E-2</c:v>
                </c:pt>
                <c:pt idx="88">
                  <c:v>4.0699601044654324E-2</c:v>
                </c:pt>
                <c:pt idx="89">
                  <c:v>4.0927611798144033E-2</c:v>
                </c:pt>
                <c:pt idx="90">
                  <c:v>4.1154359305001081E-2</c:v>
                </c:pt>
                <c:pt idx="91">
                  <c:v>4.1379864331709454E-2</c:v>
                </c:pt>
                <c:pt idx="92">
                  <c:v>4.1604147081946423E-2</c:v>
                </c:pt>
                <c:pt idx="93">
                  <c:v>4.182722721770811E-2</c:v>
                </c:pt>
                <c:pt idx="94">
                  <c:v>4.204912387942622E-2</c:v>
                </c:pt>
                <c:pt idx="95">
                  <c:v>4.2269855705134404E-2</c:v>
                </c:pt>
                <c:pt idx="96">
                  <c:v>4.248944084873834E-2</c:v>
                </c:pt>
                <c:pt idx="97">
                  <c:v>4.270789699744048E-2</c:v>
                </c:pt>
                <c:pt idx="98">
                  <c:v>4.292524138836655E-2</c:v>
                </c:pt>
                <c:pt idx="99">
                  <c:v>4.3141490824438224E-2</c:v>
                </c:pt>
                <c:pt idx="100">
                  <c:v>4.335666168953322E-2</c:v>
                </c:pt>
                <c:pt idx="101">
                  <c:v>4.3570769962971607E-2</c:v>
                </c:pt>
                <c:pt idx="102">
                  <c:v>4.3783831233364441E-2</c:v>
                </c:pt>
                <c:pt idx="103">
                  <c:v>4.399586071185891E-2</c:v>
                </c:pt>
                <c:pt idx="104">
                  <c:v>4.4206873244811616E-2</c:v>
                </c:pt>
                <c:pt idx="105">
                  <c:v>4.4416883325920031E-2</c:v>
                </c:pt>
                <c:pt idx="106">
                  <c:v>4.4625905107840043E-2</c:v>
                </c:pt>
                <c:pt idx="107">
                  <c:v>4.4833952413316121E-2</c:v>
                </c:pt>
                <c:pt idx="108">
                  <c:v>4.5041038745848715E-2</c:v>
                </c:pt>
                <c:pt idx="109">
                  <c:v>4.5247177299922212E-2</c:v>
                </c:pt>
                <c:pt idx="110">
                  <c:v>4.5452380970815449E-2</c:v>
                </c:pt>
                <c:pt idx="111">
                  <c:v>4.5656662364015374E-2</c:v>
                </c:pt>
                <c:pt idx="112">
                  <c:v>4.5860033804253228E-2</c:v>
                </c:pt>
                <c:pt idx="113">
                  <c:v>4.6062507344181769E-2</c:v>
                </c:pt>
                <c:pt idx="114">
                  <c:v>4.6264094772710616E-2</c:v>
                </c:pt>
                <c:pt idx="115">
                  <c:v>4.6464807623016163E-2</c:v>
                </c:pt>
                <c:pt idx="116">
                  <c:v>4.6664657180241369E-2</c:v>
                </c:pt>
                <c:pt idx="117">
                  <c:v>4.6863654488900064E-2</c:v>
                </c:pt>
                <c:pt idx="118">
                  <c:v>4.706181035999947E-2</c:v>
                </c:pt>
                <c:pt idx="119">
                  <c:v>4.7259135377893918E-2</c:v>
                </c:pt>
                <c:pt idx="120">
                  <c:v>4.7455639906882043E-2</c:v>
                </c:pt>
                <c:pt idx="121">
                  <c:v>4.765133409755918E-2</c:v>
                </c:pt>
                <c:pt idx="122">
                  <c:v>4.7846227892935897E-2</c:v>
                </c:pt>
                <c:pt idx="123">
                  <c:v>4.8040331034333104E-2</c:v>
                </c:pt>
                <c:pt idx="124">
                  <c:v>4.8233653067063655E-2</c:v>
                </c:pt>
                <c:pt idx="125">
                  <c:v>4.842620334590985E-2</c:v>
                </c:pt>
                <c:pt idx="126">
                  <c:v>4.8617991040405616E-2</c:v>
                </c:pt>
                <c:pt idx="127">
                  <c:v>4.8809025139931982E-2</c:v>
                </c:pt>
                <c:pt idx="128">
                  <c:v>4.8999314458633626E-2</c:v>
                </c:pt>
                <c:pt idx="129">
                  <c:v>4.9188867640164405E-2</c:v>
                </c:pt>
                <c:pt idx="130">
                  <c:v>4.9377693162268775E-2</c:v>
                </c:pt>
                <c:pt idx="131">
                  <c:v>4.9565799341206182E-2</c:v>
                </c:pt>
                <c:pt idx="132">
                  <c:v>4.9753194336024965E-2</c:v>
                </c:pt>
                <c:pt idx="133">
                  <c:v>4.9939886152691786E-2</c:v>
                </c:pt>
                <c:pt idx="134">
                  <c:v>5.0125882648082792E-2</c:v>
                </c:pt>
                <c:pt idx="135">
                  <c:v>5.0311191533841844E-2</c:v>
                </c:pt>
                <c:pt idx="136">
                  <c:v>5.0495820380111363E-2</c:v>
                </c:pt>
                <c:pt idx="137">
                  <c:v>5.0679776619140894E-2</c:v>
                </c:pt>
                <c:pt idx="138">
                  <c:v>5.0863067548778167E-2</c:v>
                </c:pt>
                <c:pt idx="139">
                  <c:v>5.1045700335847315E-2</c:v>
                </c:pt>
                <c:pt idx="140">
                  <c:v>5.1227682019418685E-2</c:v>
                </c:pt>
                <c:pt idx="141">
                  <c:v>5.1409019513974627E-2</c:v>
                </c:pt>
                <c:pt idx="142">
                  <c:v>5.1589719612474876E-2</c:v>
                </c:pt>
                <c:pt idx="143">
                  <c:v>5.1769788989325861E-2</c:v>
                </c:pt>
                <c:pt idx="144">
                  <c:v>5.1949234203257283E-2</c:v>
                </c:pt>
                <c:pt idx="145">
                  <c:v>5.2128061700109543E-2</c:v>
                </c:pt>
                <c:pt idx="146">
                  <c:v>5.2306277815535471E-2</c:v>
                </c:pt>
                <c:pt idx="147">
                  <c:v>5.2483888777619447E-2</c:v>
                </c:pt>
                <c:pt idx="148">
                  <c:v>5.2660900709417036E-2</c:v>
                </c:pt>
                <c:pt idx="149">
                  <c:v>5.2837319631418009E-2</c:v>
                </c:pt>
                <c:pt idx="150">
                  <c:v>5.3013151463935641E-2</c:v>
                </c:pt>
                <c:pt idx="151">
                  <c:v>5.3188402029424917E-2</c:v>
                </c:pt>
                <c:pt idx="152">
                  <c:v>5.3363077054732172E-2</c:v>
                </c:pt>
                <c:pt idx="153">
                  <c:v>5.3537182173278734E-2</c:v>
                </c:pt>
                <c:pt idx="154">
                  <c:v>5.37107229271808E-2</c:v>
                </c:pt>
                <c:pt idx="155">
                  <c:v>5.3883704769307914E-2</c:v>
                </c:pt>
                <c:pt idx="156">
                  <c:v>5.4056133065282119E-2</c:v>
                </c:pt>
                <c:pt idx="157">
                  <c:v>5.4228013095419955E-2</c:v>
                </c:pt>
                <c:pt idx="158">
                  <c:v>5.4399350056619139E-2</c:v>
                </c:pt>
                <c:pt idx="159">
                  <c:v>5.4570149064192046E-2</c:v>
                </c:pt>
                <c:pt idx="160">
                  <c:v>5.4740415153647588E-2</c:v>
                </c:pt>
                <c:pt idx="161">
                  <c:v>5.4910153282423477E-2</c:v>
                </c:pt>
                <c:pt idx="162">
                  <c:v>5.5079368331570323E-2</c:v>
                </c:pt>
                <c:pt idx="163">
                  <c:v>5.5248065107389444E-2</c:v>
                </c:pt>
                <c:pt idx="164">
                  <c:v>5.5416248343025658E-2</c:v>
                </c:pt>
                <c:pt idx="165">
                  <c:v>5.5583922700016823E-2</c:v>
                </c:pt>
                <c:pt idx="166">
                  <c:v>5.5751092769801343E-2</c:v>
                </c:pt>
                <c:pt idx="167">
                  <c:v>5.5917763075185208E-2</c:v>
                </c:pt>
                <c:pt idx="168">
                  <c:v>5.6083938071769687E-2</c:v>
                </c:pt>
                <c:pt idx="169">
                  <c:v>5.6249622149341136E-2</c:v>
                </c:pt>
                <c:pt idx="170">
                  <c:v>5.6414819633224034E-2</c:v>
                </c:pt>
                <c:pt idx="171">
                  <c:v>5.657953478559849E-2</c:v>
                </c:pt>
                <c:pt idx="172">
                  <c:v>5.6743771806783347E-2</c:v>
                </c:pt>
                <c:pt idx="173">
                  <c:v>5.6907534836485862E-2</c:v>
                </c:pt>
                <c:pt idx="174">
                  <c:v>5.7070827955019214E-2</c:v>
                </c:pt>
                <c:pt idx="175">
                  <c:v>5.7233655184488724E-2</c:v>
                </c:pt>
                <c:pt idx="176">
                  <c:v>5.7396020489947776E-2</c:v>
                </c:pt>
                <c:pt idx="177">
                  <c:v>5.7557927780524341E-2</c:v>
                </c:pt>
                <c:pt idx="178">
                  <c:v>5.7719380910519175E-2</c:v>
                </c:pt>
                <c:pt idx="179">
                  <c:v>5.7880383680476384E-2</c:v>
                </c:pt>
                <c:pt idx="180">
                  <c:v>5.8040939838227189E-2</c:v>
                </c:pt>
                <c:pt idx="181">
                  <c:v>5.8201053079907923E-2</c:v>
                </c:pt>
                <c:pt idx="182">
                  <c:v>5.8360727050952771E-2</c:v>
                </c:pt>
                <c:pt idx="183">
                  <c:v>5.8519965347062199E-2</c:v>
                </c:pt>
                <c:pt idx="184">
                  <c:v>5.8678771515147721E-2</c:v>
                </c:pt>
                <c:pt idx="185">
                  <c:v>5.8837149054253655E-2</c:v>
                </c:pt>
                <c:pt idx="186">
                  <c:v>5.8995101416456718E-2</c:v>
                </c:pt>
                <c:pt idx="187">
                  <c:v>5.9152632007743865E-2</c:v>
                </c:pt>
                <c:pt idx="188">
                  <c:v>5.9309744188869293E-2</c:v>
                </c:pt>
                <c:pt idx="189">
                  <c:v>5.9466441276190947E-2</c:v>
                </c:pt>
                <c:pt idx="190">
                  <c:v>5.9622726542487271E-2</c:v>
                </c:pt>
                <c:pt idx="191">
                  <c:v>5.9778603217754821E-2</c:v>
                </c:pt>
                <c:pt idx="192">
                  <c:v>5.9934074489987069E-2</c:v>
                </c:pt>
                <c:pt idx="193">
                  <c:v>6.0089143505935159E-2</c:v>
                </c:pt>
                <c:pt idx="194">
                  <c:v>6.024381337185105E-2</c:v>
                </c:pt>
                <c:pt idx="195">
                  <c:v>6.0398087154213506E-2</c:v>
                </c:pt>
                <c:pt idx="196">
                  <c:v>6.0551967880437395E-2</c:v>
                </c:pt>
                <c:pt idx="197">
                  <c:v>6.0705458539566867E-2</c:v>
                </c:pt>
                <c:pt idx="198">
                  <c:v>6.0858562082952823E-2</c:v>
                </c:pt>
                <c:pt idx="199">
                  <c:v>6.1011281424914972E-2</c:v>
                </c:pt>
                <c:pt idx="200">
                  <c:v>6.1163619443389106E-2</c:v>
                </c:pt>
                <c:pt idx="201">
                  <c:v>6.1315578980559872E-2</c:v>
                </c:pt>
                <c:pt idx="202">
                  <c:v>6.14671628434795E-2</c:v>
                </c:pt>
                <c:pt idx="203">
                  <c:v>6.1618373804672728E-2</c:v>
                </c:pt>
                <c:pt idx="204">
                  <c:v>6.1769214602728509E-2</c:v>
                </c:pt>
                <c:pt idx="205">
                  <c:v>6.1919687942878714E-2</c:v>
                </c:pt>
                <c:pt idx="206">
                  <c:v>6.2069796497564181E-2</c:v>
                </c:pt>
                <c:pt idx="207">
                  <c:v>6.2219542906988487E-2</c:v>
                </c:pt>
                <c:pt idx="208">
                  <c:v>6.2368929779659785E-2</c:v>
                </c:pt>
                <c:pt idx="209">
                  <c:v>6.2517959692920899E-2</c:v>
                </c:pt>
                <c:pt idx="210">
                  <c:v>6.2666635193468254E-2</c:v>
                </c:pt>
                <c:pt idx="211">
                  <c:v>6.2814958797859477E-2</c:v>
                </c:pt>
                <c:pt idx="212">
                  <c:v>6.2962932993010534E-2</c:v>
                </c:pt>
                <c:pt idx="213">
                  <c:v>6.3110560236682156E-2</c:v>
                </c:pt>
                <c:pt idx="214">
                  <c:v>6.3257842957956112E-2</c:v>
                </c:pt>
                <c:pt idx="215">
                  <c:v>6.3404783557701613E-2</c:v>
                </c:pt>
                <c:pt idx="216">
                  <c:v>6.3551384409031866E-2</c:v>
                </c:pt>
                <c:pt idx="217">
                  <c:v>6.3697647857751311E-2</c:v>
                </c:pt>
                <c:pt idx="218">
                  <c:v>6.3843576222793477E-2</c:v>
                </c:pt>
                <c:pt idx="219">
                  <c:v>6.3989171796650021E-2</c:v>
                </c:pt>
                <c:pt idx="220">
                  <c:v>6.4134436845790913E-2</c:v>
                </c:pt>
                <c:pt idx="221">
                  <c:v>6.4279373611075996E-2</c:v>
                </c:pt>
                <c:pt idx="222">
                  <c:v>6.4423984308158433E-2</c:v>
                </c:pt>
                <c:pt idx="223">
                  <c:v>6.4568271127879787E-2</c:v>
                </c:pt>
                <c:pt idx="224">
                  <c:v>6.4712236236657325E-2</c:v>
                </c:pt>
                <c:pt idx="225">
                  <c:v>6.4855881776863522E-2</c:v>
                </c:pt>
                <c:pt idx="226">
                  <c:v>6.4999209867197982E-2</c:v>
                </c:pt>
                <c:pt idx="227">
                  <c:v>6.5142222603052163E-2</c:v>
                </c:pt>
                <c:pt idx="228">
                  <c:v>6.5284922056866632E-2</c:v>
                </c:pt>
                <c:pt idx="229">
                  <c:v>6.5427310278481574E-2</c:v>
                </c:pt>
                <c:pt idx="230">
                  <c:v>6.556938929548034E-2</c:v>
                </c:pt>
                <c:pt idx="231">
                  <c:v>6.5711161113526234E-2</c:v>
                </c:pt>
                <c:pt idx="232">
                  <c:v>6.5852627716692924E-2</c:v>
                </c:pt>
                <c:pt idx="233">
                  <c:v>6.5993791067788368E-2</c:v>
                </c:pt>
                <c:pt idx="234">
                  <c:v>6.6134653108672573E-2</c:v>
                </c:pt>
                <c:pt idx="235">
                  <c:v>6.6275215760569231E-2</c:v>
                </c:pt>
                <c:pt idx="236">
                  <c:v>6.6415480924371509E-2</c:v>
                </c:pt>
                <c:pt idx="237">
                  <c:v>6.6555450480941886E-2</c:v>
                </c:pt>
                <c:pt idx="238">
                  <c:v>6.6695126291406462E-2</c:v>
                </c:pt>
                <c:pt idx="239">
                  <c:v>6.6834510197443728E-2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E3-4B15-8203-BA6DF29DBE91}"/>
            </c:ext>
          </c:extLst>
        </c:ser>
        <c:ser>
          <c:idx val="4"/>
          <c:order val="4"/>
          <c:tx>
            <c:strRef>
              <c:f>Model!$H$47</c:f>
              <c:strCache>
                <c:ptCount val="1"/>
                <c:pt idx="0">
                  <c:v>cycle aging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Model!$B$48:$B$287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Model!$H$48:$H$287</c:f>
              <c:numCache>
                <c:formatCode>0.0000</c:formatCode>
                <c:ptCount val="240"/>
                <c:pt idx="0">
                  <c:v>1.3867862621541646E-3</c:v>
                </c:pt>
                <c:pt idx="1">
                  <c:v>2.6148812851656085E-3</c:v>
                </c:pt>
                <c:pt idx="2">
                  <c:v>3.7894438722106171E-3</c:v>
                </c:pt>
                <c:pt idx="3">
                  <c:v>4.9305392778322956E-3</c:v>
                </c:pt>
                <c:pt idx="4">
                  <c:v>6.04737756964398E-3</c:v>
                </c:pt>
                <c:pt idx="5">
                  <c:v>7.145258164900606E-3</c:v>
                </c:pt>
                <c:pt idx="6">
                  <c:v>8.2276202308339645E-3</c:v>
                </c:pt>
                <c:pt idx="7">
                  <c:v>9.2968723697555451E-3</c:v>
                </c:pt>
                <c:pt idx="8">
                  <c:v>1.0354793130362177E-2</c:v>
                </c:pt>
                <c:pt idx="9">
                  <c:v>1.1402748111038341E-2</c:v>
                </c:pt>
                <c:pt idx="10">
                  <c:v>1.2441817814987911E-2</c:v>
                </c:pt>
                <c:pt idx="11">
                  <c:v>1.347287780602366E-2</c:v>
                </c:pt>
                <c:pt idx="12">
                  <c:v>1.4496651485296847E-2</c:v>
                </c:pt>
                <c:pt idx="13">
                  <c:v>1.5513746242076638E-2</c:v>
                </c:pt>
                <c:pt idx="14">
                  <c:v>1.6524679036432358E-2</c:v>
                </c:pt>
                <c:pt idx="15">
                  <c:v>1.752989500522217E-2</c:v>
                </c:pt>
                <c:pt idx="16">
                  <c:v>1.8529781312935586E-2</c:v>
                </c:pt>
                <c:pt idx="17">
                  <c:v>1.9524677671875757E-2</c:v>
                </c:pt>
                <c:pt idx="18">
                  <c:v>2.0514884473692128E-2</c:v>
                </c:pt>
                <c:pt idx="19">
                  <c:v>2.1500669172115731E-2</c:v>
                </c:pt>
                <c:pt idx="20">
                  <c:v>2.2482271361831466E-2</c:v>
                </c:pt>
                <c:pt idx="21">
                  <c:v>2.3459906869365346E-2</c:v>
                </c:pt>
                <c:pt idx="22">
                  <c:v>2.4433771084426948E-2</c:v>
                </c:pt>
                <c:pt idx="23">
                  <c:v>2.5404041699670331E-2</c:v>
                </c:pt>
                <c:pt idx="24">
                  <c:v>2.6370880984230335E-2</c:v>
                </c:pt>
                <c:pt idx="25">
                  <c:v>2.7334437685868074E-2</c:v>
                </c:pt>
                <c:pt idx="26">
                  <c:v>2.8294848634358251E-2</c:v>
                </c:pt>
                <c:pt idx="27">
                  <c:v>2.9252240102379111E-2</c:v>
                </c:pt>
                <c:pt idx="28">
                  <c:v>3.0206728967937382E-2</c:v>
                </c:pt>
                <c:pt idx="29">
                  <c:v>3.1158423713121487E-2</c:v>
                </c:pt>
                <c:pt idx="30">
                  <c:v>3.2107425286918595E-2</c:v>
                </c:pt>
                <c:pt idx="31">
                  <c:v>3.30538278543877E-2</c:v>
                </c:pt>
                <c:pt idx="32">
                  <c:v>3.3997719450241874E-2</c:v>
                </c:pt>
                <c:pt idx="33">
                  <c:v>3.493918255156489E-2</c:v>
                </c:pt>
                <c:pt idx="34">
                  <c:v>3.5878294581752346E-2</c:v>
                </c:pt>
                <c:pt idx="35">
                  <c:v>3.6815128355665194E-2</c:v>
                </c:pt>
                <c:pt idx="36">
                  <c:v>3.7749752474297425E-2</c:v>
                </c:pt>
                <c:pt idx="37">
                  <c:v>3.8682231675892222E-2</c:v>
                </c:pt>
                <c:pt idx="38">
                  <c:v>3.9612627149333682E-2</c:v>
                </c:pt>
                <c:pt idx="39">
                  <c:v>4.0540996814729453E-2</c:v>
                </c:pt>
                <c:pt idx="40">
                  <c:v>4.1467395575354241E-2</c:v>
                </c:pt>
                <c:pt idx="41">
                  <c:v>4.2391875544504402E-2</c:v>
                </c:pt>
                <c:pt idx="42">
                  <c:v>4.3314486250299725E-2</c:v>
                </c:pt>
                <c:pt idx="43">
                  <c:v>4.4235274821039464E-2</c:v>
                </c:pt>
                <c:pt idx="44">
                  <c:v>4.5154286153358647E-2</c:v>
                </c:pt>
                <c:pt idx="45">
                  <c:v>4.607156306512792E-2</c:v>
                </c:pt>
                <c:pt idx="46">
                  <c:v>4.6987146434781461E-2</c:v>
                </c:pt>
                <c:pt idx="47">
                  <c:v>4.7901075328542556E-2</c:v>
                </c:pt>
                <c:pt idx="48">
                  <c:v>4.8813387116826708E-2</c:v>
                </c:pt>
                <c:pt idx="49">
                  <c:v>4.9724117580945457E-2</c:v>
                </c:pt>
                <c:pt idx="50">
                  <c:v>5.0633301011097476E-2</c:v>
                </c:pt>
                <c:pt idx="51">
                  <c:v>5.1540970296514332E-2</c:v>
                </c:pt>
                <c:pt idx="52">
                  <c:v>5.2447157008528214E-2</c:v>
                </c:pt>
                <c:pt idx="53">
                  <c:v>5.3351891477240593E-2</c:v>
                </c:pt>
                <c:pt idx="54">
                  <c:v>5.4255202862393659E-2</c:v>
                </c:pt>
                <c:pt idx="55">
                  <c:v>5.515711921898081E-2</c:v>
                </c:pt>
                <c:pt idx="56">
                  <c:v>5.6057667558073322E-2</c:v>
                </c:pt>
                <c:pt idx="57">
                  <c:v>5.6956873903289781E-2</c:v>
                </c:pt>
                <c:pt idx="58">
                  <c:v>5.7854763343290309E-2</c:v>
                </c:pt>
                <c:pt idx="59">
                  <c:v>5.8751360080638172E-2</c:v>
                </c:pt>
                <c:pt idx="60">
                  <c:v>5.9646687477336063E-2</c:v>
                </c:pt>
                <c:pt idx="61">
                  <c:v>6.05407680973142E-2</c:v>
                </c:pt>
                <c:pt idx="62">
                  <c:v>6.1433623746120956E-2</c:v>
                </c:pt>
                <c:pt idx="63">
                  <c:v>6.2325275508040567E-2</c:v>
                </c:pt>
                <c:pt idx="64">
                  <c:v>6.3215743780842715E-2</c:v>
                </c:pt>
                <c:pt idx="65">
                  <c:v>6.4105048308349538E-2</c:v>
                </c:pt>
                <c:pt idx="66">
                  <c:v>6.4993208210988029E-2</c:v>
                </c:pt>
                <c:pt idx="67">
                  <c:v>6.5880242014479506E-2</c:v>
                </c:pt>
                <c:pt idx="68">
                  <c:v>6.6766167676807917E-2</c:v>
                </c:pt>
                <c:pt idx="69">
                  <c:v>6.7651002613590541E-2</c:v>
                </c:pt>
                <c:pt idx="70">
                  <c:v>6.8534763721970191E-2</c:v>
                </c:pt>
                <c:pt idx="71">
                  <c:v>6.9417467403132524E-2</c:v>
                </c:pt>
                <c:pt idx="72">
                  <c:v>7.0299129583546685E-2</c:v>
                </c:pt>
                <c:pt idx="73">
                  <c:v>7.117976573501783E-2</c:v>
                </c:pt>
                <c:pt idx="74">
                  <c:v>7.2059390893632932E-2</c:v>
                </c:pt>
                <c:pt idx="75">
                  <c:v>7.2938019677675742E-2</c:v>
                </c:pt>
                <c:pt idx="76">
                  <c:v>7.381566630457817E-2</c:v>
                </c:pt>
                <c:pt idx="77">
                  <c:v>7.4692344606973618E-2</c:v>
                </c:pt>
                <c:pt idx="78">
                  <c:v>7.5568068047909914E-2</c:v>
                </c:pt>
                <c:pt idx="79">
                  <c:v>7.644284973527507E-2</c:v>
                </c:pt>
                <c:pt idx="80">
                  <c:v>7.7316702435487786E-2</c:v>
                </c:pt>
                <c:pt idx="81">
                  <c:v>7.8189638586496815E-2</c:v>
                </c:pt>
                <c:pt idx="82">
                  <c:v>7.90616703101341E-2</c:v>
                </c:pt>
                <c:pt idx="83">
                  <c:v>7.9932809423858636E-2</c:v>
                </c:pt>
                <c:pt idx="84">
                  <c:v>8.0803067451931443E-2</c:v>
                </c:pt>
                <c:pt idx="85">
                  <c:v>8.1672455636051577E-2</c:v>
                </c:pt>
                <c:pt idx="86">
                  <c:v>8.2540984945488505E-2</c:v>
                </c:pt>
                <c:pt idx="87">
                  <c:v>8.3408666086738956E-2</c:v>
                </c:pt>
                <c:pt idx="88">
                  <c:v>8.427550951273427E-2</c:v>
                </c:pt>
                <c:pt idx="89">
                  <c:v>8.5141525431627244E-2</c:v>
                </c:pt>
                <c:pt idx="90">
                  <c:v>8.6006723815178959E-2</c:v>
                </c:pt>
                <c:pt idx="91">
                  <c:v>8.6871114406769062E-2</c:v>
                </c:pt>
                <c:pt idx="92">
                  <c:v>8.7734706729052037E-2</c:v>
                </c:pt>
                <c:pt idx="93">
                  <c:v>8.8597510091275603E-2</c:v>
                </c:pt>
                <c:pt idx="94">
                  <c:v>8.9459533596282267E-2</c:v>
                </c:pt>
                <c:pt idx="95">
                  <c:v>9.0320786147209342E-2</c:v>
                </c:pt>
                <c:pt idx="96">
                  <c:v>9.1181276453904211E-2</c:v>
                </c:pt>
                <c:pt idx="97">
                  <c:v>9.2041013039069669E-2</c:v>
                </c:pt>
                <c:pt idx="98">
                  <c:v>9.290000424415279E-2</c:v>
                </c:pt>
                <c:pt idx="99">
                  <c:v>9.375825823499126E-2</c:v>
                </c:pt>
                <c:pt idx="100">
                  <c:v>9.4615783007228837E-2</c:v>
                </c:pt>
                <c:pt idx="101">
                  <c:v>9.5472586391512224E-2</c:v>
                </c:pt>
                <c:pt idx="102">
                  <c:v>9.6328676058479168E-2</c:v>
                </c:pt>
                <c:pt idx="103">
                  <c:v>9.7184059523550068E-2</c:v>
                </c:pt>
                <c:pt idx="104">
                  <c:v>9.8038744151530036E-2</c:v>
                </c:pt>
                <c:pt idx="105">
                  <c:v>9.8892737161032626E-2</c:v>
                </c:pt>
                <c:pt idx="106">
                  <c:v>9.9746045628733557E-2</c:v>
                </c:pt>
                <c:pt idx="107">
                  <c:v>0.1005986764934611</c:v>
                </c:pt>
                <c:pt idx="108">
                  <c:v>0.10145063656013269</c:v>
                </c:pt>
                <c:pt idx="109">
                  <c:v>0.10230193250354351</c:v>
                </c:pt>
                <c:pt idx="110">
                  <c:v>0.10315257087201472</c:v>
                </c:pt>
                <c:pt idx="111">
                  <c:v>0.10400255809090768</c:v>
                </c:pt>
                <c:pt idx="112">
                  <c:v>0.1048519004660089</c:v>
                </c:pt>
                <c:pt idx="113">
                  <c:v>0.10570060418679424</c:v>
                </c:pt>
                <c:pt idx="114">
                  <c:v>0.10654867532957518</c:v>
                </c:pt>
                <c:pt idx="115">
                  <c:v>0.10739611986053338</c:v>
                </c:pt>
                <c:pt idx="116">
                  <c:v>0.10824294363864935</c:v>
                </c:pt>
                <c:pt idx="117">
                  <c:v>0.10908915241852706</c:v>
                </c:pt>
                <c:pt idx="118">
                  <c:v>0.10993475185312296</c:v>
                </c:pt>
                <c:pt idx="119">
                  <c:v>0.11077974749637969</c:v>
                </c:pt>
                <c:pt idx="120">
                  <c:v>0.11162414480577125</c:v>
                </c:pt>
                <c:pt idx="121">
                  <c:v>0.11246794914476109</c:v>
                </c:pt>
                <c:pt idx="122">
                  <c:v>0.11331116578517939</c:v>
                </c:pt>
                <c:pt idx="123">
                  <c:v>0.11415379990952026</c:v>
                </c:pt>
                <c:pt idx="124">
                  <c:v>0.11499585661316367</c:v>
                </c:pt>
                <c:pt idx="125">
                  <c:v>0.11583734090652477</c:v>
                </c:pt>
                <c:pt idx="126">
                  <c:v>0.11667825771713396</c:v>
                </c:pt>
                <c:pt idx="127">
                  <c:v>0.11751861189164887</c:v>
                </c:pt>
                <c:pt idx="128">
                  <c:v>0.1183584081978038</c:v>
                </c:pt>
                <c:pt idx="129">
                  <c:v>0.11919765132629617</c:v>
                </c:pt>
                <c:pt idx="130">
                  <c:v>0.12003634589261415</c:v>
                </c:pt>
                <c:pt idx="131">
                  <c:v>0.12087449643880728</c:v>
                </c:pt>
                <c:pt idx="132">
                  <c:v>0.12171210743520264</c:v>
                </c:pt>
                <c:pt idx="133">
                  <c:v>0.12254918328206772</c:v>
                </c:pt>
                <c:pt idx="134">
                  <c:v>0.1233857283112227</c:v>
                </c:pt>
                <c:pt idx="135">
                  <c:v>0.12422174678760486</c:v>
                </c:pt>
                <c:pt idx="136">
                  <c:v>0.12505724291078449</c:v>
                </c:pt>
                <c:pt idx="137">
                  <c:v>0.12589222081643744</c:v>
                </c:pt>
                <c:pt idx="138">
                  <c:v>0.12672668457777186</c:v>
                </c:pt>
                <c:pt idx="139">
                  <c:v>0.12756063820691513</c:v>
                </c:pt>
                <c:pt idx="140">
                  <c:v>0.12839408565625934</c:v>
                </c:pt>
                <c:pt idx="141">
                  <c:v>0.12922703081976772</c:v>
                </c:pt>
                <c:pt idx="142">
                  <c:v>0.13005947753424366</c:v>
                </c:pt>
                <c:pt idx="143">
                  <c:v>0.13089142958056363</c:v>
                </c:pt>
                <c:pt idx="144">
                  <c:v>0.131722890684875</c:v>
                </c:pt>
                <c:pt idx="145">
                  <c:v>0.13255386451976048</c:v>
                </c:pt>
                <c:pt idx="146">
                  <c:v>0.13338435470536866</c:v>
                </c:pt>
                <c:pt idx="147">
                  <c:v>0.13421436481051557</c:v>
                </c:pt>
                <c:pt idx="148">
                  <c:v>0.13504389835375286</c:v>
                </c:pt>
                <c:pt idx="149">
                  <c:v>0.13587295880440947</c:v>
                </c:pt>
                <c:pt idx="150">
                  <c:v>0.13670154958360345</c:v>
                </c:pt>
                <c:pt idx="151">
                  <c:v>0.13752967406522593</c:v>
                </c:pt>
                <c:pt idx="152">
                  <c:v>0.13835733557690033</c:v>
                </c:pt>
                <c:pt idx="153">
                  <c:v>0.13918453740091472</c:v>
                </c:pt>
                <c:pt idx="154">
                  <c:v>0.14001128277512939</c:v>
                </c:pt>
                <c:pt idx="155">
                  <c:v>0.1408375748938617</c:v>
                </c:pt>
                <c:pt idx="156">
                  <c:v>0.14166341690874618</c:v>
                </c:pt>
                <c:pt idx="157">
                  <c:v>0.14248881192957338</c:v>
                </c:pt>
                <c:pt idx="158">
                  <c:v>0.14331376302510665</c:v>
                </c:pt>
                <c:pt idx="159">
                  <c:v>0.14413827322387807</c:v>
                </c:pt>
                <c:pt idx="160">
                  <c:v>0.14496234551496376</c:v>
                </c:pt>
                <c:pt idx="161">
                  <c:v>0.14578598284873995</c:v>
                </c:pt>
                <c:pt idx="162">
                  <c:v>0.14660918813761942</c:v>
                </c:pt>
                <c:pt idx="163">
                  <c:v>0.14743196425677055</c:v>
                </c:pt>
                <c:pt idx="164">
                  <c:v>0.14825431404481712</c:v>
                </c:pt>
                <c:pt idx="165">
                  <c:v>0.14907624030452124</c:v>
                </c:pt>
                <c:pt idx="166">
                  <c:v>0.14989774580345047</c:v>
                </c:pt>
                <c:pt idx="167">
                  <c:v>0.15071883327462729</c:v>
                </c:pt>
                <c:pt idx="168">
                  <c:v>0.15153950541716349</c:v>
                </c:pt>
                <c:pt idx="169">
                  <c:v>0.15235976489687877</c:v>
                </c:pt>
                <c:pt idx="170">
                  <c:v>0.15317961434690505</c:v>
                </c:pt>
                <c:pt idx="171">
                  <c:v>0.15399905636827579</c:v>
                </c:pt>
                <c:pt idx="172">
                  <c:v>0.15481809353050185</c:v>
                </c:pt>
                <c:pt idx="173">
                  <c:v>0.15563672837213352</c:v>
                </c:pt>
                <c:pt idx="174">
                  <c:v>0.15645496340130921</c:v>
                </c:pt>
                <c:pt idx="175">
                  <c:v>0.15727280109629116</c:v>
                </c:pt>
                <c:pt idx="176">
                  <c:v>0.15809024390598928</c:v>
                </c:pt>
                <c:pt idx="177">
                  <c:v>0.15890729425047273</c:v>
                </c:pt>
                <c:pt idx="178">
                  <c:v>0.15972395452146959</c:v>
                </c:pt>
                <c:pt idx="179">
                  <c:v>0.16054022708285551</c:v>
                </c:pt>
                <c:pt idx="180">
                  <c:v>0.16135611427112981</c:v>
                </c:pt>
                <c:pt idx="181">
                  <c:v>0.16217161839588326</c:v>
                </c:pt>
                <c:pt idx="182">
                  <c:v>0.16298674174025393</c:v>
                </c:pt>
                <c:pt idx="183">
                  <c:v>0.16380148656137211</c:v>
                </c:pt>
                <c:pt idx="184">
                  <c:v>0.16461585509079743</c:v>
                </c:pt>
                <c:pt idx="185">
                  <c:v>0.16542984953494433</c:v>
                </c:pt>
                <c:pt idx="186">
                  <c:v>0.16624347207549961</c:v>
                </c:pt>
                <c:pt idx="187">
                  <c:v>0.16705672486982961</c:v>
                </c:pt>
                <c:pt idx="188">
                  <c:v>0.16786961005138032</c:v>
                </c:pt>
                <c:pt idx="189">
                  <c:v>0.16868212973006627</c:v>
                </c:pt>
                <c:pt idx="190">
                  <c:v>0.16949428599265384</c:v>
                </c:pt>
                <c:pt idx="191">
                  <c:v>0.17030608090313459</c:v>
                </c:pt>
                <c:pt idx="192">
                  <c:v>0.17111751650309059</c:v>
                </c:pt>
                <c:pt idx="193">
                  <c:v>0.17192859481205358</c:v>
                </c:pt>
                <c:pt idx="194">
                  <c:v>0.17273931782785457</c:v>
                </c:pt>
                <c:pt idx="195">
                  <c:v>0.17354968752696784</c:v>
                </c:pt>
                <c:pt idx="196">
                  <c:v>0.1743597058648465</c:v>
                </c:pt>
                <c:pt idx="197">
                  <c:v>0.17516937477625216</c:v>
                </c:pt>
                <c:pt idx="198">
                  <c:v>0.17597869617557635</c:v>
                </c:pt>
                <c:pt idx="199">
                  <c:v>0.17678767195715742</c:v>
                </c:pt>
                <c:pt idx="200">
                  <c:v>0.17759630399558865</c:v>
                </c:pt>
                <c:pt idx="201">
                  <c:v>0.17840459414602219</c:v>
                </c:pt>
                <c:pt idx="202">
                  <c:v>0.17921254424446542</c:v>
                </c:pt>
                <c:pt idx="203">
                  <c:v>0.18002015610807159</c:v>
                </c:pt>
                <c:pt idx="204">
                  <c:v>0.1808274315354258</c:v>
                </c:pt>
                <c:pt idx="205">
                  <c:v>0.18163437230682344</c:v>
                </c:pt>
                <c:pt idx="206">
                  <c:v>0.18244098018454424</c:v>
                </c:pt>
                <c:pt idx="207">
                  <c:v>0.18324725691312144</c:v>
                </c:pt>
                <c:pt idx="208">
                  <c:v>0.18405320421960375</c:v>
                </c:pt>
                <c:pt idx="209">
                  <c:v>0.18485882381381435</c:v>
                </c:pt>
                <c:pt idx="210">
                  <c:v>0.18566411738860369</c:v>
                </c:pt>
                <c:pt idx="211">
                  <c:v>0.18646908662009715</c:v>
                </c:pt>
                <c:pt idx="212">
                  <c:v>0.18727373316793891</c:v>
                </c:pt>
                <c:pt idx="213">
                  <c:v>0.18807805867553026</c:v>
                </c:pt>
                <c:pt idx="214">
                  <c:v>0.18888206477026392</c:v>
                </c:pt>
                <c:pt idx="215">
                  <c:v>0.18968575306375368</c:v>
                </c:pt>
                <c:pt idx="216">
                  <c:v>0.19048912515205951</c:v>
                </c:pt>
                <c:pt idx="217">
                  <c:v>0.19129218261590922</c:v>
                </c:pt>
                <c:pt idx="218">
                  <c:v>0.19209492702091452</c:v>
                </c:pt>
                <c:pt idx="219">
                  <c:v>0.19289735991778464</c:v>
                </c:pt>
                <c:pt idx="220">
                  <c:v>0.19369948284253471</c:v>
                </c:pt>
                <c:pt idx="221">
                  <c:v>0.19450129731669136</c:v>
                </c:pt>
                <c:pt idx="222">
                  <c:v>0.19530280484749421</c:v>
                </c:pt>
                <c:pt idx="223">
                  <c:v>0.19610400692809227</c:v>
                </c:pt>
                <c:pt idx="224">
                  <c:v>0.19690490503773905</c:v>
                </c:pt>
                <c:pt idx="225">
                  <c:v>0.19770550064198328</c:v>
                </c:pt>
                <c:pt idx="226">
                  <c:v>0.19850579519285461</c:v>
                </c:pt>
                <c:pt idx="227">
                  <c:v>0.19930579012904864</c:v>
                </c:pt>
                <c:pt idx="228">
                  <c:v>0.20010548687610677</c:v>
                </c:pt>
                <c:pt idx="229">
                  <c:v>0.20090488684659338</c:v>
                </c:pt>
                <c:pt idx="230">
                  <c:v>0.20170399144026971</c:v>
                </c:pt>
                <c:pt idx="231">
                  <c:v>0.20250280204426521</c:v>
                </c:pt>
                <c:pt idx="232">
                  <c:v>0.20330132003324539</c:v>
                </c:pt>
                <c:pt idx="233">
                  <c:v>0.20409954676957637</c:v>
                </c:pt>
                <c:pt idx="234">
                  <c:v>0.20489748360348739</c:v>
                </c:pt>
                <c:pt idx="235">
                  <c:v>0.20569513187323044</c:v>
                </c:pt>
                <c:pt idx="236">
                  <c:v>0.20649249290523566</c:v>
                </c:pt>
                <c:pt idx="237">
                  <c:v>0.20728956801426668</c:v>
                </c:pt>
                <c:pt idx="238">
                  <c:v>0.20808635850357093</c:v>
                </c:pt>
                <c:pt idx="239">
                  <c:v>0.20888286566502831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E3-4B15-8203-BA6DF29DBE91}"/>
            </c:ext>
          </c:extLst>
        </c:ser>
        <c:ser>
          <c:idx val="5"/>
          <c:order val="5"/>
          <c:tx>
            <c:strRef>
              <c:f>Model!$I$47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Model!$B$48:$B$287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Model!$I$48:$I$287</c:f>
              <c:numCache>
                <c:formatCode>0.0%</c:formatCode>
                <c:ptCount val="240"/>
                <c:pt idx="0">
                  <c:v>5.7009353445979872E-3</c:v>
                </c:pt>
                <c:pt idx="1">
                  <c:v>8.7160094276571062E-3</c:v>
                </c:pt>
                <c:pt idx="2">
                  <c:v>1.126176927442997E-2</c:v>
                </c:pt>
                <c:pt idx="3">
                  <c:v>1.3558837442719941E-2</c:v>
                </c:pt>
                <c:pt idx="4">
                  <c:v>1.569410818305671E-2</c:v>
                </c:pt>
                <c:pt idx="5">
                  <c:v>1.7712722091184206E-2</c:v>
                </c:pt>
                <c:pt idx="6">
                  <c:v>1.9641785821837808E-2</c:v>
                </c:pt>
                <c:pt idx="7">
                  <c:v>2.149912865473854E-2</c:v>
                </c:pt>
                <c:pt idx="8">
                  <c:v>2.3297240377693644E-2</c:v>
                </c:pt>
                <c:pt idx="9">
                  <c:v>2.5045285377086352E-2</c:v>
                </c:pt>
                <c:pt idx="10">
                  <c:v>2.6750231611110092E-2</c:v>
                </c:pt>
                <c:pt idx="11">
                  <c:v>2.8417528610462366E-2</c:v>
                </c:pt>
                <c:pt idx="12">
                  <c:v>3.0051537212043969E-2</c:v>
                </c:pt>
                <c:pt idx="13">
                  <c:v>3.1655814024046589E-2</c:v>
                </c:pt>
                <c:pt idx="14">
                  <c:v>3.3233306585793293E-2</c:v>
                </c:pt>
                <c:pt idx="15">
                  <c:v>3.4786491334997463E-2</c:v>
                </c:pt>
                <c:pt idx="16">
                  <c:v>3.6317473664512975E-2</c:v>
                </c:pt>
                <c:pt idx="17">
                  <c:v>3.7828062099350246E-2</c:v>
                </c:pt>
                <c:pt idx="18">
                  <c:v>3.9319824351433469E-2</c:v>
                </c:pt>
                <c:pt idx="19">
                  <c:v>4.0794130398941197E-2</c:v>
                </c:pt>
                <c:pt idx="20">
                  <c:v>4.2252186091454563E-2</c:v>
                </c:pt>
                <c:pt idx="21">
                  <c:v>4.3695059715887635E-2</c:v>
                </c:pt>
                <c:pt idx="22">
                  <c:v>4.5123703250281672E-2</c:v>
                </c:pt>
                <c:pt idx="23">
                  <c:v>4.6538969552237533E-2</c:v>
                </c:pt>
                <c:pt idx="24">
                  <c:v>4.7941626396449444E-2</c:v>
                </c:pt>
                <c:pt idx="25">
                  <c:v>4.9332368041797525E-2</c:v>
                </c:pt>
                <c:pt idx="26">
                  <c:v>5.0711824841016315E-2</c:v>
                </c:pt>
                <c:pt idx="27">
                  <c:v>5.2080571284386798E-2</c:v>
                </c:pt>
                <c:pt idx="28">
                  <c:v>5.3439132779445467E-2</c:v>
                </c:pt>
                <c:pt idx="29">
                  <c:v>5.4787991402068442E-2</c:v>
                </c:pt>
                <c:pt idx="30">
                  <c:v>5.6127590804085151E-2</c:v>
                </c:pt>
                <c:pt idx="31">
                  <c:v>5.7458340424353688E-2</c:v>
                </c:pt>
                <c:pt idx="32">
                  <c:v>5.8780619120844965E-2</c:v>
                </c:pt>
                <c:pt idx="33">
                  <c:v>6.0094778318485809E-2</c:v>
                </c:pt>
                <c:pt idx="34">
                  <c:v>6.1401144749676007E-2</c:v>
                </c:pt>
                <c:pt idx="35">
                  <c:v>6.2700022850328122E-2</c:v>
                </c:pt>
                <c:pt idx="36">
                  <c:v>6.3991696863107156E-2</c:v>
                </c:pt>
                <c:pt idx="37">
                  <c:v>6.527643269060468E-2</c:v>
                </c:pt>
                <c:pt idx="38">
                  <c:v>6.6554479533987632E-2</c:v>
                </c:pt>
                <c:pt idx="39">
                  <c:v>6.7826071346825473E-2</c:v>
                </c:pt>
                <c:pt idx="40">
                  <c:v>6.9091428129048962E-2</c:v>
                </c:pt>
                <c:pt idx="41">
                  <c:v>7.035075708209701E-2</c:v>
                </c:pt>
                <c:pt idx="42">
                  <c:v>7.160425364309897E-2</c:v>
                </c:pt>
                <c:pt idx="43">
                  <c:v>7.2852102413283826E-2</c:v>
                </c:pt>
                <c:pt idx="44">
                  <c:v>7.4094477993596836E-2</c:v>
                </c:pt>
                <c:pt idx="45">
                  <c:v>7.5331545738659023E-2</c:v>
                </c:pt>
                <c:pt idx="46">
                  <c:v>7.656346243865339E-2</c:v>
                </c:pt>
                <c:pt idx="47">
                  <c:v>7.7790376937419969E-2</c:v>
                </c:pt>
                <c:pt idx="48">
                  <c:v>7.9012430693933461E-2</c:v>
                </c:pt>
                <c:pt idx="49">
                  <c:v>8.0229758293402939E-2</c:v>
                </c:pt>
                <c:pt idx="50">
                  <c:v>8.1442487913433836E-2</c:v>
                </c:pt>
                <c:pt idx="51">
                  <c:v>8.2650741750008583E-2</c:v>
                </c:pt>
                <c:pt idx="52">
                  <c:v>8.3854636407457953E-2</c:v>
                </c:pt>
                <c:pt idx="53">
                  <c:v>8.5054283256091406E-2</c:v>
                </c:pt>
                <c:pt idx="54">
                  <c:v>8.6249788760718676E-2</c:v>
                </c:pt>
                <c:pt idx="55">
                  <c:v>8.7441254782920697E-2</c:v>
                </c:pt>
                <c:pt idx="56">
                  <c:v>8.8628778859599411E-2</c:v>
                </c:pt>
                <c:pt idx="57">
                  <c:v>8.9812454460052898E-2</c:v>
                </c:pt>
                <c:pt idx="58">
                  <c:v>9.0992371223574925E-2</c:v>
                </c:pt>
                <c:pt idx="59">
                  <c:v>9.2168615179360036E-2</c:v>
                </c:pt>
                <c:pt idx="60">
                  <c:v>9.3341268950305922E-2</c:v>
                </c:pt>
                <c:pt idx="61">
                  <c:v>9.451041194213769E-2</c:v>
                </c:pt>
                <c:pt idx="62">
                  <c:v>9.567612051913249E-2</c:v>
                </c:pt>
                <c:pt idx="63">
                  <c:v>9.6838468167591146E-2</c:v>
                </c:pt>
                <c:pt idx="64">
                  <c:v>9.79975256480905E-2</c:v>
                </c:pt>
                <c:pt idx="65">
                  <c:v>9.9153361137448132E-2</c:v>
                </c:pt>
                <c:pt idx="66">
                  <c:v>0.10030604036124055</c:v>
                </c:pt>
                <c:pt idx="67">
                  <c:v>0.10145562671763429</c:v>
                </c:pt>
                <c:pt idx="68">
                  <c:v>0.10260218139322189</c:v>
                </c:pt>
                <c:pt idx="69">
                  <c:v>0.10374576347148459</c:v>
                </c:pt>
                <c:pt idx="70">
                  <c:v>0.10488643003445319</c:v>
                </c:pt>
                <c:pt idx="71">
                  <c:v>0.10602423625808149</c:v>
                </c:pt>
                <c:pt idx="72">
                  <c:v>0.10715923550180489</c:v>
                </c:pt>
                <c:pt idx="73">
                  <c:v>0.10829147939271308</c:v>
                </c:pt>
                <c:pt idx="74">
                  <c:v>0.1094210179047297</c:v>
                </c:pt>
                <c:pt idx="75">
                  <c:v>0.11054789943315843</c:v>
                </c:pt>
                <c:pt idx="76">
                  <c:v>0.11167217086492311</c:v>
                </c:pt>
                <c:pt idx="77">
                  <c:v>0.11279387764480517</c:v>
                </c:pt>
                <c:pt idx="78">
                  <c:v>0.11391306383795427</c:v>
                </c:pt>
                <c:pt idx="79">
                  <c:v>0.11502977218892599</c:v>
                </c:pt>
                <c:pt idx="80">
                  <c:v>0.11614404417748218</c:v>
                </c:pt>
                <c:pt idx="81">
                  <c:v>0.11725592007136777</c:v>
                </c:pt>
                <c:pt idx="82">
                  <c:v>0.11836543897626486</c:v>
                </c:pt>
                <c:pt idx="83">
                  <c:v>0.11947263888310483</c:v>
                </c:pt>
                <c:pt idx="84">
                  <c:v>0.12057755671291158</c:v>
                </c:pt>
                <c:pt idx="85">
                  <c:v>0.12168022835932843</c:v>
                </c:pt>
                <c:pt idx="86">
                  <c:v>0.12278068872897735</c:v>
                </c:pt>
                <c:pt idx="87">
                  <c:v>0.12387897177978355</c:v>
                </c:pt>
                <c:pt idx="88">
                  <c:v>0.12497511055738859</c:v>
                </c:pt>
                <c:pt idx="89">
                  <c:v>0.12606913722977128</c:v>
                </c:pt>
                <c:pt idx="90">
                  <c:v>0.12716108312018004</c:v>
                </c:pt>
                <c:pt idx="91">
                  <c:v>0.12825097873847852</c:v>
                </c:pt>
                <c:pt idx="92">
                  <c:v>0.12933885381099847</c:v>
                </c:pt>
                <c:pt idx="93">
                  <c:v>0.13042473730898371</c:v>
                </c:pt>
                <c:pt idx="94">
                  <c:v>0.1315086574757085</c:v>
                </c:pt>
                <c:pt idx="95">
                  <c:v>0.13259064185234376</c:v>
                </c:pt>
                <c:pt idx="96">
                  <c:v>0.13367071730264254</c:v>
                </c:pt>
                <c:pt idx="97">
                  <c:v>0.13474891003651016</c:v>
                </c:pt>
                <c:pt idx="98">
                  <c:v>0.13582524563251935</c:v>
                </c:pt>
                <c:pt idx="99">
                  <c:v>0.13689974905942948</c:v>
                </c:pt>
                <c:pt idx="100">
                  <c:v>0.13797244469676206</c:v>
                </c:pt>
                <c:pt idx="101">
                  <c:v>0.13904335635448384</c:v>
                </c:pt>
                <c:pt idx="102">
                  <c:v>0.1401125072918436</c:v>
                </c:pt>
                <c:pt idx="103">
                  <c:v>0.14117992023540898</c:v>
                </c:pt>
                <c:pt idx="104">
                  <c:v>0.14224561739634164</c:v>
                </c:pt>
                <c:pt idx="105">
                  <c:v>0.14330962048695267</c:v>
                </c:pt>
                <c:pt idx="106">
                  <c:v>0.14437195073657361</c:v>
                </c:pt>
                <c:pt idx="107">
                  <c:v>0.14543262890677722</c:v>
                </c:pt>
                <c:pt idx="108">
                  <c:v>0.14649167530598139</c:v>
                </c:pt>
                <c:pt idx="109">
                  <c:v>0.14754910980346572</c:v>
                </c:pt>
                <c:pt idx="110">
                  <c:v>0.14860495184283018</c:v>
                </c:pt>
                <c:pt idx="111">
                  <c:v>0.14965922045492305</c:v>
                </c:pt>
                <c:pt idx="112">
                  <c:v>0.15071193427026214</c:v>
                </c:pt>
                <c:pt idx="113">
                  <c:v>0.15176311153097599</c:v>
                </c:pt>
                <c:pt idx="114">
                  <c:v>0.15281277010228581</c:v>
                </c:pt>
                <c:pt idx="115">
                  <c:v>0.15386092748354954</c:v>
                </c:pt>
                <c:pt idx="116">
                  <c:v>0.15490760081889071</c:v>
                </c:pt>
                <c:pt idx="117">
                  <c:v>0.15595280690742713</c:v>
                </c:pt>
                <c:pt idx="118">
                  <c:v>0.15699656221312241</c:v>
                </c:pt>
                <c:pt idx="119">
                  <c:v>0.15803888287427359</c:v>
                </c:pt>
                <c:pt idx="120">
                  <c:v>0.1590797847126533</c:v>
                </c:pt>
                <c:pt idx="121">
                  <c:v>0.16011928324232028</c:v>
                </c:pt>
                <c:pt idx="122">
                  <c:v>0.16115739367811527</c:v>
                </c:pt>
                <c:pt idx="123">
                  <c:v>0.16219413094385338</c:v>
                </c:pt>
                <c:pt idx="124">
                  <c:v>0.16322950968022731</c:v>
                </c:pt>
                <c:pt idx="125">
                  <c:v>0.16426354425243461</c:v>
                </c:pt>
                <c:pt idx="126">
                  <c:v>0.16529624875753957</c:v>
                </c:pt>
                <c:pt idx="127">
                  <c:v>0.16632763703158085</c:v>
                </c:pt>
                <c:pt idx="128">
                  <c:v>0.16735772265643742</c:v>
                </c:pt>
                <c:pt idx="129">
                  <c:v>0.16838651896646056</c:v>
                </c:pt>
                <c:pt idx="130">
                  <c:v>0.16941403905488292</c:v>
                </c:pt>
                <c:pt idx="131">
                  <c:v>0.17044029578001346</c:v>
                </c:pt>
                <c:pt idx="132">
                  <c:v>0.1714653017712276</c:v>
                </c:pt>
                <c:pt idx="133">
                  <c:v>0.1724890694347595</c:v>
                </c:pt>
                <c:pt idx="134">
                  <c:v>0.17351161095930551</c:v>
                </c:pt>
                <c:pt idx="135">
                  <c:v>0.1745329383214467</c:v>
                </c:pt>
                <c:pt idx="136">
                  <c:v>0.17555306329089584</c:v>
                </c:pt>
                <c:pt idx="137">
                  <c:v>0.17657199743557833</c:v>
                </c:pt>
                <c:pt idx="138">
                  <c:v>0.17758975212655004</c:v>
                </c:pt>
                <c:pt idx="139">
                  <c:v>0.17860633854276245</c:v>
                </c:pt>
                <c:pt idx="140">
                  <c:v>0.17962176767567803</c:v>
                </c:pt>
                <c:pt idx="141">
                  <c:v>0.18063605033374236</c:v>
                </c:pt>
                <c:pt idx="142">
                  <c:v>0.18164919714671854</c:v>
                </c:pt>
                <c:pt idx="143">
                  <c:v>0.18266121856988948</c:v>
                </c:pt>
                <c:pt idx="144">
                  <c:v>0.18367212488813228</c:v>
                </c:pt>
                <c:pt idx="145">
                  <c:v>0.18468192621987001</c:v>
                </c:pt>
                <c:pt idx="146">
                  <c:v>0.18569063252090412</c:v>
                </c:pt>
                <c:pt idx="147">
                  <c:v>0.18669825358813502</c:v>
                </c:pt>
                <c:pt idx="148">
                  <c:v>0.18770479906316989</c:v>
                </c:pt>
                <c:pt idx="149">
                  <c:v>0.18871027843582749</c:v>
                </c:pt>
                <c:pt idx="150">
                  <c:v>0.1897147010475391</c:v>
                </c:pt>
                <c:pt idx="151">
                  <c:v>0.19071807609465086</c:v>
                </c:pt>
                <c:pt idx="152">
                  <c:v>0.1917204126316325</c:v>
                </c:pt>
                <c:pt idx="153">
                  <c:v>0.19272171957419346</c:v>
                </c:pt>
                <c:pt idx="154">
                  <c:v>0.19372200570231018</c:v>
                </c:pt>
                <c:pt idx="155">
                  <c:v>0.1947212796631696</c:v>
                </c:pt>
                <c:pt idx="156">
                  <c:v>0.1957195499740283</c:v>
                </c:pt>
                <c:pt idx="157">
                  <c:v>0.19671682502499332</c:v>
                </c:pt>
                <c:pt idx="158">
                  <c:v>0.19771311308172579</c:v>
                </c:pt>
                <c:pt idx="159">
                  <c:v>0.19870842228807012</c:v>
                </c:pt>
                <c:pt idx="160">
                  <c:v>0.19970276066861134</c:v>
                </c:pt>
                <c:pt idx="161">
                  <c:v>0.20069613613116344</c:v>
                </c:pt>
                <c:pt idx="162">
                  <c:v>0.20168855646918973</c:v>
                </c:pt>
                <c:pt idx="163">
                  <c:v>0.20268002936415999</c:v>
                </c:pt>
                <c:pt idx="164">
                  <c:v>0.20367056238784279</c:v>
                </c:pt>
                <c:pt idx="165">
                  <c:v>0.20466016300453807</c:v>
                </c:pt>
                <c:pt idx="166">
                  <c:v>0.20564883857325181</c:v>
                </c:pt>
                <c:pt idx="167">
                  <c:v>0.20663659634981249</c:v>
                </c:pt>
                <c:pt idx="168">
                  <c:v>0.20762344348893319</c:v>
                </c:pt>
                <c:pt idx="169">
                  <c:v>0.2086093870462199</c:v>
                </c:pt>
                <c:pt idx="170">
                  <c:v>0.20959443398012909</c:v>
                </c:pt>
                <c:pt idx="171">
                  <c:v>0.21057859115387428</c:v>
                </c:pt>
                <c:pt idx="172">
                  <c:v>0.21156186533728522</c:v>
                </c:pt>
                <c:pt idx="173">
                  <c:v>0.21254426320861938</c:v>
                </c:pt>
                <c:pt idx="174">
                  <c:v>0.21352579135632843</c:v>
                </c:pt>
                <c:pt idx="175">
                  <c:v>0.21450645628077988</c:v>
                </c:pt>
                <c:pt idx="176">
                  <c:v>0.21548626439593704</c:v>
                </c:pt>
                <c:pt idx="177">
                  <c:v>0.21646522203099708</c:v>
                </c:pt>
                <c:pt idx="178">
                  <c:v>0.21744333543198877</c:v>
                </c:pt>
                <c:pt idx="179">
                  <c:v>0.21842061076333188</c:v>
                </c:pt>
                <c:pt idx="180">
                  <c:v>0.219397054109357</c:v>
                </c:pt>
                <c:pt idx="181">
                  <c:v>0.22037267147579118</c:v>
                </c:pt>
                <c:pt idx="182">
                  <c:v>0.2213474687912067</c:v>
                </c:pt>
                <c:pt idx="183">
                  <c:v>0.2223214519084343</c:v>
                </c:pt>
                <c:pt idx="184">
                  <c:v>0.22329462660594515</c:v>
                </c:pt>
                <c:pt idx="185">
                  <c:v>0.22426699858919799</c:v>
                </c:pt>
                <c:pt idx="186">
                  <c:v>0.22523857349195633</c:v>
                </c:pt>
                <c:pt idx="187">
                  <c:v>0.22620935687757349</c:v>
                </c:pt>
                <c:pt idx="188">
                  <c:v>0.2271793542402496</c:v>
                </c:pt>
                <c:pt idx="189">
                  <c:v>0.22814857100625721</c:v>
                </c:pt>
                <c:pt idx="190">
                  <c:v>0.22911701253514111</c:v>
                </c:pt>
                <c:pt idx="191">
                  <c:v>0.23008468412088942</c:v>
                </c:pt>
                <c:pt idx="192">
                  <c:v>0.23105159099307765</c:v>
                </c:pt>
                <c:pt idx="193">
                  <c:v>0.23201773831798875</c:v>
                </c:pt>
                <c:pt idx="194">
                  <c:v>0.23298313119970562</c:v>
                </c:pt>
                <c:pt idx="195">
                  <c:v>0.23394777468118133</c:v>
                </c:pt>
                <c:pt idx="196">
                  <c:v>0.23491167374528391</c:v>
                </c:pt>
                <c:pt idx="197">
                  <c:v>0.23587483331581904</c:v>
                </c:pt>
                <c:pt idx="198">
                  <c:v>0.23683725825852917</c:v>
                </c:pt>
                <c:pt idx="199">
                  <c:v>0.23779895338207238</c:v>
                </c:pt>
                <c:pt idx="200">
                  <c:v>0.23875992343897776</c:v>
                </c:pt>
                <c:pt idx="201">
                  <c:v>0.23972017312658206</c:v>
                </c:pt>
                <c:pt idx="202">
                  <c:v>0.24067970708794492</c:v>
                </c:pt>
                <c:pt idx="203">
                  <c:v>0.24163852991274432</c:v>
                </c:pt>
                <c:pt idx="204">
                  <c:v>0.24259664613815429</c:v>
                </c:pt>
                <c:pt idx="205">
                  <c:v>0.24355406024970216</c:v>
                </c:pt>
                <c:pt idx="206">
                  <c:v>0.24451077668210841</c:v>
                </c:pt>
                <c:pt idx="207">
                  <c:v>0.24546679982010994</c:v>
                </c:pt>
                <c:pt idx="208">
                  <c:v>0.24642213399926355</c:v>
                </c:pt>
                <c:pt idx="209">
                  <c:v>0.24737678350673525</c:v>
                </c:pt>
                <c:pt idx="210">
                  <c:v>0.24833075258207193</c:v>
                </c:pt>
                <c:pt idx="211">
                  <c:v>0.24928404541795662</c:v>
                </c:pt>
                <c:pt idx="212">
                  <c:v>0.25023666616094942</c:v>
                </c:pt>
                <c:pt idx="213">
                  <c:v>0.25118861891221245</c:v>
                </c:pt>
                <c:pt idx="214">
                  <c:v>0.25213990772822004</c:v>
                </c:pt>
                <c:pt idx="215">
                  <c:v>0.25309053662145531</c:v>
                </c:pt>
                <c:pt idx="216">
                  <c:v>0.25404050956109137</c:v>
                </c:pt>
                <c:pt idx="217">
                  <c:v>0.25498983047366053</c:v>
                </c:pt>
                <c:pt idx="218">
                  <c:v>0.25593850324370798</c:v>
                </c:pt>
                <c:pt idx="219">
                  <c:v>0.25688653171443465</c:v>
                </c:pt>
                <c:pt idx="220">
                  <c:v>0.25783391968832564</c:v>
                </c:pt>
                <c:pt idx="221">
                  <c:v>0.25878067092776735</c:v>
                </c:pt>
                <c:pt idx="222">
                  <c:v>0.25972678915565262</c:v>
                </c:pt>
                <c:pt idx="223">
                  <c:v>0.26067227805597204</c:v>
                </c:pt>
                <c:pt idx="224">
                  <c:v>0.26161714127439639</c:v>
                </c:pt>
                <c:pt idx="225">
                  <c:v>0.2625613824188468</c:v>
                </c:pt>
                <c:pt idx="226">
                  <c:v>0.26350500506005259</c:v>
                </c:pt>
                <c:pt idx="227">
                  <c:v>0.26444801273210083</c:v>
                </c:pt>
                <c:pt idx="228">
                  <c:v>0.26539040893297339</c:v>
                </c:pt>
                <c:pt idx="229">
                  <c:v>0.26633219712507494</c:v>
                </c:pt>
                <c:pt idx="230">
                  <c:v>0.26727338073575002</c:v>
                </c:pt>
                <c:pt idx="231">
                  <c:v>0.26821396315779145</c:v>
                </c:pt>
                <c:pt idx="232">
                  <c:v>0.26915394774993828</c:v>
                </c:pt>
                <c:pt idx="233">
                  <c:v>0.27009333783736472</c:v>
                </c:pt>
                <c:pt idx="234">
                  <c:v>0.27103213671215998</c:v>
                </c:pt>
                <c:pt idx="235">
                  <c:v>0.27197034763379968</c:v>
                </c:pt>
                <c:pt idx="236">
                  <c:v>0.27290797382960719</c:v>
                </c:pt>
                <c:pt idx="237">
                  <c:v>0.27384501849520859</c:v>
                </c:pt>
                <c:pt idx="238">
                  <c:v>0.27478148479497738</c:v>
                </c:pt>
                <c:pt idx="239">
                  <c:v>0.27571737586247203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E3-4B15-8203-BA6DF29DB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843200"/>
        <c:axId val="12608448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Model!$C$47</c15:sqref>
                        </c15:formulaRef>
                      </c:ext>
                    </c:extLst>
                    <c:strCache>
                      <c:ptCount val="1"/>
                      <c:pt idx="0">
                        <c:v>deg. fctr (d)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Model!$B$48:$B$287</c15:sqref>
                        </c15:formulaRef>
                      </c:ext>
                    </c:extLst>
                    <c:numCache>
                      <c:formatCode>General</c:formatCode>
                      <c:ptCount val="24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Model!$C$48:$C$287</c15:sqref>
                        </c15:formulaRef>
                      </c:ext>
                    </c:extLst>
                    <c:numCache>
                      <c:formatCode>General</c:formatCode>
                      <c:ptCount val="240"/>
                      <c:pt idx="0">
                        <c:v>4.7003406736263317E-3</c:v>
                      </c:pt>
                      <c:pt idx="1">
                        <c:v>4.7003406736263317E-3</c:v>
                      </c:pt>
                      <c:pt idx="2">
                        <c:v>4.7003406736263317E-3</c:v>
                      </c:pt>
                      <c:pt idx="3">
                        <c:v>4.7003406736263317E-3</c:v>
                      </c:pt>
                      <c:pt idx="4">
                        <c:v>4.7003406736263317E-3</c:v>
                      </c:pt>
                      <c:pt idx="5">
                        <c:v>4.7003406736263317E-3</c:v>
                      </c:pt>
                      <c:pt idx="6">
                        <c:v>4.7003406736263317E-3</c:v>
                      </c:pt>
                      <c:pt idx="7">
                        <c:v>4.7003406736263317E-3</c:v>
                      </c:pt>
                      <c:pt idx="8">
                        <c:v>4.7003406736263317E-3</c:v>
                      </c:pt>
                      <c:pt idx="9">
                        <c:v>4.7003406736263317E-3</c:v>
                      </c:pt>
                      <c:pt idx="10">
                        <c:v>4.7003406736263317E-3</c:v>
                      </c:pt>
                      <c:pt idx="11">
                        <c:v>4.7003406736263317E-3</c:v>
                      </c:pt>
                      <c:pt idx="12">
                        <c:v>4.7003406736263317E-3</c:v>
                      </c:pt>
                      <c:pt idx="13">
                        <c:v>4.7003406736263317E-3</c:v>
                      </c:pt>
                      <c:pt idx="14">
                        <c:v>4.7003406736263317E-3</c:v>
                      </c:pt>
                      <c:pt idx="15">
                        <c:v>4.7003406736263317E-3</c:v>
                      </c:pt>
                      <c:pt idx="16">
                        <c:v>4.7003406736263317E-3</c:v>
                      </c:pt>
                      <c:pt idx="17">
                        <c:v>4.7003406736263317E-3</c:v>
                      </c:pt>
                      <c:pt idx="18">
                        <c:v>4.7003406736263317E-3</c:v>
                      </c:pt>
                      <c:pt idx="19">
                        <c:v>4.7003406736263317E-3</c:v>
                      </c:pt>
                      <c:pt idx="20">
                        <c:v>4.7003406736263317E-3</c:v>
                      </c:pt>
                      <c:pt idx="21">
                        <c:v>4.7003406736263317E-3</c:v>
                      </c:pt>
                      <c:pt idx="22">
                        <c:v>4.7003406736263317E-3</c:v>
                      </c:pt>
                      <c:pt idx="23">
                        <c:v>4.7003406736263317E-3</c:v>
                      </c:pt>
                      <c:pt idx="24">
                        <c:v>4.7003406736263317E-3</c:v>
                      </c:pt>
                      <c:pt idx="25">
                        <c:v>4.7003406736263317E-3</c:v>
                      </c:pt>
                      <c:pt idx="26">
                        <c:v>4.7003406736263317E-3</c:v>
                      </c:pt>
                      <c:pt idx="27">
                        <c:v>4.7003406736263317E-3</c:v>
                      </c:pt>
                      <c:pt idx="28">
                        <c:v>4.7003406736263317E-3</c:v>
                      </c:pt>
                      <c:pt idx="29">
                        <c:v>4.7003406736263317E-3</c:v>
                      </c:pt>
                      <c:pt idx="30">
                        <c:v>4.7003406736263317E-3</c:v>
                      </c:pt>
                      <c:pt idx="31">
                        <c:v>4.7003406736263317E-3</c:v>
                      </c:pt>
                      <c:pt idx="32">
                        <c:v>4.7003406736263317E-3</c:v>
                      </c:pt>
                      <c:pt idx="33">
                        <c:v>4.7003406736263317E-3</c:v>
                      </c:pt>
                      <c:pt idx="34">
                        <c:v>4.7003406736263317E-3</c:v>
                      </c:pt>
                      <c:pt idx="35">
                        <c:v>4.7003406736263317E-3</c:v>
                      </c:pt>
                      <c:pt idx="36">
                        <c:v>4.7003406736263317E-3</c:v>
                      </c:pt>
                      <c:pt idx="37">
                        <c:v>4.7003406736263317E-3</c:v>
                      </c:pt>
                      <c:pt idx="38">
                        <c:v>4.7003406736263317E-3</c:v>
                      </c:pt>
                      <c:pt idx="39">
                        <c:v>4.7003406736263317E-3</c:v>
                      </c:pt>
                      <c:pt idx="40">
                        <c:v>4.7003406736263317E-3</c:v>
                      </c:pt>
                      <c:pt idx="41">
                        <c:v>4.7003406736263317E-3</c:v>
                      </c:pt>
                      <c:pt idx="42">
                        <c:v>4.7003406736263317E-3</c:v>
                      </c:pt>
                      <c:pt idx="43">
                        <c:v>4.7003406736263317E-3</c:v>
                      </c:pt>
                      <c:pt idx="44">
                        <c:v>4.7003406736263317E-3</c:v>
                      </c:pt>
                      <c:pt idx="45">
                        <c:v>4.7003406736263317E-3</c:v>
                      </c:pt>
                      <c:pt idx="46">
                        <c:v>4.7003406736263317E-3</c:v>
                      </c:pt>
                      <c:pt idx="47">
                        <c:v>4.7003406736263317E-3</c:v>
                      </c:pt>
                      <c:pt idx="48">
                        <c:v>4.7003406736263317E-3</c:v>
                      </c:pt>
                      <c:pt idx="49">
                        <c:v>4.7003406736263317E-3</c:v>
                      </c:pt>
                      <c:pt idx="50">
                        <c:v>4.7003406736263317E-3</c:v>
                      </c:pt>
                      <c:pt idx="51">
                        <c:v>4.7003406736263317E-3</c:v>
                      </c:pt>
                      <c:pt idx="52">
                        <c:v>4.7003406736263317E-3</c:v>
                      </c:pt>
                      <c:pt idx="53">
                        <c:v>4.7003406736263317E-3</c:v>
                      </c:pt>
                      <c:pt idx="54">
                        <c:v>4.7003406736263317E-3</c:v>
                      </c:pt>
                      <c:pt idx="55">
                        <c:v>4.7003406736263317E-3</c:v>
                      </c:pt>
                      <c:pt idx="56">
                        <c:v>4.7003406736263317E-3</c:v>
                      </c:pt>
                      <c:pt idx="57">
                        <c:v>4.7003406736263317E-3</c:v>
                      </c:pt>
                      <c:pt idx="58">
                        <c:v>4.7003406736263317E-3</c:v>
                      </c:pt>
                      <c:pt idx="59">
                        <c:v>4.7003406736263317E-3</c:v>
                      </c:pt>
                      <c:pt idx="60">
                        <c:v>4.7003406736263317E-3</c:v>
                      </c:pt>
                      <c:pt idx="61">
                        <c:v>4.7003406736263317E-3</c:v>
                      </c:pt>
                      <c:pt idx="62">
                        <c:v>4.7003406736263317E-3</c:v>
                      </c:pt>
                      <c:pt idx="63">
                        <c:v>4.7003406736263317E-3</c:v>
                      </c:pt>
                      <c:pt idx="64">
                        <c:v>4.7003406736263317E-3</c:v>
                      </c:pt>
                      <c:pt idx="65">
                        <c:v>4.7003406736263317E-3</c:v>
                      </c:pt>
                      <c:pt idx="66">
                        <c:v>4.7003406736263317E-3</c:v>
                      </c:pt>
                      <c:pt idx="67">
                        <c:v>4.7003406736263317E-3</c:v>
                      </c:pt>
                      <c:pt idx="68">
                        <c:v>4.7003406736263317E-3</c:v>
                      </c:pt>
                      <c:pt idx="69">
                        <c:v>4.7003406736263317E-3</c:v>
                      </c:pt>
                      <c:pt idx="70">
                        <c:v>4.7003406736263317E-3</c:v>
                      </c:pt>
                      <c:pt idx="71">
                        <c:v>4.7003406736263317E-3</c:v>
                      </c:pt>
                      <c:pt idx="72">
                        <c:v>4.7003406736263317E-3</c:v>
                      </c:pt>
                      <c:pt idx="73">
                        <c:v>4.7003406736263317E-3</c:v>
                      </c:pt>
                      <c:pt idx="74">
                        <c:v>4.7003406736263317E-3</c:v>
                      </c:pt>
                      <c:pt idx="75">
                        <c:v>4.7003406736263317E-3</c:v>
                      </c:pt>
                      <c:pt idx="76">
                        <c:v>4.7003406736263317E-3</c:v>
                      </c:pt>
                      <c:pt idx="77">
                        <c:v>4.7003406736263317E-3</c:v>
                      </c:pt>
                      <c:pt idx="78">
                        <c:v>4.7003406736263317E-3</c:v>
                      </c:pt>
                      <c:pt idx="79">
                        <c:v>4.7003406736263317E-3</c:v>
                      </c:pt>
                      <c:pt idx="80">
                        <c:v>4.7003406736263317E-3</c:v>
                      </c:pt>
                      <c:pt idx="81">
                        <c:v>4.7003406736263317E-3</c:v>
                      </c:pt>
                      <c:pt idx="82">
                        <c:v>4.7003406736263317E-3</c:v>
                      </c:pt>
                      <c:pt idx="83">
                        <c:v>4.7003406736263317E-3</c:v>
                      </c:pt>
                      <c:pt idx="84">
                        <c:v>4.7003406736263317E-3</c:v>
                      </c:pt>
                      <c:pt idx="85">
                        <c:v>4.7003406736263317E-3</c:v>
                      </c:pt>
                      <c:pt idx="86">
                        <c:v>4.7003406736263317E-3</c:v>
                      </c:pt>
                      <c:pt idx="87">
                        <c:v>4.7003406736263317E-3</c:v>
                      </c:pt>
                      <c:pt idx="88">
                        <c:v>4.7003406736263317E-3</c:v>
                      </c:pt>
                      <c:pt idx="89">
                        <c:v>4.7003406736263317E-3</c:v>
                      </c:pt>
                      <c:pt idx="90">
                        <c:v>4.7003406736263317E-3</c:v>
                      </c:pt>
                      <c:pt idx="91">
                        <c:v>4.7003406736263317E-3</c:v>
                      </c:pt>
                      <c:pt idx="92">
                        <c:v>4.7003406736263317E-3</c:v>
                      </c:pt>
                      <c:pt idx="93">
                        <c:v>4.7003406736263317E-3</c:v>
                      </c:pt>
                      <c:pt idx="94">
                        <c:v>4.7003406736263317E-3</c:v>
                      </c:pt>
                      <c:pt idx="95">
                        <c:v>4.7003406736263317E-3</c:v>
                      </c:pt>
                      <c:pt idx="96">
                        <c:v>4.7003406736263317E-3</c:v>
                      </c:pt>
                      <c:pt idx="97">
                        <c:v>4.7003406736263317E-3</c:v>
                      </c:pt>
                      <c:pt idx="98">
                        <c:v>4.7003406736263317E-3</c:v>
                      </c:pt>
                      <c:pt idx="99">
                        <c:v>4.7003406736263317E-3</c:v>
                      </c:pt>
                      <c:pt idx="100">
                        <c:v>4.7003406736263317E-3</c:v>
                      </c:pt>
                      <c:pt idx="101">
                        <c:v>4.7003406736263317E-3</c:v>
                      </c:pt>
                      <c:pt idx="102">
                        <c:v>4.7003406736263317E-3</c:v>
                      </c:pt>
                      <c:pt idx="103">
                        <c:v>4.7003406736263317E-3</c:v>
                      </c:pt>
                      <c:pt idx="104">
                        <c:v>4.7003406736263317E-3</c:v>
                      </c:pt>
                      <c:pt idx="105">
                        <c:v>4.7003406736263317E-3</c:v>
                      </c:pt>
                      <c:pt idx="106">
                        <c:v>4.7003406736263317E-3</c:v>
                      </c:pt>
                      <c:pt idx="107">
                        <c:v>4.7003406736263317E-3</c:v>
                      </c:pt>
                      <c:pt idx="108">
                        <c:v>4.7003406736263317E-3</c:v>
                      </c:pt>
                      <c:pt idx="109">
                        <c:v>4.7003406736263317E-3</c:v>
                      </c:pt>
                      <c:pt idx="110">
                        <c:v>4.7003406736263317E-3</c:v>
                      </c:pt>
                      <c:pt idx="111">
                        <c:v>4.7003406736263317E-3</c:v>
                      </c:pt>
                      <c:pt idx="112">
                        <c:v>4.7003406736263317E-3</c:v>
                      </c:pt>
                      <c:pt idx="113">
                        <c:v>4.7003406736263317E-3</c:v>
                      </c:pt>
                      <c:pt idx="114">
                        <c:v>4.7003406736263317E-3</c:v>
                      </c:pt>
                      <c:pt idx="115">
                        <c:v>4.7003406736263317E-3</c:v>
                      </c:pt>
                      <c:pt idx="116">
                        <c:v>4.7003406736263317E-3</c:v>
                      </c:pt>
                      <c:pt idx="117">
                        <c:v>4.7003406736263317E-3</c:v>
                      </c:pt>
                      <c:pt idx="118">
                        <c:v>4.7003406736263317E-3</c:v>
                      </c:pt>
                      <c:pt idx="119">
                        <c:v>4.7003406736263317E-3</c:v>
                      </c:pt>
                      <c:pt idx="120">
                        <c:v>4.7003406736263317E-3</c:v>
                      </c:pt>
                      <c:pt idx="121">
                        <c:v>4.7003406736263317E-3</c:v>
                      </c:pt>
                      <c:pt idx="122">
                        <c:v>4.7003406736263317E-3</c:v>
                      </c:pt>
                      <c:pt idx="123">
                        <c:v>4.7003406736263317E-3</c:v>
                      </c:pt>
                      <c:pt idx="124">
                        <c:v>4.7003406736263317E-3</c:v>
                      </c:pt>
                      <c:pt idx="125">
                        <c:v>4.7003406736263317E-3</c:v>
                      </c:pt>
                      <c:pt idx="126">
                        <c:v>4.7003406736263317E-3</c:v>
                      </c:pt>
                      <c:pt idx="127">
                        <c:v>4.7003406736263317E-3</c:v>
                      </c:pt>
                      <c:pt idx="128">
                        <c:v>4.7003406736263317E-3</c:v>
                      </c:pt>
                      <c:pt idx="129">
                        <c:v>4.7003406736263317E-3</c:v>
                      </c:pt>
                      <c:pt idx="130">
                        <c:v>4.7003406736263317E-3</c:v>
                      </c:pt>
                      <c:pt idx="131">
                        <c:v>4.7003406736263317E-3</c:v>
                      </c:pt>
                      <c:pt idx="132">
                        <c:v>4.7003406736263317E-3</c:v>
                      </c:pt>
                      <c:pt idx="133">
                        <c:v>4.7003406736263317E-3</c:v>
                      </c:pt>
                      <c:pt idx="134">
                        <c:v>4.7003406736263317E-3</c:v>
                      </c:pt>
                      <c:pt idx="135">
                        <c:v>4.7003406736263317E-3</c:v>
                      </c:pt>
                      <c:pt idx="136">
                        <c:v>4.7003406736263317E-3</c:v>
                      </c:pt>
                      <c:pt idx="137">
                        <c:v>4.7003406736263317E-3</c:v>
                      </c:pt>
                      <c:pt idx="138">
                        <c:v>4.7003406736263317E-3</c:v>
                      </c:pt>
                      <c:pt idx="139">
                        <c:v>4.7003406736263317E-3</c:v>
                      </c:pt>
                      <c:pt idx="140">
                        <c:v>4.7003406736263317E-3</c:v>
                      </c:pt>
                      <c:pt idx="141">
                        <c:v>4.7003406736263317E-3</c:v>
                      </c:pt>
                      <c:pt idx="142">
                        <c:v>4.7003406736263317E-3</c:v>
                      </c:pt>
                      <c:pt idx="143">
                        <c:v>4.7003406736263317E-3</c:v>
                      </c:pt>
                      <c:pt idx="144">
                        <c:v>4.7003406736263317E-3</c:v>
                      </c:pt>
                      <c:pt idx="145">
                        <c:v>4.7003406736263317E-3</c:v>
                      </c:pt>
                      <c:pt idx="146">
                        <c:v>4.7003406736263317E-3</c:v>
                      </c:pt>
                      <c:pt idx="147">
                        <c:v>4.7003406736263317E-3</c:v>
                      </c:pt>
                      <c:pt idx="148">
                        <c:v>4.7003406736263317E-3</c:v>
                      </c:pt>
                      <c:pt idx="149">
                        <c:v>4.7003406736263317E-3</c:v>
                      </c:pt>
                      <c:pt idx="150">
                        <c:v>4.7003406736263317E-3</c:v>
                      </c:pt>
                      <c:pt idx="151">
                        <c:v>4.7003406736263317E-3</c:v>
                      </c:pt>
                      <c:pt idx="152">
                        <c:v>4.7003406736263317E-3</c:v>
                      </c:pt>
                      <c:pt idx="153">
                        <c:v>4.7003406736263317E-3</c:v>
                      </c:pt>
                      <c:pt idx="154">
                        <c:v>4.7003406736263317E-3</c:v>
                      </c:pt>
                      <c:pt idx="155">
                        <c:v>4.7003406736263317E-3</c:v>
                      </c:pt>
                      <c:pt idx="156">
                        <c:v>4.7003406736263317E-3</c:v>
                      </c:pt>
                      <c:pt idx="157">
                        <c:v>4.7003406736263317E-3</c:v>
                      </c:pt>
                      <c:pt idx="158">
                        <c:v>4.7003406736263317E-3</c:v>
                      </c:pt>
                      <c:pt idx="159">
                        <c:v>4.7003406736263317E-3</c:v>
                      </c:pt>
                      <c:pt idx="160">
                        <c:v>4.7003406736263317E-3</c:v>
                      </c:pt>
                      <c:pt idx="161">
                        <c:v>4.7003406736263317E-3</c:v>
                      </c:pt>
                      <c:pt idx="162">
                        <c:v>4.7003406736263317E-3</c:v>
                      </c:pt>
                      <c:pt idx="163">
                        <c:v>4.7003406736263317E-3</c:v>
                      </c:pt>
                      <c:pt idx="164">
                        <c:v>4.7003406736263317E-3</c:v>
                      </c:pt>
                      <c:pt idx="165">
                        <c:v>4.7003406736263317E-3</c:v>
                      </c:pt>
                      <c:pt idx="166">
                        <c:v>4.7003406736263317E-3</c:v>
                      </c:pt>
                      <c:pt idx="167">
                        <c:v>4.7003406736263317E-3</c:v>
                      </c:pt>
                      <c:pt idx="168">
                        <c:v>4.7003406736263317E-3</c:v>
                      </c:pt>
                      <c:pt idx="169">
                        <c:v>4.7003406736263317E-3</c:v>
                      </c:pt>
                      <c:pt idx="170">
                        <c:v>4.7003406736263317E-3</c:v>
                      </c:pt>
                      <c:pt idx="171">
                        <c:v>4.7003406736263317E-3</c:v>
                      </c:pt>
                      <c:pt idx="172">
                        <c:v>4.7003406736263317E-3</c:v>
                      </c:pt>
                      <c:pt idx="173">
                        <c:v>4.7003406736263317E-3</c:v>
                      </c:pt>
                      <c:pt idx="174">
                        <c:v>4.7003406736263317E-3</c:v>
                      </c:pt>
                      <c:pt idx="175">
                        <c:v>4.7003406736263317E-3</c:v>
                      </c:pt>
                      <c:pt idx="176">
                        <c:v>4.7003406736263317E-3</c:v>
                      </c:pt>
                      <c:pt idx="177">
                        <c:v>4.7003406736263317E-3</c:v>
                      </c:pt>
                      <c:pt idx="178">
                        <c:v>4.7003406736263317E-3</c:v>
                      </c:pt>
                      <c:pt idx="179">
                        <c:v>4.7003406736263317E-3</c:v>
                      </c:pt>
                      <c:pt idx="180">
                        <c:v>4.7003406736263317E-3</c:v>
                      </c:pt>
                      <c:pt idx="181">
                        <c:v>4.7003406736263317E-3</c:v>
                      </c:pt>
                      <c:pt idx="182">
                        <c:v>4.7003406736263317E-3</c:v>
                      </c:pt>
                      <c:pt idx="183">
                        <c:v>4.7003406736263317E-3</c:v>
                      </c:pt>
                      <c:pt idx="184">
                        <c:v>4.7003406736263317E-3</c:v>
                      </c:pt>
                      <c:pt idx="185">
                        <c:v>4.7003406736263317E-3</c:v>
                      </c:pt>
                      <c:pt idx="186">
                        <c:v>4.7003406736263317E-3</c:v>
                      </c:pt>
                      <c:pt idx="187">
                        <c:v>4.7003406736263317E-3</c:v>
                      </c:pt>
                      <c:pt idx="188">
                        <c:v>4.7003406736263317E-3</c:v>
                      </c:pt>
                      <c:pt idx="189">
                        <c:v>4.7003406736263317E-3</c:v>
                      </c:pt>
                      <c:pt idx="190">
                        <c:v>4.7003406736263317E-3</c:v>
                      </c:pt>
                      <c:pt idx="191">
                        <c:v>4.7003406736263317E-3</c:v>
                      </c:pt>
                      <c:pt idx="192">
                        <c:v>4.7003406736263317E-3</c:v>
                      </c:pt>
                      <c:pt idx="193">
                        <c:v>4.7003406736263317E-3</c:v>
                      </c:pt>
                      <c:pt idx="194">
                        <c:v>4.7003406736263317E-3</c:v>
                      </c:pt>
                      <c:pt idx="195">
                        <c:v>4.7003406736263317E-3</c:v>
                      </c:pt>
                      <c:pt idx="196">
                        <c:v>4.7003406736263317E-3</c:v>
                      </c:pt>
                      <c:pt idx="197">
                        <c:v>4.7003406736263317E-3</c:v>
                      </c:pt>
                      <c:pt idx="198">
                        <c:v>4.7003406736263317E-3</c:v>
                      </c:pt>
                      <c:pt idx="199">
                        <c:v>4.7003406736263317E-3</c:v>
                      </c:pt>
                      <c:pt idx="200">
                        <c:v>4.7003406736263317E-3</c:v>
                      </c:pt>
                      <c:pt idx="201">
                        <c:v>4.7003406736263317E-3</c:v>
                      </c:pt>
                      <c:pt idx="202">
                        <c:v>4.7003406736263317E-3</c:v>
                      </c:pt>
                      <c:pt idx="203">
                        <c:v>4.7003406736263317E-3</c:v>
                      </c:pt>
                      <c:pt idx="204">
                        <c:v>4.7003406736263317E-3</c:v>
                      </c:pt>
                      <c:pt idx="205">
                        <c:v>4.7003406736263317E-3</c:v>
                      </c:pt>
                      <c:pt idx="206">
                        <c:v>4.7003406736263317E-3</c:v>
                      </c:pt>
                      <c:pt idx="207">
                        <c:v>4.7003406736263317E-3</c:v>
                      </c:pt>
                      <c:pt idx="208">
                        <c:v>4.7003406736263317E-3</c:v>
                      </c:pt>
                      <c:pt idx="209">
                        <c:v>4.7003406736263317E-3</c:v>
                      </c:pt>
                      <c:pt idx="210">
                        <c:v>4.7003406736263317E-3</c:v>
                      </c:pt>
                      <c:pt idx="211">
                        <c:v>4.7003406736263317E-3</c:v>
                      </c:pt>
                      <c:pt idx="212">
                        <c:v>4.7003406736263317E-3</c:v>
                      </c:pt>
                      <c:pt idx="213">
                        <c:v>4.7003406736263317E-3</c:v>
                      </c:pt>
                      <c:pt idx="214">
                        <c:v>4.7003406736263317E-3</c:v>
                      </c:pt>
                      <c:pt idx="215">
                        <c:v>4.7003406736263317E-3</c:v>
                      </c:pt>
                      <c:pt idx="216">
                        <c:v>4.7003406736263317E-3</c:v>
                      </c:pt>
                      <c:pt idx="217">
                        <c:v>4.7003406736263317E-3</c:v>
                      </c:pt>
                      <c:pt idx="218">
                        <c:v>4.7003406736263317E-3</c:v>
                      </c:pt>
                      <c:pt idx="219">
                        <c:v>4.7003406736263317E-3</c:v>
                      </c:pt>
                      <c:pt idx="220">
                        <c:v>4.7003406736263317E-3</c:v>
                      </c:pt>
                      <c:pt idx="221">
                        <c:v>4.7003406736263317E-3</c:v>
                      </c:pt>
                      <c:pt idx="222">
                        <c:v>4.7003406736263317E-3</c:v>
                      </c:pt>
                      <c:pt idx="223">
                        <c:v>4.7003406736263317E-3</c:v>
                      </c:pt>
                      <c:pt idx="224">
                        <c:v>4.7003406736263317E-3</c:v>
                      </c:pt>
                      <c:pt idx="225">
                        <c:v>4.7003406736263317E-3</c:v>
                      </c:pt>
                      <c:pt idx="226">
                        <c:v>4.7003406736263317E-3</c:v>
                      </c:pt>
                      <c:pt idx="227">
                        <c:v>4.7003406736263317E-3</c:v>
                      </c:pt>
                      <c:pt idx="228">
                        <c:v>4.7003406736263317E-3</c:v>
                      </c:pt>
                      <c:pt idx="229">
                        <c:v>4.7003406736263317E-3</c:v>
                      </c:pt>
                      <c:pt idx="230">
                        <c:v>4.7003406736263317E-3</c:v>
                      </c:pt>
                      <c:pt idx="231">
                        <c:v>4.7003406736263317E-3</c:v>
                      </c:pt>
                      <c:pt idx="232">
                        <c:v>4.7003406736263317E-3</c:v>
                      </c:pt>
                      <c:pt idx="233">
                        <c:v>4.7003406736263317E-3</c:v>
                      </c:pt>
                      <c:pt idx="234">
                        <c:v>4.7003406736263317E-3</c:v>
                      </c:pt>
                      <c:pt idx="235">
                        <c:v>4.7003406736263317E-3</c:v>
                      </c:pt>
                      <c:pt idx="236">
                        <c:v>4.7003406736263317E-3</c:v>
                      </c:pt>
                      <c:pt idx="237">
                        <c:v>4.7003406736263317E-3</c:v>
                      </c:pt>
                      <c:pt idx="238">
                        <c:v>4.7003406736263317E-3</c:v>
                      </c:pt>
                      <c:pt idx="239">
                        <c:v>4.7003406736263317E-3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FE3-4B15-8203-BA6DF29DBE9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Model!$F$47</c15:sqref>
                        </c15:formulaRef>
                      </c:ext>
                    </c:extLst>
                    <c:strCache>
                      <c:ptCount val="1"/>
                      <c:pt idx="0">
                        <c:v>km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Model!$B$48:$B$287</c15:sqref>
                        </c15:formulaRef>
                      </c:ext>
                    </c:extLst>
                    <c:numCache>
                      <c:formatCode>General</c:formatCode>
                      <c:ptCount val="24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Model!$F$48:$F$287</c15:sqref>
                        </c15:formulaRef>
                      </c:ext>
                    </c:extLst>
                    <c:numCache>
                      <c:formatCode>0.0</c:formatCode>
                      <c:ptCount val="240"/>
                      <c:pt idx="0">
                        <c:v>4023.3333333333335</c:v>
                      </c:pt>
                      <c:pt idx="1">
                        <c:v>8046.666666666667</c:v>
                      </c:pt>
                      <c:pt idx="2">
                        <c:v>12070</c:v>
                      </c:pt>
                      <c:pt idx="3">
                        <c:v>16093.333333333334</c:v>
                      </c:pt>
                      <c:pt idx="4">
                        <c:v>20116.666666666668</c:v>
                      </c:pt>
                      <c:pt idx="5">
                        <c:v>24140</c:v>
                      </c:pt>
                      <c:pt idx="6">
                        <c:v>28163.333333333336</c:v>
                      </c:pt>
                      <c:pt idx="7">
                        <c:v>32186.666666666668</c:v>
                      </c:pt>
                      <c:pt idx="8">
                        <c:v>36210</c:v>
                      </c:pt>
                      <c:pt idx="9">
                        <c:v>40233.333333333336</c:v>
                      </c:pt>
                      <c:pt idx="10">
                        <c:v>44256.666666666672</c:v>
                      </c:pt>
                      <c:pt idx="11">
                        <c:v>48280</c:v>
                      </c:pt>
                      <c:pt idx="12">
                        <c:v>52303.333333333336</c:v>
                      </c:pt>
                      <c:pt idx="13">
                        <c:v>56326.666666666672</c:v>
                      </c:pt>
                      <c:pt idx="14">
                        <c:v>60350</c:v>
                      </c:pt>
                      <c:pt idx="15">
                        <c:v>64373.333333333336</c:v>
                      </c:pt>
                      <c:pt idx="16">
                        <c:v>68396.666666666672</c:v>
                      </c:pt>
                      <c:pt idx="17">
                        <c:v>72420</c:v>
                      </c:pt>
                      <c:pt idx="18">
                        <c:v>76443.333333333343</c:v>
                      </c:pt>
                      <c:pt idx="19">
                        <c:v>80466.666666666672</c:v>
                      </c:pt>
                      <c:pt idx="20">
                        <c:v>84490</c:v>
                      </c:pt>
                      <c:pt idx="21">
                        <c:v>88513.333333333343</c:v>
                      </c:pt>
                      <c:pt idx="22">
                        <c:v>92536.666666666672</c:v>
                      </c:pt>
                      <c:pt idx="23">
                        <c:v>96560</c:v>
                      </c:pt>
                      <c:pt idx="24">
                        <c:v>100583.33333333334</c:v>
                      </c:pt>
                      <c:pt idx="25">
                        <c:v>104606.66666666667</c:v>
                      </c:pt>
                      <c:pt idx="26">
                        <c:v>108630</c:v>
                      </c:pt>
                      <c:pt idx="27">
                        <c:v>112653.33333333334</c:v>
                      </c:pt>
                      <c:pt idx="28">
                        <c:v>116676.66666666667</c:v>
                      </c:pt>
                      <c:pt idx="29">
                        <c:v>120700</c:v>
                      </c:pt>
                      <c:pt idx="30">
                        <c:v>124723.33333333334</c:v>
                      </c:pt>
                      <c:pt idx="31">
                        <c:v>128746.66666666667</c:v>
                      </c:pt>
                      <c:pt idx="32">
                        <c:v>132770</c:v>
                      </c:pt>
                      <c:pt idx="33">
                        <c:v>136793.33333333334</c:v>
                      </c:pt>
                      <c:pt idx="34">
                        <c:v>140816.66666666669</c:v>
                      </c:pt>
                      <c:pt idx="35">
                        <c:v>144840</c:v>
                      </c:pt>
                      <c:pt idx="36">
                        <c:v>148863.33333333334</c:v>
                      </c:pt>
                      <c:pt idx="37">
                        <c:v>152886.66666666669</c:v>
                      </c:pt>
                      <c:pt idx="38">
                        <c:v>156910</c:v>
                      </c:pt>
                      <c:pt idx="39">
                        <c:v>160933.33333333334</c:v>
                      </c:pt>
                      <c:pt idx="40">
                        <c:v>164956.66666666669</c:v>
                      </c:pt>
                      <c:pt idx="41">
                        <c:v>168980</c:v>
                      </c:pt>
                      <c:pt idx="42">
                        <c:v>173003.33333333334</c:v>
                      </c:pt>
                      <c:pt idx="43">
                        <c:v>177026.66666666669</c:v>
                      </c:pt>
                      <c:pt idx="44">
                        <c:v>181050</c:v>
                      </c:pt>
                      <c:pt idx="45">
                        <c:v>185073.33333333334</c:v>
                      </c:pt>
                      <c:pt idx="46">
                        <c:v>189096.66666666669</c:v>
                      </c:pt>
                      <c:pt idx="47">
                        <c:v>193120</c:v>
                      </c:pt>
                      <c:pt idx="48">
                        <c:v>197143.33333333334</c:v>
                      </c:pt>
                      <c:pt idx="49">
                        <c:v>201166.66666666669</c:v>
                      </c:pt>
                      <c:pt idx="50">
                        <c:v>205190</c:v>
                      </c:pt>
                      <c:pt idx="51">
                        <c:v>209213.33333333334</c:v>
                      </c:pt>
                      <c:pt idx="52">
                        <c:v>213236.66666666669</c:v>
                      </c:pt>
                      <c:pt idx="53">
                        <c:v>217260</c:v>
                      </c:pt>
                      <c:pt idx="54">
                        <c:v>221283.33333333334</c:v>
                      </c:pt>
                      <c:pt idx="55">
                        <c:v>225306.66666666669</c:v>
                      </c:pt>
                      <c:pt idx="56">
                        <c:v>229330</c:v>
                      </c:pt>
                      <c:pt idx="57">
                        <c:v>233353.33333333334</c:v>
                      </c:pt>
                      <c:pt idx="58">
                        <c:v>237376.66666666669</c:v>
                      </c:pt>
                      <c:pt idx="59">
                        <c:v>241400</c:v>
                      </c:pt>
                      <c:pt idx="60">
                        <c:v>245423.33333333334</c:v>
                      </c:pt>
                      <c:pt idx="61">
                        <c:v>249446.66666666669</c:v>
                      </c:pt>
                      <c:pt idx="62">
                        <c:v>253470</c:v>
                      </c:pt>
                      <c:pt idx="63">
                        <c:v>257493.33333333334</c:v>
                      </c:pt>
                      <c:pt idx="64">
                        <c:v>261516.66666666669</c:v>
                      </c:pt>
                      <c:pt idx="65">
                        <c:v>265540</c:v>
                      </c:pt>
                      <c:pt idx="66">
                        <c:v>269563.33333333337</c:v>
                      </c:pt>
                      <c:pt idx="67">
                        <c:v>273586.66666666669</c:v>
                      </c:pt>
                      <c:pt idx="68">
                        <c:v>277610</c:v>
                      </c:pt>
                      <c:pt idx="69">
                        <c:v>281633.33333333337</c:v>
                      </c:pt>
                      <c:pt idx="70">
                        <c:v>285656.66666666669</c:v>
                      </c:pt>
                      <c:pt idx="71">
                        <c:v>289680</c:v>
                      </c:pt>
                      <c:pt idx="72">
                        <c:v>293703.33333333337</c:v>
                      </c:pt>
                      <c:pt idx="73">
                        <c:v>297726.66666666669</c:v>
                      </c:pt>
                      <c:pt idx="74">
                        <c:v>301750</c:v>
                      </c:pt>
                      <c:pt idx="75">
                        <c:v>305773.33333333337</c:v>
                      </c:pt>
                      <c:pt idx="76">
                        <c:v>309796.66666666669</c:v>
                      </c:pt>
                      <c:pt idx="77">
                        <c:v>313820</c:v>
                      </c:pt>
                      <c:pt idx="78">
                        <c:v>317843.33333333337</c:v>
                      </c:pt>
                      <c:pt idx="79">
                        <c:v>321866.66666666669</c:v>
                      </c:pt>
                      <c:pt idx="80">
                        <c:v>325890</c:v>
                      </c:pt>
                      <c:pt idx="81">
                        <c:v>329913.33333333337</c:v>
                      </c:pt>
                      <c:pt idx="82">
                        <c:v>333936.66666666669</c:v>
                      </c:pt>
                      <c:pt idx="83">
                        <c:v>337960</c:v>
                      </c:pt>
                      <c:pt idx="84">
                        <c:v>341983.33333333337</c:v>
                      </c:pt>
                      <c:pt idx="85">
                        <c:v>346006.66666666669</c:v>
                      </c:pt>
                      <c:pt idx="86">
                        <c:v>350030</c:v>
                      </c:pt>
                      <c:pt idx="87">
                        <c:v>354053.33333333337</c:v>
                      </c:pt>
                      <c:pt idx="88">
                        <c:v>358076.66666666669</c:v>
                      </c:pt>
                      <c:pt idx="89">
                        <c:v>362100</c:v>
                      </c:pt>
                      <c:pt idx="90">
                        <c:v>366123.33333333337</c:v>
                      </c:pt>
                      <c:pt idx="91">
                        <c:v>370146.66666666669</c:v>
                      </c:pt>
                      <c:pt idx="92">
                        <c:v>374170</c:v>
                      </c:pt>
                      <c:pt idx="93">
                        <c:v>378193.33333333337</c:v>
                      </c:pt>
                      <c:pt idx="94">
                        <c:v>382216.66666666669</c:v>
                      </c:pt>
                      <c:pt idx="95">
                        <c:v>386240</c:v>
                      </c:pt>
                      <c:pt idx="96">
                        <c:v>390263.33333333337</c:v>
                      </c:pt>
                      <c:pt idx="97">
                        <c:v>394286.66666666669</c:v>
                      </c:pt>
                      <c:pt idx="98">
                        <c:v>398310</c:v>
                      </c:pt>
                      <c:pt idx="99">
                        <c:v>402333.33333333337</c:v>
                      </c:pt>
                      <c:pt idx="100">
                        <c:v>406356.66666666669</c:v>
                      </c:pt>
                      <c:pt idx="101">
                        <c:v>410380</c:v>
                      </c:pt>
                      <c:pt idx="102">
                        <c:v>414403.33333333337</c:v>
                      </c:pt>
                      <c:pt idx="103">
                        <c:v>418426.66666666669</c:v>
                      </c:pt>
                      <c:pt idx="104">
                        <c:v>422450</c:v>
                      </c:pt>
                      <c:pt idx="105">
                        <c:v>426473.33333333337</c:v>
                      </c:pt>
                      <c:pt idx="106">
                        <c:v>430496.66666666669</c:v>
                      </c:pt>
                      <c:pt idx="107">
                        <c:v>434520</c:v>
                      </c:pt>
                      <c:pt idx="108">
                        <c:v>438543.33333333337</c:v>
                      </c:pt>
                      <c:pt idx="109">
                        <c:v>442566.66666666669</c:v>
                      </c:pt>
                      <c:pt idx="110">
                        <c:v>446590</c:v>
                      </c:pt>
                      <c:pt idx="111">
                        <c:v>450613.33333333337</c:v>
                      </c:pt>
                      <c:pt idx="112">
                        <c:v>454636.66666666669</c:v>
                      </c:pt>
                      <c:pt idx="113">
                        <c:v>458660</c:v>
                      </c:pt>
                      <c:pt idx="114">
                        <c:v>462683.33333333337</c:v>
                      </c:pt>
                      <c:pt idx="115">
                        <c:v>466706.66666666669</c:v>
                      </c:pt>
                      <c:pt idx="116">
                        <c:v>470730</c:v>
                      </c:pt>
                      <c:pt idx="117">
                        <c:v>474753.33333333337</c:v>
                      </c:pt>
                      <c:pt idx="118">
                        <c:v>478776.66666666669</c:v>
                      </c:pt>
                      <c:pt idx="119">
                        <c:v>482800</c:v>
                      </c:pt>
                      <c:pt idx="120">
                        <c:v>486823.33333333337</c:v>
                      </c:pt>
                      <c:pt idx="121">
                        <c:v>490846.66666666669</c:v>
                      </c:pt>
                      <c:pt idx="122">
                        <c:v>494870</c:v>
                      </c:pt>
                      <c:pt idx="123">
                        <c:v>498893.33333333337</c:v>
                      </c:pt>
                      <c:pt idx="124">
                        <c:v>502916.66666666669</c:v>
                      </c:pt>
                      <c:pt idx="125">
                        <c:v>506940</c:v>
                      </c:pt>
                      <c:pt idx="126">
                        <c:v>510963.33333333337</c:v>
                      </c:pt>
                      <c:pt idx="127">
                        <c:v>514986.66666666669</c:v>
                      </c:pt>
                      <c:pt idx="128">
                        <c:v>519010</c:v>
                      </c:pt>
                      <c:pt idx="129">
                        <c:v>523033.33333333337</c:v>
                      </c:pt>
                      <c:pt idx="130">
                        <c:v>527056.66666666674</c:v>
                      </c:pt>
                      <c:pt idx="131">
                        <c:v>531080</c:v>
                      </c:pt>
                      <c:pt idx="132">
                        <c:v>535103.33333333337</c:v>
                      </c:pt>
                      <c:pt idx="133">
                        <c:v>539126.66666666674</c:v>
                      </c:pt>
                      <c:pt idx="134">
                        <c:v>543150</c:v>
                      </c:pt>
                      <c:pt idx="135">
                        <c:v>547173.33333333337</c:v>
                      </c:pt>
                      <c:pt idx="136">
                        <c:v>551196.66666666674</c:v>
                      </c:pt>
                      <c:pt idx="137">
                        <c:v>555220</c:v>
                      </c:pt>
                      <c:pt idx="138">
                        <c:v>559243.33333333337</c:v>
                      </c:pt>
                      <c:pt idx="139">
                        <c:v>563266.66666666674</c:v>
                      </c:pt>
                      <c:pt idx="140">
                        <c:v>567290</c:v>
                      </c:pt>
                      <c:pt idx="141">
                        <c:v>571313.33333333337</c:v>
                      </c:pt>
                      <c:pt idx="142">
                        <c:v>575336.66666666674</c:v>
                      </c:pt>
                      <c:pt idx="143">
                        <c:v>579360</c:v>
                      </c:pt>
                      <c:pt idx="144">
                        <c:v>583383.33333333337</c:v>
                      </c:pt>
                      <c:pt idx="145">
                        <c:v>587406.66666666674</c:v>
                      </c:pt>
                      <c:pt idx="146">
                        <c:v>591430</c:v>
                      </c:pt>
                      <c:pt idx="147">
                        <c:v>595453.33333333337</c:v>
                      </c:pt>
                      <c:pt idx="148">
                        <c:v>599476.66666666674</c:v>
                      </c:pt>
                      <c:pt idx="149">
                        <c:v>603500</c:v>
                      </c:pt>
                      <c:pt idx="150">
                        <c:v>607523.33333333337</c:v>
                      </c:pt>
                      <c:pt idx="151">
                        <c:v>611546.66666666674</c:v>
                      </c:pt>
                      <c:pt idx="152">
                        <c:v>615570</c:v>
                      </c:pt>
                      <c:pt idx="153">
                        <c:v>619593.33333333337</c:v>
                      </c:pt>
                      <c:pt idx="154">
                        <c:v>623616.66666666674</c:v>
                      </c:pt>
                      <c:pt idx="155">
                        <c:v>627640</c:v>
                      </c:pt>
                      <c:pt idx="156">
                        <c:v>631663.33333333337</c:v>
                      </c:pt>
                      <c:pt idx="157">
                        <c:v>635686.66666666674</c:v>
                      </c:pt>
                      <c:pt idx="158">
                        <c:v>639710</c:v>
                      </c:pt>
                      <c:pt idx="159">
                        <c:v>643733.33333333337</c:v>
                      </c:pt>
                      <c:pt idx="160">
                        <c:v>647756.66666666674</c:v>
                      </c:pt>
                      <c:pt idx="161">
                        <c:v>651780</c:v>
                      </c:pt>
                      <c:pt idx="162">
                        <c:v>655803.33333333337</c:v>
                      </c:pt>
                      <c:pt idx="163">
                        <c:v>659826.66666666674</c:v>
                      </c:pt>
                      <c:pt idx="164">
                        <c:v>663850</c:v>
                      </c:pt>
                      <c:pt idx="165">
                        <c:v>667873.33333333337</c:v>
                      </c:pt>
                      <c:pt idx="166">
                        <c:v>671896.66666666674</c:v>
                      </c:pt>
                      <c:pt idx="167">
                        <c:v>675920</c:v>
                      </c:pt>
                      <c:pt idx="168">
                        <c:v>679943.33333333337</c:v>
                      </c:pt>
                      <c:pt idx="169">
                        <c:v>683966.66666666674</c:v>
                      </c:pt>
                      <c:pt idx="170">
                        <c:v>687990</c:v>
                      </c:pt>
                      <c:pt idx="171">
                        <c:v>692013.33333333337</c:v>
                      </c:pt>
                      <c:pt idx="172">
                        <c:v>696036.66666666674</c:v>
                      </c:pt>
                      <c:pt idx="173">
                        <c:v>700060</c:v>
                      </c:pt>
                      <c:pt idx="174">
                        <c:v>704083.33333333337</c:v>
                      </c:pt>
                      <c:pt idx="175">
                        <c:v>708106.66666666674</c:v>
                      </c:pt>
                      <c:pt idx="176">
                        <c:v>712130</c:v>
                      </c:pt>
                      <c:pt idx="177">
                        <c:v>716153.33333333337</c:v>
                      </c:pt>
                      <c:pt idx="178">
                        <c:v>720176.66666666674</c:v>
                      </c:pt>
                      <c:pt idx="179">
                        <c:v>724200</c:v>
                      </c:pt>
                      <c:pt idx="180">
                        <c:v>728223.33333333337</c:v>
                      </c:pt>
                      <c:pt idx="181">
                        <c:v>732246.66666666674</c:v>
                      </c:pt>
                      <c:pt idx="182">
                        <c:v>736270</c:v>
                      </c:pt>
                      <c:pt idx="183">
                        <c:v>740293.33333333337</c:v>
                      </c:pt>
                      <c:pt idx="184">
                        <c:v>744316.66666666674</c:v>
                      </c:pt>
                      <c:pt idx="185">
                        <c:v>748340</c:v>
                      </c:pt>
                      <c:pt idx="186">
                        <c:v>752363.33333333337</c:v>
                      </c:pt>
                      <c:pt idx="187">
                        <c:v>756386.66666666674</c:v>
                      </c:pt>
                      <c:pt idx="188">
                        <c:v>760410</c:v>
                      </c:pt>
                      <c:pt idx="189">
                        <c:v>764433.33333333337</c:v>
                      </c:pt>
                      <c:pt idx="190">
                        <c:v>768456.66666666674</c:v>
                      </c:pt>
                      <c:pt idx="191">
                        <c:v>772480</c:v>
                      </c:pt>
                      <c:pt idx="192">
                        <c:v>776503.33333333337</c:v>
                      </c:pt>
                      <c:pt idx="193">
                        <c:v>780526.66666666674</c:v>
                      </c:pt>
                      <c:pt idx="194">
                        <c:v>784550</c:v>
                      </c:pt>
                      <c:pt idx="195">
                        <c:v>788573.33333333337</c:v>
                      </c:pt>
                      <c:pt idx="196">
                        <c:v>792596.66666666674</c:v>
                      </c:pt>
                      <c:pt idx="197">
                        <c:v>796620</c:v>
                      </c:pt>
                      <c:pt idx="198">
                        <c:v>800643.33333333337</c:v>
                      </c:pt>
                      <c:pt idx="199">
                        <c:v>804666.66666666674</c:v>
                      </c:pt>
                      <c:pt idx="200">
                        <c:v>808690</c:v>
                      </c:pt>
                      <c:pt idx="201">
                        <c:v>812713.33333333337</c:v>
                      </c:pt>
                      <c:pt idx="202">
                        <c:v>816736.66666666674</c:v>
                      </c:pt>
                      <c:pt idx="203">
                        <c:v>820760</c:v>
                      </c:pt>
                      <c:pt idx="204">
                        <c:v>824783.33333333337</c:v>
                      </c:pt>
                      <c:pt idx="205">
                        <c:v>828806.66666666674</c:v>
                      </c:pt>
                      <c:pt idx="206">
                        <c:v>832830</c:v>
                      </c:pt>
                      <c:pt idx="207">
                        <c:v>836853.33333333337</c:v>
                      </c:pt>
                      <c:pt idx="208">
                        <c:v>840876.66666666674</c:v>
                      </c:pt>
                      <c:pt idx="209">
                        <c:v>844900</c:v>
                      </c:pt>
                      <c:pt idx="210">
                        <c:v>848923.33333333337</c:v>
                      </c:pt>
                      <c:pt idx="211">
                        <c:v>852946.66666666674</c:v>
                      </c:pt>
                      <c:pt idx="212">
                        <c:v>856970</c:v>
                      </c:pt>
                      <c:pt idx="213">
                        <c:v>860993.33333333337</c:v>
                      </c:pt>
                      <c:pt idx="214">
                        <c:v>865016.66666666674</c:v>
                      </c:pt>
                      <c:pt idx="215">
                        <c:v>869040</c:v>
                      </c:pt>
                      <c:pt idx="216">
                        <c:v>873063.33333333337</c:v>
                      </c:pt>
                      <c:pt idx="217">
                        <c:v>877086.66666666674</c:v>
                      </c:pt>
                      <c:pt idx="218">
                        <c:v>881110</c:v>
                      </c:pt>
                      <c:pt idx="219">
                        <c:v>885133.33333333337</c:v>
                      </c:pt>
                      <c:pt idx="220">
                        <c:v>889156.66666666674</c:v>
                      </c:pt>
                      <c:pt idx="221">
                        <c:v>893180</c:v>
                      </c:pt>
                      <c:pt idx="222">
                        <c:v>897203.33333333337</c:v>
                      </c:pt>
                      <c:pt idx="223">
                        <c:v>901226.66666666674</c:v>
                      </c:pt>
                      <c:pt idx="224">
                        <c:v>905250</c:v>
                      </c:pt>
                      <c:pt idx="225">
                        <c:v>909273.33333333337</c:v>
                      </c:pt>
                      <c:pt idx="226">
                        <c:v>913296.66666666674</c:v>
                      </c:pt>
                      <c:pt idx="227">
                        <c:v>917320</c:v>
                      </c:pt>
                      <c:pt idx="228">
                        <c:v>921343.33333333337</c:v>
                      </c:pt>
                      <c:pt idx="229">
                        <c:v>925366.66666666674</c:v>
                      </c:pt>
                      <c:pt idx="230">
                        <c:v>929390</c:v>
                      </c:pt>
                      <c:pt idx="231">
                        <c:v>933413.33333333337</c:v>
                      </c:pt>
                      <c:pt idx="232">
                        <c:v>937436.66666666674</c:v>
                      </c:pt>
                      <c:pt idx="233">
                        <c:v>941460</c:v>
                      </c:pt>
                      <c:pt idx="234">
                        <c:v>945483.33333333337</c:v>
                      </c:pt>
                      <c:pt idx="235">
                        <c:v>949506.66666666674</c:v>
                      </c:pt>
                      <c:pt idx="236">
                        <c:v>953530</c:v>
                      </c:pt>
                      <c:pt idx="237">
                        <c:v>957553.33333333337</c:v>
                      </c:pt>
                      <c:pt idx="238">
                        <c:v>961576.66666666674</c:v>
                      </c:pt>
                      <c:pt idx="239">
                        <c:v>965600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FE3-4B15-8203-BA6DF29DBE9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Model!$G$47</c15:sqref>
                        </c15:formulaRef>
                      </c:ext>
                    </c:extLst>
                    <c:strCache>
                      <c:ptCount val="1"/>
                      <c:pt idx="0">
                        <c:v>FECs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Model!$B$48:$B$287</c15:sqref>
                        </c15:formulaRef>
                      </c:ext>
                    </c:extLst>
                    <c:numCache>
                      <c:formatCode>General</c:formatCode>
                      <c:ptCount val="24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Model!$G$48:$G$287</c15:sqref>
                        </c15:formulaRef>
                      </c:ext>
                    </c:extLst>
                    <c:numCache>
                      <c:formatCode>0.0</c:formatCode>
                      <c:ptCount val="240"/>
                      <c:pt idx="0">
                        <c:v>10.681120867563195</c:v>
                      </c:pt>
                      <c:pt idx="1">
                        <c:v>21.362241735126389</c:v>
                      </c:pt>
                      <c:pt idx="2">
                        <c:v>32.043362602689584</c:v>
                      </c:pt>
                      <c:pt idx="3">
                        <c:v>42.724483470252778</c:v>
                      </c:pt>
                      <c:pt idx="4">
                        <c:v>53.405604337815973</c:v>
                      </c:pt>
                      <c:pt idx="5">
                        <c:v>64.086725205379167</c:v>
                      </c:pt>
                      <c:pt idx="6">
                        <c:v>74.767846072942362</c:v>
                      </c:pt>
                      <c:pt idx="7">
                        <c:v>85.448966940505557</c:v>
                      </c:pt>
                      <c:pt idx="8">
                        <c:v>96.130087808068751</c:v>
                      </c:pt>
                      <c:pt idx="9">
                        <c:v>106.81120867563195</c:v>
                      </c:pt>
                      <c:pt idx="10">
                        <c:v>117.49232954319514</c:v>
                      </c:pt>
                      <c:pt idx="11">
                        <c:v>128.17345041075833</c:v>
                      </c:pt>
                      <c:pt idx="12">
                        <c:v>138.85457127832152</c:v>
                      </c:pt>
                      <c:pt idx="13">
                        <c:v>149.53569214588472</c:v>
                      </c:pt>
                      <c:pt idx="14">
                        <c:v>160.2168130134479</c:v>
                      </c:pt>
                      <c:pt idx="15">
                        <c:v>170.89793388101111</c:v>
                      </c:pt>
                      <c:pt idx="16">
                        <c:v>181.57905474857429</c:v>
                      </c:pt>
                      <c:pt idx="17">
                        <c:v>192.2601756161375</c:v>
                      </c:pt>
                      <c:pt idx="18">
                        <c:v>202.94129648370071</c:v>
                      </c:pt>
                      <c:pt idx="19">
                        <c:v>213.62241735126389</c:v>
                      </c:pt>
                      <c:pt idx="20">
                        <c:v>224.30353821882707</c:v>
                      </c:pt>
                      <c:pt idx="21">
                        <c:v>234.98465908639028</c:v>
                      </c:pt>
                      <c:pt idx="22">
                        <c:v>245.66577995395346</c:v>
                      </c:pt>
                      <c:pt idx="23">
                        <c:v>256.34690082151667</c:v>
                      </c:pt>
                      <c:pt idx="24">
                        <c:v>267.02802168907988</c:v>
                      </c:pt>
                      <c:pt idx="25">
                        <c:v>277.70914255664303</c:v>
                      </c:pt>
                      <c:pt idx="26">
                        <c:v>288.39026342420624</c:v>
                      </c:pt>
                      <c:pt idx="27">
                        <c:v>299.07138429176945</c:v>
                      </c:pt>
                      <c:pt idx="28">
                        <c:v>309.75250515933266</c:v>
                      </c:pt>
                      <c:pt idx="29">
                        <c:v>320.43362602689581</c:v>
                      </c:pt>
                      <c:pt idx="30">
                        <c:v>331.11474689445902</c:v>
                      </c:pt>
                      <c:pt idx="31">
                        <c:v>341.79586776202223</c:v>
                      </c:pt>
                      <c:pt idx="32">
                        <c:v>352.47698862958538</c:v>
                      </c:pt>
                      <c:pt idx="33">
                        <c:v>363.15810949714859</c:v>
                      </c:pt>
                      <c:pt idx="34">
                        <c:v>373.83923036471185</c:v>
                      </c:pt>
                      <c:pt idx="35">
                        <c:v>384.520351232275</c:v>
                      </c:pt>
                      <c:pt idx="36">
                        <c:v>395.20147209983821</c:v>
                      </c:pt>
                      <c:pt idx="37">
                        <c:v>405.88259296740142</c:v>
                      </c:pt>
                      <c:pt idx="38">
                        <c:v>416.56371383496457</c:v>
                      </c:pt>
                      <c:pt idx="39">
                        <c:v>427.24483470252778</c:v>
                      </c:pt>
                      <c:pt idx="40">
                        <c:v>437.92595557009099</c:v>
                      </c:pt>
                      <c:pt idx="41">
                        <c:v>448.60707643765414</c:v>
                      </c:pt>
                      <c:pt idx="42">
                        <c:v>459.28819730521735</c:v>
                      </c:pt>
                      <c:pt idx="43">
                        <c:v>469.96931817278056</c:v>
                      </c:pt>
                      <c:pt idx="44">
                        <c:v>480.65043904034371</c:v>
                      </c:pt>
                      <c:pt idx="45">
                        <c:v>491.33155990790692</c:v>
                      </c:pt>
                      <c:pt idx="46">
                        <c:v>502.01268077547019</c:v>
                      </c:pt>
                      <c:pt idx="47">
                        <c:v>512.69380164303334</c:v>
                      </c:pt>
                      <c:pt idx="48">
                        <c:v>523.37492251059655</c:v>
                      </c:pt>
                      <c:pt idx="49">
                        <c:v>534.05604337815976</c:v>
                      </c:pt>
                      <c:pt idx="50">
                        <c:v>544.73716424572285</c:v>
                      </c:pt>
                      <c:pt idx="51">
                        <c:v>555.41828511328606</c:v>
                      </c:pt>
                      <c:pt idx="52">
                        <c:v>566.09940598084927</c:v>
                      </c:pt>
                      <c:pt idx="53">
                        <c:v>576.78052684841248</c:v>
                      </c:pt>
                      <c:pt idx="54">
                        <c:v>587.46164771597569</c:v>
                      </c:pt>
                      <c:pt idx="55">
                        <c:v>598.1427685835389</c:v>
                      </c:pt>
                      <c:pt idx="56">
                        <c:v>608.82388945110199</c:v>
                      </c:pt>
                      <c:pt idx="57">
                        <c:v>619.50501031866531</c:v>
                      </c:pt>
                      <c:pt idx="58">
                        <c:v>630.18613118622852</c:v>
                      </c:pt>
                      <c:pt idx="59">
                        <c:v>640.86725205379162</c:v>
                      </c:pt>
                      <c:pt idx="60">
                        <c:v>651.54837292135483</c:v>
                      </c:pt>
                      <c:pt idx="61">
                        <c:v>662.22949378891803</c:v>
                      </c:pt>
                      <c:pt idx="62">
                        <c:v>672.91061465648124</c:v>
                      </c:pt>
                      <c:pt idx="63">
                        <c:v>683.59173552404445</c:v>
                      </c:pt>
                      <c:pt idx="64">
                        <c:v>694.27285639160766</c:v>
                      </c:pt>
                      <c:pt idx="65">
                        <c:v>704.95397725917076</c:v>
                      </c:pt>
                      <c:pt idx="66">
                        <c:v>715.63509812673408</c:v>
                      </c:pt>
                      <c:pt idx="67">
                        <c:v>726.31621899429717</c:v>
                      </c:pt>
                      <c:pt idx="68">
                        <c:v>736.99733986186038</c:v>
                      </c:pt>
                      <c:pt idx="69">
                        <c:v>747.6784607294237</c:v>
                      </c:pt>
                      <c:pt idx="70">
                        <c:v>758.3595815969868</c:v>
                      </c:pt>
                      <c:pt idx="71">
                        <c:v>769.04070246455001</c:v>
                      </c:pt>
                      <c:pt idx="72">
                        <c:v>779.72182333211322</c:v>
                      </c:pt>
                      <c:pt idx="73">
                        <c:v>790.40294419967643</c:v>
                      </c:pt>
                      <c:pt idx="74">
                        <c:v>801.08406506723952</c:v>
                      </c:pt>
                      <c:pt idx="75">
                        <c:v>811.76518593480284</c:v>
                      </c:pt>
                      <c:pt idx="76">
                        <c:v>822.44630680236594</c:v>
                      </c:pt>
                      <c:pt idx="77">
                        <c:v>833.12742766992915</c:v>
                      </c:pt>
                      <c:pt idx="78">
                        <c:v>843.80854853749247</c:v>
                      </c:pt>
                      <c:pt idx="79">
                        <c:v>854.48966940505557</c:v>
                      </c:pt>
                      <c:pt idx="80">
                        <c:v>865.17079027261866</c:v>
                      </c:pt>
                      <c:pt idx="81">
                        <c:v>875.85191114018198</c:v>
                      </c:pt>
                      <c:pt idx="82">
                        <c:v>886.53303200774519</c:v>
                      </c:pt>
                      <c:pt idx="83">
                        <c:v>897.21415287530829</c:v>
                      </c:pt>
                      <c:pt idx="84">
                        <c:v>907.89527374287161</c:v>
                      </c:pt>
                      <c:pt idx="85">
                        <c:v>918.5763946104347</c:v>
                      </c:pt>
                      <c:pt idx="86">
                        <c:v>929.25751547799791</c:v>
                      </c:pt>
                      <c:pt idx="87">
                        <c:v>939.93863634556112</c:v>
                      </c:pt>
                      <c:pt idx="88">
                        <c:v>950.61975721312433</c:v>
                      </c:pt>
                      <c:pt idx="89">
                        <c:v>961.30087808068743</c:v>
                      </c:pt>
                      <c:pt idx="90">
                        <c:v>971.98199894825075</c:v>
                      </c:pt>
                      <c:pt idx="91">
                        <c:v>982.66311981581384</c:v>
                      </c:pt>
                      <c:pt idx="92">
                        <c:v>993.34424068337705</c:v>
                      </c:pt>
                      <c:pt idx="93">
                        <c:v>1004.0253615509404</c:v>
                      </c:pt>
                      <c:pt idx="94">
                        <c:v>1014.7064824185035</c:v>
                      </c:pt>
                      <c:pt idx="95">
                        <c:v>1025.3876032860667</c:v>
                      </c:pt>
                      <c:pt idx="96">
                        <c:v>1036.06872415363</c:v>
                      </c:pt>
                      <c:pt idx="97">
                        <c:v>1046.7498450211931</c:v>
                      </c:pt>
                      <c:pt idx="98">
                        <c:v>1057.4309658887562</c:v>
                      </c:pt>
                      <c:pt idx="99">
                        <c:v>1068.1120867563195</c:v>
                      </c:pt>
                      <c:pt idx="100">
                        <c:v>1078.7932076238826</c:v>
                      </c:pt>
                      <c:pt idx="101">
                        <c:v>1089.4743284914457</c:v>
                      </c:pt>
                      <c:pt idx="102">
                        <c:v>1100.155449359009</c:v>
                      </c:pt>
                      <c:pt idx="103">
                        <c:v>1110.8365702265721</c:v>
                      </c:pt>
                      <c:pt idx="104">
                        <c:v>1121.5176910941354</c:v>
                      </c:pt>
                      <c:pt idx="105">
                        <c:v>1132.1988119616985</c:v>
                      </c:pt>
                      <c:pt idx="106">
                        <c:v>1142.8799328292619</c:v>
                      </c:pt>
                      <c:pt idx="107">
                        <c:v>1153.561053696825</c:v>
                      </c:pt>
                      <c:pt idx="108">
                        <c:v>1164.2421745643883</c:v>
                      </c:pt>
                      <c:pt idx="109">
                        <c:v>1174.9232954319514</c:v>
                      </c:pt>
                      <c:pt idx="110">
                        <c:v>1185.6044162995145</c:v>
                      </c:pt>
                      <c:pt idx="111">
                        <c:v>1196.2855371670778</c:v>
                      </c:pt>
                      <c:pt idx="112">
                        <c:v>1206.9666580346409</c:v>
                      </c:pt>
                      <c:pt idx="113">
                        <c:v>1217.647778902204</c:v>
                      </c:pt>
                      <c:pt idx="114">
                        <c:v>1228.3288997697673</c:v>
                      </c:pt>
                      <c:pt idx="115">
                        <c:v>1239.0100206373306</c:v>
                      </c:pt>
                      <c:pt idx="116">
                        <c:v>1249.6911415048937</c:v>
                      </c:pt>
                      <c:pt idx="117">
                        <c:v>1260.372262372457</c:v>
                      </c:pt>
                      <c:pt idx="118">
                        <c:v>1271.0533832400201</c:v>
                      </c:pt>
                      <c:pt idx="119">
                        <c:v>1281.7345041075832</c:v>
                      </c:pt>
                      <c:pt idx="120">
                        <c:v>1292.4156249751466</c:v>
                      </c:pt>
                      <c:pt idx="121">
                        <c:v>1303.0967458427097</c:v>
                      </c:pt>
                      <c:pt idx="122">
                        <c:v>1313.7778667102727</c:v>
                      </c:pt>
                      <c:pt idx="123">
                        <c:v>1324.4589875778361</c:v>
                      </c:pt>
                      <c:pt idx="124">
                        <c:v>1335.1401084453992</c:v>
                      </c:pt>
                      <c:pt idx="125">
                        <c:v>1345.8212293129625</c:v>
                      </c:pt>
                      <c:pt idx="126">
                        <c:v>1356.5023501805258</c:v>
                      </c:pt>
                      <c:pt idx="127">
                        <c:v>1367.1834710480889</c:v>
                      </c:pt>
                      <c:pt idx="128">
                        <c:v>1377.864591915652</c:v>
                      </c:pt>
                      <c:pt idx="129">
                        <c:v>1388.5457127832153</c:v>
                      </c:pt>
                      <c:pt idx="130">
                        <c:v>1399.2268336507786</c:v>
                      </c:pt>
                      <c:pt idx="131">
                        <c:v>1409.9079545183415</c:v>
                      </c:pt>
                      <c:pt idx="132">
                        <c:v>1420.5890753859048</c:v>
                      </c:pt>
                      <c:pt idx="133">
                        <c:v>1431.2701962534682</c:v>
                      </c:pt>
                      <c:pt idx="134">
                        <c:v>1441.9513171210313</c:v>
                      </c:pt>
                      <c:pt idx="135">
                        <c:v>1452.6324379885943</c:v>
                      </c:pt>
                      <c:pt idx="136">
                        <c:v>1463.3135588561577</c:v>
                      </c:pt>
                      <c:pt idx="137">
                        <c:v>1473.9946797237208</c:v>
                      </c:pt>
                      <c:pt idx="138">
                        <c:v>1484.6758005912841</c:v>
                      </c:pt>
                      <c:pt idx="139">
                        <c:v>1495.3569214588474</c:v>
                      </c:pt>
                      <c:pt idx="140">
                        <c:v>1506.0380423264103</c:v>
                      </c:pt>
                      <c:pt idx="141">
                        <c:v>1516.7191631939736</c:v>
                      </c:pt>
                      <c:pt idx="142">
                        <c:v>1527.4002840615369</c:v>
                      </c:pt>
                      <c:pt idx="143">
                        <c:v>1538.0814049291</c:v>
                      </c:pt>
                      <c:pt idx="144">
                        <c:v>1548.7625257966631</c:v>
                      </c:pt>
                      <c:pt idx="145">
                        <c:v>1559.4436466642264</c:v>
                      </c:pt>
                      <c:pt idx="146">
                        <c:v>1570.1247675317895</c:v>
                      </c:pt>
                      <c:pt idx="147">
                        <c:v>1580.8058883993529</c:v>
                      </c:pt>
                      <c:pt idx="148">
                        <c:v>1591.4870092669162</c:v>
                      </c:pt>
                      <c:pt idx="149">
                        <c:v>1602.168130134479</c:v>
                      </c:pt>
                      <c:pt idx="150">
                        <c:v>1612.8492510020424</c:v>
                      </c:pt>
                      <c:pt idx="151">
                        <c:v>1623.5303718696057</c:v>
                      </c:pt>
                      <c:pt idx="152">
                        <c:v>1634.2114927371686</c:v>
                      </c:pt>
                      <c:pt idx="153">
                        <c:v>1644.8926136047319</c:v>
                      </c:pt>
                      <c:pt idx="154">
                        <c:v>1655.5737344722952</c:v>
                      </c:pt>
                      <c:pt idx="155">
                        <c:v>1666.2548553398583</c:v>
                      </c:pt>
                      <c:pt idx="156">
                        <c:v>1676.9359762074216</c:v>
                      </c:pt>
                      <c:pt idx="157">
                        <c:v>1687.6170970749849</c:v>
                      </c:pt>
                      <c:pt idx="158">
                        <c:v>1698.2982179425478</c:v>
                      </c:pt>
                      <c:pt idx="159">
                        <c:v>1708.9793388101111</c:v>
                      </c:pt>
                      <c:pt idx="160">
                        <c:v>1719.6604596776745</c:v>
                      </c:pt>
                      <c:pt idx="161">
                        <c:v>1730.3415805452373</c:v>
                      </c:pt>
                      <c:pt idx="162">
                        <c:v>1741.0227014128006</c:v>
                      </c:pt>
                      <c:pt idx="163">
                        <c:v>1751.703822280364</c:v>
                      </c:pt>
                      <c:pt idx="164">
                        <c:v>1762.3849431479271</c:v>
                      </c:pt>
                      <c:pt idx="165">
                        <c:v>1773.0660640154904</c:v>
                      </c:pt>
                      <c:pt idx="166">
                        <c:v>1783.7471848830535</c:v>
                      </c:pt>
                      <c:pt idx="167">
                        <c:v>1794.4283057506166</c:v>
                      </c:pt>
                      <c:pt idx="168">
                        <c:v>1805.1094266181799</c:v>
                      </c:pt>
                      <c:pt idx="169">
                        <c:v>1815.7905474857432</c:v>
                      </c:pt>
                      <c:pt idx="170">
                        <c:v>1826.4716683533061</c:v>
                      </c:pt>
                      <c:pt idx="171">
                        <c:v>1837.1527892208694</c:v>
                      </c:pt>
                      <c:pt idx="172">
                        <c:v>1847.8339100884327</c:v>
                      </c:pt>
                      <c:pt idx="173">
                        <c:v>1858.5150309559958</c:v>
                      </c:pt>
                      <c:pt idx="174">
                        <c:v>1869.1961518235589</c:v>
                      </c:pt>
                      <c:pt idx="175">
                        <c:v>1879.8772726911222</c:v>
                      </c:pt>
                      <c:pt idx="176">
                        <c:v>1890.5583935586853</c:v>
                      </c:pt>
                      <c:pt idx="177">
                        <c:v>1901.2395144262487</c:v>
                      </c:pt>
                      <c:pt idx="178">
                        <c:v>1911.920635293812</c:v>
                      </c:pt>
                      <c:pt idx="179">
                        <c:v>1922.6017561613749</c:v>
                      </c:pt>
                      <c:pt idx="180">
                        <c:v>1933.2828770289382</c:v>
                      </c:pt>
                      <c:pt idx="181">
                        <c:v>1943.9639978965015</c:v>
                      </c:pt>
                      <c:pt idx="182">
                        <c:v>1954.6451187640644</c:v>
                      </c:pt>
                      <c:pt idx="183">
                        <c:v>1965.3262396316277</c:v>
                      </c:pt>
                      <c:pt idx="184">
                        <c:v>1976.007360499191</c:v>
                      </c:pt>
                      <c:pt idx="185">
                        <c:v>1986.6884813667541</c:v>
                      </c:pt>
                      <c:pt idx="186">
                        <c:v>1997.3696022343174</c:v>
                      </c:pt>
                      <c:pt idx="187">
                        <c:v>2008.0507231018807</c:v>
                      </c:pt>
                      <c:pt idx="188">
                        <c:v>2018.7318439694436</c:v>
                      </c:pt>
                      <c:pt idx="189">
                        <c:v>2029.4129648370069</c:v>
                      </c:pt>
                      <c:pt idx="190">
                        <c:v>2040.0940857045703</c:v>
                      </c:pt>
                      <c:pt idx="191">
                        <c:v>2050.7752065721334</c:v>
                      </c:pt>
                      <c:pt idx="192">
                        <c:v>2061.4563274396965</c:v>
                      </c:pt>
                      <c:pt idx="193">
                        <c:v>2072.13744830726</c:v>
                      </c:pt>
                      <c:pt idx="194">
                        <c:v>2082.8185691748226</c:v>
                      </c:pt>
                      <c:pt idx="195">
                        <c:v>2093.4996900423862</c:v>
                      </c:pt>
                      <c:pt idx="196">
                        <c:v>2104.1808109099493</c:v>
                      </c:pt>
                      <c:pt idx="197">
                        <c:v>2114.8619317775124</c:v>
                      </c:pt>
                      <c:pt idx="198">
                        <c:v>2125.5430526450755</c:v>
                      </c:pt>
                      <c:pt idx="199">
                        <c:v>2136.224173512639</c:v>
                      </c:pt>
                      <c:pt idx="200">
                        <c:v>2146.9052943802021</c:v>
                      </c:pt>
                      <c:pt idx="201">
                        <c:v>2157.5864152477652</c:v>
                      </c:pt>
                      <c:pt idx="202">
                        <c:v>2168.2675361153288</c:v>
                      </c:pt>
                      <c:pt idx="203">
                        <c:v>2178.9486569828914</c:v>
                      </c:pt>
                      <c:pt idx="204">
                        <c:v>2189.629777850455</c:v>
                      </c:pt>
                      <c:pt idx="205">
                        <c:v>2200.3108987180181</c:v>
                      </c:pt>
                      <c:pt idx="206">
                        <c:v>2210.9920195855811</c:v>
                      </c:pt>
                      <c:pt idx="207">
                        <c:v>2221.6731404531442</c:v>
                      </c:pt>
                      <c:pt idx="208">
                        <c:v>2232.3542613207078</c:v>
                      </c:pt>
                      <c:pt idx="209">
                        <c:v>2243.0353821882709</c:v>
                      </c:pt>
                      <c:pt idx="210">
                        <c:v>2253.716503055834</c:v>
                      </c:pt>
                      <c:pt idx="211">
                        <c:v>2264.3976239233971</c:v>
                      </c:pt>
                      <c:pt idx="212">
                        <c:v>2275.0787447909602</c:v>
                      </c:pt>
                      <c:pt idx="213">
                        <c:v>2285.7598656585237</c:v>
                      </c:pt>
                      <c:pt idx="214">
                        <c:v>2296.4409865260868</c:v>
                      </c:pt>
                      <c:pt idx="215">
                        <c:v>2307.1221073936499</c:v>
                      </c:pt>
                      <c:pt idx="216">
                        <c:v>2317.803228261213</c:v>
                      </c:pt>
                      <c:pt idx="217">
                        <c:v>2328.4843491287766</c:v>
                      </c:pt>
                      <c:pt idx="218">
                        <c:v>2339.1654699963397</c:v>
                      </c:pt>
                      <c:pt idx="219">
                        <c:v>2349.8465908639027</c:v>
                      </c:pt>
                      <c:pt idx="220">
                        <c:v>2360.5277117314658</c:v>
                      </c:pt>
                      <c:pt idx="221">
                        <c:v>2371.2088325990289</c:v>
                      </c:pt>
                      <c:pt idx="222">
                        <c:v>2381.8899534665925</c:v>
                      </c:pt>
                      <c:pt idx="223">
                        <c:v>2392.5710743341556</c:v>
                      </c:pt>
                      <c:pt idx="224">
                        <c:v>2403.2521952017187</c:v>
                      </c:pt>
                      <c:pt idx="225">
                        <c:v>2413.9333160692818</c:v>
                      </c:pt>
                      <c:pt idx="226">
                        <c:v>2424.6144369368453</c:v>
                      </c:pt>
                      <c:pt idx="227">
                        <c:v>2435.295557804408</c:v>
                      </c:pt>
                      <c:pt idx="228">
                        <c:v>2445.9766786719715</c:v>
                      </c:pt>
                      <c:pt idx="229">
                        <c:v>2456.6577995395346</c:v>
                      </c:pt>
                      <c:pt idx="230">
                        <c:v>2467.3389204070977</c:v>
                      </c:pt>
                      <c:pt idx="231">
                        <c:v>2478.0200412746613</c:v>
                      </c:pt>
                      <c:pt idx="232">
                        <c:v>2488.7011621422243</c:v>
                      </c:pt>
                      <c:pt idx="233">
                        <c:v>2499.3822830097874</c:v>
                      </c:pt>
                      <c:pt idx="234">
                        <c:v>2510.0634038773505</c:v>
                      </c:pt>
                      <c:pt idx="235">
                        <c:v>2520.7445247449141</c:v>
                      </c:pt>
                      <c:pt idx="236">
                        <c:v>2531.4256456124767</c:v>
                      </c:pt>
                      <c:pt idx="237">
                        <c:v>2542.1067664800403</c:v>
                      </c:pt>
                      <c:pt idx="238">
                        <c:v>2552.7878873476034</c:v>
                      </c:pt>
                      <c:pt idx="239">
                        <c:v>2563.4690082151665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FE3-4B15-8203-BA6DF29DBE91}"/>
                  </c:ext>
                </c:extLst>
              </c15:ser>
            </c15:filteredScatterSeries>
          </c:ext>
        </c:extLst>
      </c:scatterChart>
      <c:valAx>
        <c:axId val="1260843200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844864"/>
        <c:crossesAt val="0"/>
        <c:crossBetween val="midCat"/>
      </c:valAx>
      <c:valAx>
        <c:axId val="1260844864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degradation from initial [%/100]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84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Degradation mechanisms LFP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calendar aging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Model!$K$48:$K$287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Model!$N$48:$N$287</c:f>
              <c:numCache>
                <c:formatCode>0.00000</c:formatCode>
                <c:ptCount val="240"/>
                <c:pt idx="0">
                  <c:v>4.8298721633189693E-3</c:v>
                </c:pt>
                <c:pt idx="1">
                  <c:v>6.8304707178939673E-3</c:v>
                </c:pt>
                <c:pt idx="2">
                  <c:v>8.3655839809310597E-3</c:v>
                </c:pt>
                <c:pt idx="3">
                  <c:v>9.6597443266379385E-3</c:v>
                </c:pt>
                <c:pt idx="4">
                  <c:v>1.0799922479815182E-2</c:v>
                </c:pt>
                <c:pt idx="5">
                  <c:v>1.1830722323003813E-2</c:v>
                </c:pt>
                <c:pt idx="6">
                  <c:v>1.2778640608375533E-2</c:v>
                </c:pt>
                <c:pt idx="7">
                  <c:v>1.3660941435787935E-2</c:v>
                </c:pt>
                <c:pt idx="8">
                  <c:v>1.4489616489956907E-2</c:v>
                </c:pt>
                <c:pt idx="9">
                  <c:v>1.5273396843532698E-2</c:v>
                </c:pt>
                <c:pt idx="10">
                  <c:v>1.6018873751111155E-2</c:v>
                </c:pt>
                <c:pt idx="11">
                  <c:v>1.6731167961862119E-2</c:v>
                </c:pt>
                <c:pt idx="12">
                  <c:v>1.7414351738782724E-2</c:v>
                </c:pt>
                <c:pt idx="13">
                  <c:v>1.8071726857056256E-2</c:v>
                </c:pt>
                <c:pt idx="14">
                  <c:v>1.8706014452845157E-2</c:v>
                </c:pt>
                <c:pt idx="15">
                  <c:v>1.9319488653275877E-2</c:v>
                </c:pt>
                <c:pt idx="16">
                  <c:v>1.9914073087594582E-2</c:v>
                </c:pt>
                <c:pt idx="17">
                  <c:v>2.0491412153681898E-2</c:v>
                </c:pt>
                <c:pt idx="18">
                  <c:v>2.1052924670127565E-2</c:v>
                </c:pt>
                <c:pt idx="19">
                  <c:v>2.1599844959630365E-2</c:v>
                </c:pt>
                <c:pt idx="20">
                  <c:v>2.2133254785369292E-2</c:v>
                </c:pt>
                <c:pt idx="21">
                  <c:v>2.2654108512763775E-2</c:v>
                </c:pt>
                <c:pt idx="22">
                  <c:v>2.3163253174415709E-2</c:v>
                </c:pt>
                <c:pt idx="23">
                  <c:v>2.3661444646007626E-2</c:v>
                </c:pt>
                <c:pt idx="24">
                  <c:v>2.4149360816594845E-2</c:v>
                </c:pt>
                <c:pt idx="25">
                  <c:v>2.4627612408922018E-2</c:v>
                </c:pt>
                <c:pt idx="26">
                  <c:v>2.5096751942793184E-2</c:v>
                </c:pt>
                <c:pt idx="27">
                  <c:v>2.5557281216751066E-2</c:v>
                </c:pt>
                <c:pt idx="28">
                  <c:v>2.6009657596863904E-2</c:v>
                </c:pt>
                <c:pt idx="29">
                  <c:v>2.6454299337160751E-2</c:v>
                </c:pt>
                <c:pt idx="30">
                  <c:v>2.6891590107952095E-2</c:v>
                </c:pt>
                <c:pt idx="31">
                  <c:v>2.7321882871575869E-2</c:v>
                </c:pt>
                <c:pt idx="32">
                  <c:v>2.7745503216955972E-2</c:v>
                </c:pt>
                <c:pt idx="33">
                  <c:v>2.8162752242565318E-2</c:v>
                </c:pt>
                <c:pt idx="34">
                  <c:v>2.8573909060366963E-2</c:v>
                </c:pt>
                <c:pt idx="35">
                  <c:v>2.8979232979913814E-2</c:v>
                </c:pt>
                <c:pt idx="36">
                  <c:v>2.9378965421167028E-2</c:v>
                </c:pt>
                <c:pt idx="37">
                  <c:v>2.9773331596113516E-2</c:v>
                </c:pt>
                <c:pt idx="38">
                  <c:v>3.0162541992447108E-2</c:v>
                </c:pt>
                <c:pt idx="39">
                  <c:v>3.0546793687065397E-2</c:v>
                </c:pt>
                <c:pt idx="40">
                  <c:v>3.0926271512649917E-2</c:v>
                </c:pt>
                <c:pt idx="41">
                  <c:v>3.1301149096928459E-2</c:v>
                </c:pt>
                <c:pt idx="42">
                  <c:v>3.1671589791201653E-2</c:v>
                </c:pt>
                <c:pt idx="43">
                  <c:v>3.2037747502222311E-2</c:v>
                </c:pt>
                <c:pt idx="44">
                  <c:v>3.2399767439445545E-2</c:v>
                </c:pt>
                <c:pt idx="45">
                  <c:v>3.2757786787940349E-2</c:v>
                </c:pt>
                <c:pt idx="46">
                  <c:v>3.3111935315806633E-2</c:v>
                </c:pt>
                <c:pt idx="47">
                  <c:v>3.3462335923724239E-2</c:v>
                </c:pt>
                <c:pt idx="48">
                  <c:v>3.3809105143232786E-2</c:v>
                </c:pt>
                <c:pt idx="49">
                  <c:v>3.4152353589469837E-2</c:v>
                </c:pt>
                <c:pt idx="50">
                  <c:v>3.4492186373353842E-2</c:v>
                </c:pt>
                <c:pt idx="51">
                  <c:v>3.4828703477565448E-2</c:v>
                </c:pt>
                <c:pt idx="52">
                  <c:v>3.5162000100139118E-2</c:v>
                </c:pt>
                <c:pt idx="53">
                  <c:v>3.5492166969011446E-2</c:v>
                </c:pt>
                <c:pt idx="54">
                  <c:v>3.5819290630471595E-2</c:v>
                </c:pt>
                <c:pt idx="55">
                  <c:v>3.6143453714112511E-2</c:v>
                </c:pt>
                <c:pt idx="56">
                  <c:v>3.6464735176581178E-2</c:v>
                </c:pt>
                <c:pt idx="57">
                  <c:v>3.6783210526165337E-2</c:v>
                </c:pt>
                <c:pt idx="58">
                  <c:v>3.7098952030026451E-2</c:v>
                </c:pt>
                <c:pt idx="59">
                  <c:v>3.7412028905690314E-2</c:v>
                </c:pt>
                <c:pt idx="60">
                  <c:v>3.7722507498232548E-2</c:v>
                </c:pt>
                <c:pt idx="61">
                  <c:v>3.8030451444444023E-2</c:v>
                </c:pt>
                <c:pt idx="62">
                  <c:v>3.8335921825126601E-2</c:v>
                </c:pt>
                <c:pt idx="63">
                  <c:v>3.8638977306551754E-2</c:v>
                </c:pt>
                <c:pt idx="64">
                  <c:v>3.8939674272009832E-2</c:v>
                </c:pt>
                <c:pt idx="65">
                  <c:v>3.9238066944285478E-2</c:v>
                </c:pt>
                <c:pt idx="66">
                  <c:v>3.9534207499812513E-2</c:v>
                </c:pt>
                <c:pt idx="67">
                  <c:v>3.9828146175189164E-2</c:v>
                </c:pt>
                <c:pt idx="68">
                  <c:v>4.0119931366669095E-2</c:v>
                </c:pt>
                <c:pt idx="69">
                  <c:v>4.0409609723186413E-2</c:v>
                </c:pt>
                <c:pt idx="70">
                  <c:v>4.0697226233420945E-2</c:v>
                </c:pt>
                <c:pt idx="71">
                  <c:v>4.0982824307363795E-2</c:v>
                </c:pt>
                <c:pt idx="72">
                  <c:v>4.1266445852802154E-2</c:v>
                </c:pt>
                <c:pt idx="73">
                  <c:v>4.1548131347104597E-2</c:v>
                </c:pt>
                <c:pt idx="74">
                  <c:v>4.1827919904655314E-2</c:v>
                </c:pt>
                <c:pt idx="75">
                  <c:v>4.210584934025513E-2</c:v>
                </c:pt>
                <c:pt idx="76">
                  <c:v>4.23819562287805E-2</c:v>
                </c:pt>
                <c:pt idx="77">
                  <c:v>4.2656275961366695E-2</c:v>
                </c:pt>
                <c:pt idx="78">
                  <c:v>4.292884279835963E-2</c:v>
                </c:pt>
                <c:pt idx="79">
                  <c:v>4.3199689919260729E-2</c:v>
                </c:pt>
                <c:pt idx="80">
                  <c:v>4.3468849469870723E-2</c:v>
                </c:pt>
                <c:pt idx="81">
                  <c:v>4.373635260682221E-2</c:v>
                </c:pt>
                <c:pt idx="82">
                  <c:v>4.4002229539675461E-2</c:v>
                </c:pt>
                <c:pt idx="83">
                  <c:v>4.4266509570738584E-2</c:v>
                </c:pt>
                <c:pt idx="84">
                  <c:v>4.4529221132760609E-2</c:v>
                </c:pt>
                <c:pt idx="85">
                  <c:v>4.4790391824634644E-2</c:v>
                </c:pt>
                <c:pt idx="86">
                  <c:v>4.5050048445238119E-2</c:v>
                </c:pt>
                <c:pt idx="87">
                  <c:v>4.530821702552755E-2</c:v>
                </c:pt>
                <c:pt idx="88">
                  <c:v>4.5564922858996562E-2</c:v>
                </c:pt>
                <c:pt idx="89">
                  <c:v>4.5820190530598097E-2</c:v>
                </c:pt>
                <c:pt idx="90">
                  <c:v>4.6074043944224333E-2</c:v>
                </c:pt>
                <c:pt idx="91">
                  <c:v>4.6326506348831419E-2</c:v>
                </c:pt>
                <c:pt idx="92">
                  <c:v>4.6577600363289666E-2</c:v>
                </c:pt>
                <c:pt idx="93">
                  <c:v>4.6827348000034394E-2</c:v>
                </c:pt>
                <c:pt idx="94">
                  <c:v>4.7075770687587559E-2</c:v>
                </c:pt>
                <c:pt idx="95">
                  <c:v>4.7322889292015252E-2</c:v>
                </c:pt>
                <c:pt idx="96">
                  <c:v>4.7568724137381856E-2</c:v>
                </c:pt>
                <c:pt idx="97">
                  <c:v>4.7813295025257767E-2</c:v>
                </c:pt>
                <c:pt idx="98">
                  <c:v>4.8056621253333473E-2</c:v>
                </c:pt>
                <c:pt idx="99">
                  <c:v>4.8298721633189691E-2</c:v>
                </c:pt>
                <c:pt idx="100">
                  <c:v>4.8539614507269721E-2</c:v>
                </c:pt>
                <c:pt idx="101">
                  <c:v>4.877931776509746E-2</c:v>
                </c:pt>
                <c:pt idx="102">
                  <c:v>4.9017848858781597E-2</c:v>
                </c:pt>
                <c:pt idx="103">
                  <c:v>4.9255224817844036E-2</c:v>
                </c:pt>
                <c:pt idx="104">
                  <c:v>4.9491462263408253E-2</c:v>
                </c:pt>
                <c:pt idx="105">
                  <c:v>4.9726577421780868E-2</c:v>
                </c:pt>
                <c:pt idx="106">
                  <c:v>4.9960586137458102E-2</c:v>
                </c:pt>
                <c:pt idx="107">
                  <c:v>5.0193503885586369E-2</c:v>
                </c:pt>
                <c:pt idx="108">
                  <c:v>5.0425345783904917E-2</c:v>
                </c:pt>
                <c:pt idx="109">
                  <c:v>5.0656126604196459E-2</c:v>
                </c:pt>
                <c:pt idx="110">
                  <c:v>5.0885860783270474E-2</c:v>
                </c:pt>
                <c:pt idx="111">
                  <c:v>5.1114562433502132E-2</c:v>
                </c:pt>
                <c:pt idx="112">
                  <c:v>5.1342245352948783E-2</c:v>
                </c:pt>
                <c:pt idx="113">
                  <c:v>5.1568923035064392E-2</c:v>
                </c:pt>
                <c:pt idx="114">
                  <c:v>5.1794608678031324E-2</c:v>
                </c:pt>
                <c:pt idx="115">
                  <c:v>5.2019315193727808E-2</c:v>
                </c:pt>
                <c:pt idx="116">
                  <c:v>5.2243055216348186E-2</c:v>
                </c:pt>
                <c:pt idx="117">
                  <c:v>5.2465841110692281E-2</c:v>
                </c:pt>
                <c:pt idx="118">
                  <c:v>5.268768498013944E-2</c:v>
                </c:pt>
                <c:pt idx="119">
                  <c:v>5.2908598674321503E-2</c:v>
                </c:pt>
                <c:pt idx="120">
                  <c:v>5.3128593796508659E-2</c:v>
                </c:pt>
                <c:pt idx="121">
                  <c:v>5.3347681710721247E-2</c:v>
                </c:pt>
                <c:pt idx="122">
                  <c:v>5.3565873548579654E-2</c:v>
                </c:pt>
                <c:pt idx="123">
                  <c:v>5.378318021590419E-2</c:v>
                </c:pt>
                <c:pt idx="124">
                  <c:v>5.3999612399075914E-2</c:v>
                </c:pt>
                <c:pt idx="125">
                  <c:v>5.4215180571168774E-2</c:v>
                </c:pt>
                <c:pt idx="126">
                  <c:v>5.4429894997863437E-2</c:v>
                </c:pt>
                <c:pt idx="127">
                  <c:v>5.4643765743151738E-2</c:v>
                </c:pt>
                <c:pt idx="128">
                  <c:v>5.4856802674841033E-2</c:v>
                </c:pt>
                <c:pt idx="129">
                  <c:v>5.5069015469866985E-2</c:v>
                </c:pt>
                <c:pt idx="130">
                  <c:v>5.5280413619422687E-2</c:v>
                </c:pt>
                <c:pt idx="131">
                  <c:v>5.5491006433911944E-2</c:v>
                </c:pt>
                <c:pt idx="132">
                  <c:v>5.570080304773406E-2</c:v>
                </c:pt>
                <c:pt idx="133">
                  <c:v>5.5909812423906982E-2</c:v>
                </c:pt>
                <c:pt idx="134">
                  <c:v>5.6118043358535472E-2</c:v>
                </c:pt>
                <c:pt idx="135">
                  <c:v>5.6325504485130636E-2</c:v>
                </c:pt>
                <c:pt idx="136">
                  <c:v>5.6532204278786746E-2</c:v>
                </c:pt>
                <c:pt idx="137">
                  <c:v>5.6738151060221176E-2</c:v>
                </c:pt>
                <c:pt idx="138">
                  <c:v>5.694335299968277E-2</c:v>
                </c:pt>
                <c:pt idx="139">
                  <c:v>5.7147818120733926E-2</c:v>
                </c:pt>
                <c:pt idx="140">
                  <c:v>5.7351554303911305E-2</c:v>
                </c:pt>
                <c:pt idx="141">
                  <c:v>5.7554569290270002E-2</c:v>
                </c:pt>
                <c:pt idx="142">
                  <c:v>5.7756870684815456E-2</c:v>
                </c:pt>
                <c:pt idx="143">
                  <c:v>5.7958465959827628E-2</c:v>
                </c:pt>
                <c:pt idx="144">
                  <c:v>5.8159362458081516E-2</c:v>
                </c:pt>
                <c:pt idx="145">
                  <c:v>5.8359567395967774E-2</c:v>
                </c:pt>
                <c:pt idx="146">
                  <c:v>5.8559087866517423E-2</c:v>
                </c:pt>
                <c:pt idx="147">
                  <c:v>5.8757930842334057E-2</c:v>
                </c:pt>
                <c:pt idx="148">
                  <c:v>5.8956103178437046E-2</c:v>
                </c:pt>
                <c:pt idx="149">
                  <c:v>5.9153611615019058E-2</c:v>
                </c:pt>
                <c:pt idx="150">
                  <c:v>5.9350462780120954E-2</c:v>
                </c:pt>
                <c:pt idx="151">
                  <c:v>5.9546663192227033E-2</c:v>
                </c:pt>
                <c:pt idx="152">
                  <c:v>5.9742219262783738E-2</c:v>
                </c:pt>
                <c:pt idx="153">
                  <c:v>5.9937137298644264E-2</c:v>
                </c:pt>
                <c:pt idx="154">
                  <c:v>6.0131423504441804E-2</c:v>
                </c:pt>
                <c:pt idx="155">
                  <c:v>6.0325083984894216E-2</c:v>
                </c:pt>
                <c:pt idx="156">
                  <c:v>6.0518124747042053E-2</c:v>
                </c:pt>
                <c:pt idx="157">
                  <c:v>6.071055170242276E-2</c:v>
                </c:pt>
                <c:pt idx="158">
                  <c:v>6.0902370669182901E-2</c:v>
                </c:pt>
                <c:pt idx="159">
                  <c:v>6.1093587374130794E-2</c:v>
                </c:pt>
                <c:pt idx="160">
                  <c:v>6.1284207454731406E-2</c:v>
                </c:pt>
                <c:pt idx="161">
                  <c:v>6.1474236461045703E-2</c:v>
                </c:pt>
                <c:pt idx="162">
                  <c:v>6.1663679857616054E-2</c:v>
                </c:pt>
                <c:pt idx="163">
                  <c:v>6.1852543025299835E-2</c:v>
                </c:pt>
                <c:pt idx="164">
                  <c:v>6.2040831263052654E-2</c:v>
                </c:pt>
                <c:pt idx="165">
                  <c:v>6.2228549789663058E-2</c:v>
                </c:pt>
                <c:pt idx="166">
                  <c:v>6.2415703745440358E-2</c:v>
                </c:pt>
                <c:pt idx="167">
                  <c:v>6.2602298193856917E-2</c:v>
                </c:pt>
                <c:pt idx="168">
                  <c:v>6.2788338123146603E-2</c:v>
                </c:pt>
                <c:pt idx="169">
                  <c:v>6.2973828447860702E-2</c:v>
                </c:pt>
                <c:pt idx="170">
                  <c:v>6.3158774010382696E-2</c:v>
                </c:pt>
                <c:pt idx="171">
                  <c:v>6.3343179582403306E-2</c:v>
                </c:pt>
                <c:pt idx="172">
                  <c:v>6.3527049866356919E-2</c:v>
                </c:pt>
                <c:pt idx="173">
                  <c:v>6.3710389496820702E-2</c:v>
                </c:pt>
                <c:pt idx="174">
                  <c:v>6.3893203041877664E-2</c:v>
                </c:pt>
                <c:pt idx="175">
                  <c:v>6.4075495004444621E-2</c:v>
                </c:pt>
                <c:pt idx="176">
                  <c:v>6.425726982356636E-2</c:v>
                </c:pt>
                <c:pt idx="177">
                  <c:v>6.4438531875676802E-2</c:v>
                </c:pt>
                <c:pt idx="178">
                  <c:v>6.4619285475828486E-2</c:v>
                </c:pt>
                <c:pt idx="179">
                  <c:v>6.4799534878891091E-2</c:v>
                </c:pt>
                <c:pt idx="180">
                  <c:v>6.4979284280720001E-2</c:v>
                </c:pt>
                <c:pt idx="181">
                  <c:v>6.5158537819296022E-2</c:v>
                </c:pt>
                <c:pt idx="182">
                  <c:v>6.5337299575836713E-2</c:v>
                </c:pt>
                <c:pt idx="183">
                  <c:v>6.5515573575880698E-2</c:v>
                </c:pt>
                <c:pt idx="184">
                  <c:v>6.5693363790345224E-2</c:v>
                </c:pt>
                <c:pt idx="185">
                  <c:v>6.5870674136558241E-2</c:v>
                </c:pt>
                <c:pt idx="186">
                  <c:v>6.6047508479265493E-2</c:v>
                </c:pt>
                <c:pt idx="187">
                  <c:v>6.6223870631613266E-2</c:v>
                </c:pt>
                <c:pt idx="188">
                  <c:v>6.6399764356107879E-2</c:v>
                </c:pt>
                <c:pt idx="189">
                  <c:v>6.6575193365552135E-2</c:v>
                </c:pt>
                <c:pt idx="190">
                  <c:v>6.675016132395982E-2</c:v>
                </c:pt>
                <c:pt idx="191">
                  <c:v>6.6924671847448478E-2</c:v>
                </c:pt>
                <c:pt idx="192">
                  <c:v>6.7098728505111546E-2</c:v>
                </c:pt>
                <c:pt idx="193">
                  <c:v>6.7272334819869828E-2</c:v>
                </c:pt>
                <c:pt idx="194">
                  <c:v>6.7445494269303671E-2</c:v>
                </c:pt>
                <c:pt idx="195">
                  <c:v>6.7618210286465572E-2</c:v>
                </c:pt>
                <c:pt idx="196">
                  <c:v>6.7790486260674382E-2</c:v>
                </c:pt>
                <c:pt idx="197">
                  <c:v>6.7962325538291318E-2</c:v>
                </c:pt>
                <c:pt idx="198">
                  <c:v>6.8133731423478408E-2</c:v>
                </c:pt>
                <c:pt idx="199">
                  <c:v>6.8304707178939675E-2</c:v>
                </c:pt>
                <c:pt idx="200">
                  <c:v>6.8475256026645823E-2</c:v>
                </c:pt>
                <c:pt idx="201">
                  <c:v>6.8645381148542683E-2</c:v>
                </c:pt>
                <c:pt idx="202">
                  <c:v>6.881508568724376E-2</c:v>
                </c:pt>
                <c:pt idx="203">
                  <c:v>6.8984372746707684E-2</c:v>
                </c:pt>
                <c:pt idx="204">
                  <c:v>6.9153245392900464E-2</c:v>
                </c:pt>
                <c:pt idx="205">
                  <c:v>6.9321706654443468E-2</c:v>
                </c:pt>
                <c:pt idx="206">
                  <c:v>6.9489759523247138E-2</c:v>
                </c:pt>
                <c:pt idx="207">
                  <c:v>6.9657406955130896E-2</c:v>
                </c:pt>
                <c:pt idx="208">
                  <c:v>6.9824651870429855E-2</c:v>
                </c:pt>
                <c:pt idx="209">
                  <c:v>6.9991497154588189E-2</c:v>
                </c:pt>
                <c:pt idx="210">
                  <c:v>7.0157945658740103E-2</c:v>
                </c:pt>
                <c:pt idx="211">
                  <c:v>7.0324000200278236E-2</c:v>
                </c:pt>
                <c:pt idx="212">
                  <c:v>7.0489663563410035E-2</c:v>
                </c:pt>
                <c:pt idx="213">
                  <c:v>7.0654938499702488E-2</c:v>
                </c:pt>
                <c:pt idx="214">
                  <c:v>7.0819827728615267E-2</c:v>
                </c:pt>
                <c:pt idx="215">
                  <c:v>7.0984333938022892E-2</c:v>
                </c:pt>
                <c:pt idx="216">
                  <c:v>7.1148459784725837E-2</c:v>
                </c:pt>
                <c:pt idx="217">
                  <c:v>7.1312207894951296E-2</c:v>
                </c:pt>
                <c:pt idx="218">
                  <c:v>7.1475580864843333E-2</c:v>
                </c:pt>
                <c:pt idx="219">
                  <c:v>7.163858126094319E-2</c:v>
                </c:pt>
                <c:pt idx="220">
                  <c:v>7.1801211620659749E-2</c:v>
                </c:pt>
                <c:pt idx="221">
                  <c:v>7.1963474452730311E-2</c:v>
                </c:pt>
                <c:pt idx="222">
                  <c:v>7.2125372237672167E-2</c:v>
                </c:pt>
                <c:pt idx="223">
                  <c:v>7.2286907428225022E-2</c:v>
                </c:pt>
                <c:pt idx="224">
                  <c:v>7.244808244978454E-2</c:v>
                </c:pt>
                <c:pt idx="225">
                  <c:v>7.2608899700827192E-2</c:v>
                </c:pt>
                <c:pt idx="226">
                  <c:v>7.2769361553326722E-2</c:v>
                </c:pt>
                <c:pt idx="227">
                  <c:v>7.2929470353162357E-2</c:v>
                </c:pt>
                <c:pt idx="228">
                  <c:v>7.3089228420518931E-2</c:v>
                </c:pt>
                <c:pt idx="229">
                  <c:v>7.3248638050279105E-2</c:v>
                </c:pt>
                <c:pt idx="230">
                  <c:v>7.340770151240808E-2</c:v>
                </c:pt>
                <c:pt idx="231">
                  <c:v>7.3566421052330674E-2</c:v>
                </c:pt>
                <c:pt idx="232">
                  <c:v>7.3724798891301194E-2</c:v>
                </c:pt>
                <c:pt idx="233">
                  <c:v>7.3882837226766071E-2</c:v>
                </c:pt>
                <c:pt idx="234">
                  <c:v>7.404053823271961E-2</c:v>
                </c:pt>
                <c:pt idx="235">
                  <c:v>7.4197904060052902E-2</c:v>
                </c:pt>
                <c:pt idx="236">
                  <c:v>7.4354936836896174E-2</c:v>
                </c:pt>
                <c:pt idx="237">
                  <c:v>7.4511638668954411E-2</c:v>
                </c:pt>
                <c:pt idx="238">
                  <c:v>7.4668011639836954E-2</c:v>
                </c:pt>
                <c:pt idx="239">
                  <c:v>7.4824057811380629E-2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B5-4656-A7D4-C82032756376}"/>
            </c:ext>
          </c:extLst>
        </c:ser>
        <c:ser>
          <c:idx val="4"/>
          <c:order val="4"/>
          <c:tx>
            <c:strRef>
              <c:f>Model!$Q$47</c:f>
              <c:strCache>
                <c:ptCount val="1"/>
                <c:pt idx="0">
                  <c:v>cycle aging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Model!$K$48:$K$287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Model!$Q$48:$Q$287</c:f>
              <c:numCache>
                <c:formatCode>0.0000</c:formatCode>
                <c:ptCount val="240"/>
                <c:pt idx="0">
                  <c:v>6.1413811417317121E-4</c:v>
                </c:pt>
                <c:pt idx="1">
                  <c:v>1.1216597022572091E-3</c:v>
                </c:pt>
                <c:pt idx="2">
                  <c:v>1.5954544932171699E-3</c:v>
                </c:pt>
                <c:pt idx="3">
                  <c:v>2.0485953544205106E-3</c:v>
                </c:pt>
                <c:pt idx="4">
                  <c:v>2.4869725103548504E-3</c:v>
                </c:pt>
                <c:pt idx="5">
                  <c:v>2.9139325023593769E-3</c:v>
                </c:pt>
                <c:pt idx="6">
                  <c:v>3.3316260397859522E-3</c:v>
                </c:pt>
                <c:pt idx="7">
                  <c:v>3.741547385279011E-3</c:v>
                </c:pt>
                <c:pt idx="8">
                  <c:v>4.144792484266982E-3</c:v>
                </c:pt>
                <c:pt idx="9">
                  <c:v>4.5421978885679549E-3</c:v>
                </c:pt>
                <c:pt idx="10">
                  <c:v>4.9344220698170705E-3</c:v>
                </c:pt>
                <c:pt idx="11">
                  <c:v>5.3219961236152923E-3</c:v>
                </c:pt>
                <c:pt idx="12">
                  <c:v>5.7053569949239488E-3</c:v>
                </c:pt>
                <c:pt idx="13">
                  <c:v>6.0848701384538214E-3</c:v>
                </c:pt>
                <c:pt idx="14">
                  <c:v>6.4608454915638033E-3</c:v>
                </c:pt>
                <c:pt idx="15">
                  <c:v>6.8335490491474729E-3</c:v>
                </c:pt>
                <c:pt idx="16">
                  <c:v>7.2032114514700265E-3</c:v>
                </c:pt>
                <c:pt idx="17">
                  <c:v>7.5700344865909262E-3</c:v>
                </c:pt>
                <c:pt idx="18">
                  <c:v>7.9341961017304445E-3</c:v>
                </c:pt>
                <c:pt idx="19">
                  <c:v>8.2958543260968388E-3</c:v>
                </c:pt>
                <c:pt idx="20">
                  <c:v>8.6551503842944976E-3</c:v>
                </c:pt>
                <c:pt idx="21">
                  <c:v>9.0122111979549883E-3</c:v>
                </c:pt>
                <c:pt idx="22">
                  <c:v>9.367151418169779E-3</c:v>
                </c:pt>
                <c:pt idx="23">
                  <c:v>9.7200750933121843E-3</c:v>
                </c:pt>
                <c:pt idx="24">
                  <c:v>1.0071077050131889E-2</c:v>
                </c:pt>
                <c:pt idx="25">
                  <c:v>1.0420244046916449E-2</c:v>
                </c:pt>
                <c:pt idx="26">
                  <c:v>1.0767655743658764E-2</c:v>
                </c:pt>
                <c:pt idx="27">
                  <c:v>1.1113385523972518E-2</c:v>
                </c:pt>
                <c:pt idx="28">
                  <c:v>1.1457501195895481E-2</c:v>
                </c:pt>
                <c:pt idx="29">
                  <c:v>1.1800065592987862E-2</c:v>
                </c:pt>
                <c:pt idx="30">
                  <c:v>1.2141137092760955E-2</c:v>
                </c:pt>
                <c:pt idx="31">
                  <c:v>1.2480770066105162E-2</c:v>
                </c:pt>
                <c:pt idx="32">
                  <c:v>1.2819015268770185E-2</c:v>
                </c:pt>
                <c:pt idx="33">
                  <c:v>1.315592018389752E-2</c:v>
                </c:pt>
                <c:pt idx="34">
                  <c:v>1.3491529322985E-2</c:v>
                </c:pt>
                <c:pt idx="35">
                  <c:v>1.3825884491370528E-2</c:v>
                </c:pt>
                <c:pt idx="36">
                  <c:v>1.4159025023287076E-2</c:v>
                </c:pt>
                <c:pt idx="37">
                  <c:v>1.4490987990704429E-2</c:v>
                </c:pt>
                <c:pt idx="38">
                  <c:v>1.4821808389493178E-2</c:v>
                </c:pt>
                <c:pt idx="39">
                  <c:v>1.5151519305892099E-2</c:v>
                </c:pt>
                <c:pt idx="40">
                  <c:v>1.5480152065802479E-2</c:v>
                </c:pt>
                <c:pt idx="41">
                  <c:v>1.5807736369056719E-2</c:v>
                </c:pt>
                <c:pt idx="42">
                  <c:v>1.6134300410494875E-2</c:v>
                </c:pt>
                <c:pt idx="43">
                  <c:v>1.6459870989421935E-2</c:v>
                </c:pt>
                <c:pt idx="44">
                  <c:v>1.6784473608799314E-2</c:v>
                </c:pt>
                <c:pt idx="45">
                  <c:v>1.7108132565339988E-2</c:v>
                </c:pt>
                <c:pt idx="46">
                  <c:v>1.743087103152113E-2</c:v>
                </c:pt>
                <c:pt idx="47">
                  <c:v>1.7752711130395664E-2</c:v>
                </c:pt>
                <c:pt idx="48">
                  <c:v>1.807367400397164E-2</c:v>
                </c:pt>
                <c:pt idx="49">
                  <c:v>1.8393779875832739E-2</c:v>
                </c:pt>
                <c:pt idx="50">
                  <c:v>1.8713048108589887E-2</c:v>
                </c:pt>
                <c:pt idx="51">
                  <c:v>1.903149725668395E-2</c:v>
                </c:pt>
                <c:pt idx="52">
                  <c:v>1.9349145114997551E-2</c:v>
                </c:pt>
                <c:pt idx="53">
                  <c:v>1.9666008763681523E-2</c:v>
                </c:pt>
                <c:pt idx="54">
                  <c:v>1.9982104609555299E-2</c:v>
                </c:pt>
                <c:pt idx="55">
                  <c:v>2.0297448424400608E-2</c:v>
                </c:pt>
                <c:pt idx="56">
                  <c:v>2.0612055380432853E-2</c:v>
                </c:pt>
                <c:pt idx="57">
                  <c:v>2.09259400832041E-2</c:v>
                </c:pt>
                <c:pt idx="58">
                  <c:v>2.1239116602164619E-2</c:v>
                </c:pt>
                <c:pt idx="59">
                  <c:v>2.1551598499086479E-2</c:v>
                </c:pt>
                <c:pt idx="60">
                  <c:v>2.1863398854531733E-2</c:v>
                </c:pt>
                <c:pt idx="61">
                  <c:v>2.217453029252996E-2</c:v>
                </c:pt>
                <c:pt idx="62">
                  <c:v>2.2485005003612626E-2</c:v>
                </c:pt>
                <c:pt idx="63">
                  <c:v>2.2794834766338562E-2</c:v>
                </c:pt>
                <c:pt idx="64">
                  <c:v>2.3104030967430987E-2</c:v>
                </c:pt>
                <c:pt idx="65">
                  <c:v>2.3412604620635862E-2</c:v>
                </c:pt>
                <c:pt idx="66">
                  <c:v>2.3720566384400912E-2</c:v>
                </c:pt>
                <c:pt idx="67">
                  <c:v>2.4027926578465326E-2</c:v>
                </c:pt>
                <c:pt idx="68">
                  <c:v>2.4334695199442539E-2</c:v>
                </c:pt>
                <c:pt idx="69">
                  <c:v>2.4640881935470763E-2</c:v>
                </c:pt>
                <c:pt idx="70">
                  <c:v>2.4946496179999569E-2</c:v>
                </c:pt>
                <c:pt idx="71">
                  <c:v>2.5251547044774999E-2</c:v>
                </c:pt>
                <c:pt idx="72">
                  <c:v>2.5556043372080124E-2</c:v>
                </c:pt>
                <c:pt idx="73">
                  <c:v>2.5859993746283508E-2</c:v>
                </c:pt>
                <c:pt idx="74">
                  <c:v>2.616340650474349E-2</c:v>
                </c:pt>
                <c:pt idx="75">
                  <c:v>2.6466289748112142E-2</c:v>
                </c:pt>
                <c:pt idx="76">
                  <c:v>2.6768651350079643E-2</c:v>
                </c:pt>
                <c:pt idx="77">
                  <c:v>2.7070498966596447E-2</c:v>
                </c:pt>
                <c:pt idx="78">
                  <c:v>2.7371840044606941E-2</c:v>
                </c:pt>
                <c:pt idx="79">
                  <c:v>2.7672681830327134E-2</c:v>
                </c:pt>
                <c:pt idx="80">
                  <c:v>2.7973031377094969E-2</c:v>
                </c:pt>
                <c:pt idx="81">
                  <c:v>2.8272895552820677E-2</c:v>
                </c:pt>
                <c:pt idx="82">
                  <c:v>2.8572281047061873E-2</c:v>
                </c:pt>
                <c:pt idx="83">
                  <c:v>2.887119437774701E-2</c:v>
                </c:pt>
                <c:pt idx="84">
                  <c:v>2.916964189756811E-2</c:v>
                </c:pt>
                <c:pt idx="85">
                  <c:v>2.9467629800063348E-2</c:v>
                </c:pt>
                <c:pt idx="86">
                  <c:v>2.9765164125407272E-2</c:v>
                </c:pt>
                <c:pt idx="87">
                  <c:v>3.0062250765926519E-2</c:v>
                </c:pt>
                <c:pt idx="88">
                  <c:v>3.0358895471356871E-2</c:v>
                </c:pt>
                <c:pt idx="89">
                  <c:v>3.0655103853855978E-2</c:v>
                </c:pt>
                <c:pt idx="90">
                  <c:v>3.0950881392786744E-2</c:v>
                </c:pt>
                <c:pt idx="91">
                  <c:v>3.124623343928325E-2</c:v>
                </c:pt>
                <c:pt idx="92">
                  <c:v>3.1541165220612052E-2</c:v>
                </c:pt>
                <c:pt idx="93">
                  <c:v>3.1835681844339624E-2</c:v>
                </c:pt>
                <c:pt idx="94">
                  <c:v>3.212978830231708E-2</c:v>
                </c:pt>
                <c:pt idx="95">
                  <c:v>3.2423489474491453E-2</c:v>
                </c:pt>
                <c:pt idx="96">
                  <c:v>3.2716790132553152E-2</c:v>
                </c:pt>
                <c:pt idx="97">
                  <c:v>3.3009694943428286E-2</c:v>
                </c:pt>
                <c:pt idx="98">
                  <c:v>3.3302208472623676E-2</c:v>
                </c:pt>
                <c:pt idx="99">
                  <c:v>3.3594335187432517E-2</c:v>
                </c:pt>
                <c:pt idx="100">
                  <c:v>3.3886079460007587E-2</c:v>
                </c:pt>
                <c:pt idx="101">
                  <c:v>3.4177445570309016E-2</c:v>
                </c:pt>
                <c:pt idx="102">
                  <c:v>3.446843770893232E-2</c:v>
                </c:pt>
                <c:pt idx="103">
                  <c:v>3.4759059979823599E-2</c:v>
                </c:pt>
                <c:pt idx="104">
                  <c:v>3.5049316402886693E-2</c:v>
                </c:pt>
                <c:pt idx="105">
                  <c:v>3.533921091648768E-2</c:v>
                </c:pt>
                <c:pt idx="106">
                  <c:v>3.5628747379862033E-2</c:v>
                </c:pt>
                <c:pt idx="107">
                  <c:v>3.5917929575428914E-2</c:v>
                </c:pt>
                <c:pt idx="108">
                  <c:v>3.6206761211016777E-2</c:v>
                </c:pt>
                <c:pt idx="109">
                  <c:v>3.6495245922004899E-2</c:v>
                </c:pt>
                <c:pt idx="110">
                  <c:v>3.6783387273384392E-2</c:v>
                </c:pt>
                <c:pt idx="111">
                  <c:v>3.7071188761742577E-2</c:v>
                </c:pt>
                <c:pt idx="112">
                  <c:v>3.7358653817174237E-2</c:v>
                </c:pt>
                <c:pt idx="113">
                  <c:v>3.7645785805123066E-2</c:v>
                </c:pt>
                <c:pt idx="114">
                  <c:v>3.7932588028156244E-2</c:v>
                </c:pt>
                <c:pt idx="115">
                  <c:v>3.8219063727675556E-2</c:v>
                </c:pt>
                <c:pt idx="116">
                  <c:v>3.8505216085567409E-2</c:v>
                </c:pt>
                <c:pt idx="117">
                  <c:v>3.8791048225794739E-2</c:v>
                </c:pt>
                <c:pt idx="118">
                  <c:v>3.9076563215933113E-2</c:v>
                </c:pt>
                <c:pt idx="119">
                  <c:v>3.9361764068653667E-2</c:v>
                </c:pt>
                <c:pt idx="120">
                  <c:v>3.9646653743154729E-2</c:v>
                </c:pt>
                <c:pt idx="121">
                  <c:v>3.9931235146545077E-2</c:v>
                </c:pt>
                <c:pt idx="122">
                  <c:v>4.0215511135180029E-2</c:v>
                </c:pt>
                <c:pt idx="123">
                  <c:v>4.0499484515952471E-2</c:v>
                </c:pt>
                <c:pt idx="124">
                  <c:v>4.0783158047541644E-2</c:v>
                </c:pt>
                <c:pt idx="125">
                  <c:v>4.1066534441619888E-2</c:v>
                </c:pt>
                <c:pt idx="126">
                  <c:v>4.1349616364020146E-2</c:v>
                </c:pt>
                <c:pt idx="127">
                  <c:v>4.1632406435865764E-2</c:v>
                </c:pt>
                <c:pt idx="128">
                  <c:v>4.1914907234663554E-2</c:v>
                </c:pt>
                <c:pt idx="129">
                  <c:v>4.219712129536167E-2</c:v>
                </c:pt>
                <c:pt idx="130">
                  <c:v>4.2479051111374518E-2</c:v>
                </c:pt>
                <c:pt idx="131">
                  <c:v>4.2760699135574676E-2</c:v>
                </c:pt>
                <c:pt idx="132">
                  <c:v>4.3042067781254342E-2</c:v>
                </c:pt>
                <c:pt idx="133">
                  <c:v>4.3323159423056375E-2</c:v>
                </c:pt>
                <c:pt idx="134">
                  <c:v>4.3603976397877338E-2</c:v>
                </c:pt>
                <c:pt idx="135">
                  <c:v>4.3884521005742319E-2</c:v>
                </c:pt>
                <c:pt idx="136">
                  <c:v>4.4164795510653318E-2</c:v>
                </c:pt>
                <c:pt idx="137">
                  <c:v>4.4444802141412276E-2</c:v>
                </c:pt>
                <c:pt idx="138">
                  <c:v>4.4724543092419508E-2</c:v>
                </c:pt>
                <c:pt idx="139">
                  <c:v>4.5004020524447991E-2</c:v>
                </c:pt>
                <c:pt idx="140">
                  <c:v>4.5283236565395166E-2</c:v>
                </c:pt>
                <c:pt idx="141">
                  <c:v>4.5562193311012883E-2</c:v>
                </c:pt>
                <c:pt idx="142">
                  <c:v>4.5840892825615438E-2</c:v>
                </c:pt>
                <c:pt idx="143">
                  <c:v>4.6119337142767974E-2</c:v>
                </c:pt>
                <c:pt idx="144">
                  <c:v>4.6397528265954786E-2</c:v>
                </c:pt>
                <c:pt idx="145">
                  <c:v>4.667546816922824E-2</c:v>
                </c:pt>
                <c:pt idx="146">
                  <c:v>4.6953158797840081E-2</c:v>
                </c:pt>
                <c:pt idx="147">
                  <c:v>4.7230602068854301E-2</c:v>
                </c:pt>
                <c:pt idx="148">
                  <c:v>4.7507799871743535E-2</c:v>
                </c:pt>
                <c:pt idx="149">
                  <c:v>4.7784754068968226E-2</c:v>
                </c:pt>
                <c:pt idx="150">
                  <c:v>4.8061466496540646E-2</c:v>
                </c:pt>
                <c:pt idx="151">
                  <c:v>4.8337938964572634E-2</c:v>
                </c:pt>
                <c:pt idx="152">
                  <c:v>4.8614173257809298E-2</c:v>
                </c:pt>
                <c:pt idx="153">
                  <c:v>4.8890171136147728E-2</c:v>
                </c:pt>
                <c:pt idx="154">
                  <c:v>4.916593433514202E-2</c:v>
                </c:pt>
                <c:pt idx="155">
                  <c:v>4.9441464566494557E-2</c:v>
                </c:pt>
                <c:pt idx="156">
                  <c:v>4.9716763518535219E-2</c:v>
                </c:pt>
                <c:pt idx="157">
                  <c:v>4.9991832856686465E-2</c:v>
                </c:pt>
                <c:pt idx="158">
                  <c:v>5.0266674223917548E-2</c:v>
                </c:pt>
                <c:pt idx="159">
                  <c:v>5.0541289241186761E-2</c:v>
                </c:pt>
                <c:pt idx="160">
                  <c:v>5.0815679507871331E-2</c:v>
                </c:pt>
                <c:pt idx="161">
                  <c:v>5.108984660218735E-2</c:v>
                </c:pt>
                <c:pt idx="162">
                  <c:v>5.1363792081598747E-2</c:v>
                </c:pt>
                <c:pt idx="163">
                  <c:v>5.1637517483215323E-2</c:v>
                </c:pt>
                <c:pt idx="164">
                  <c:v>5.1911024324181654E-2</c:v>
                </c:pt>
                <c:pt idx="165">
                  <c:v>5.2184314102055387E-2</c:v>
                </c:pt>
                <c:pt idx="166">
                  <c:v>5.2457388295176911E-2</c:v>
                </c:pt>
                <c:pt idx="167">
                  <c:v>5.2730248363029239E-2</c:v>
                </c:pt>
                <c:pt idx="168">
                  <c:v>5.3002895746589458E-2</c:v>
                </c:pt>
                <c:pt idx="169">
                  <c:v>5.3275331868671373E-2</c:v>
                </c:pt>
                <c:pt idx="170">
                  <c:v>5.3547558134260098E-2</c:v>
                </c:pt>
                <c:pt idx="171">
                  <c:v>5.3819575930838123E-2</c:v>
                </c:pt>
                <c:pt idx="172">
                  <c:v>5.4091386628704018E-2</c:v>
                </c:pt>
                <c:pt idx="173">
                  <c:v>5.4362991581283257E-2</c:v>
                </c:pt>
                <c:pt idx="174">
                  <c:v>5.463439212543153E-2</c:v>
                </c:pt>
                <c:pt idx="175">
                  <c:v>5.490558958173155E-2</c:v>
                </c:pt>
                <c:pt idx="176">
                  <c:v>5.517658525478189E-2</c:v>
                </c:pt>
                <c:pt idx="177">
                  <c:v>5.5447380433480138E-2</c:v>
                </c:pt>
                <c:pt idx="178">
                  <c:v>5.5717976391298649E-2</c:v>
                </c:pt>
                <c:pt idx="179">
                  <c:v>5.5988374386554261E-2</c:v>
                </c:pt>
                <c:pt idx="180">
                  <c:v>5.62585756626722E-2</c:v>
                </c:pt>
                <c:pt idx="181">
                  <c:v>5.6528581448443138E-2</c:v>
                </c:pt>
                <c:pt idx="182">
                  <c:v>5.6798392958275039E-2</c:v>
                </c:pt>
                <c:pt idx="183">
                  <c:v>5.706801139243927E-2</c:v>
                </c:pt>
                <c:pt idx="184">
                  <c:v>5.7337437937310963E-2</c:v>
                </c:pt>
                <c:pt idx="185">
                  <c:v>5.7606673765604029E-2</c:v>
                </c:pt>
                <c:pt idx="186">
                  <c:v>5.7875720036601234E-2</c:v>
                </c:pt>
                <c:pt idx="187">
                  <c:v>5.8144577896379009E-2</c:v>
                </c:pt>
                <c:pt idx="188">
                  <c:v>5.8413248478026938E-2</c:v>
                </c:pt>
                <c:pt idx="189">
                  <c:v>5.8681732901863494E-2</c:v>
                </c:pt>
                <c:pt idx="190">
                  <c:v>5.89500322756457E-2</c:v>
                </c:pt>
                <c:pt idx="191">
                  <c:v>5.9218147694775639E-2</c:v>
                </c:pt>
                <c:pt idx="192">
                  <c:v>5.9486080242501335E-2</c:v>
                </c:pt>
                <c:pt idx="193">
                  <c:v>5.9753830990114311E-2</c:v>
                </c:pt>
                <c:pt idx="194">
                  <c:v>6.0021400997141899E-2</c:v>
                </c:pt>
                <c:pt idx="195">
                  <c:v>6.0288791311536791E-2</c:v>
                </c:pt>
                <c:pt idx="196">
                  <c:v>6.0556002969861383E-2</c:v>
                </c:pt>
                <c:pt idx="197">
                  <c:v>6.082303699746891E-2</c:v>
                </c:pt>
                <c:pt idx="198">
                  <c:v>6.1089894408680602E-2</c:v>
                </c:pt>
                <c:pt idx="199">
                  <c:v>6.1356576206959293E-2</c:v>
                </c:pt>
                <c:pt idx="200">
                  <c:v>6.1623083385079179E-2</c:v>
                </c:pt>
                <c:pt idx="201">
                  <c:v>6.1889416925292498E-2</c:v>
                </c:pt>
                <c:pt idx="202">
                  <c:v>6.2155577799492337E-2</c:v>
                </c:pt>
                <c:pt idx="203">
                  <c:v>6.2421566969372566E-2</c:v>
                </c:pt>
                <c:pt idx="204">
                  <c:v>6.2687385386584152E-2</c:v>
                </c:pt>
                <c:pt idx="205">
                  <c:v>6.295303399288861E-2</c:v>
                </c:pt>
                <c:pt idx="206">
                  <c:v>6.3218513720308345E-2</c:v>
                </c:pt>
                <c:pt idx="207">
                  <c:v>6.3483825491273571E-2</c:v>
                </c:pt>
                <c:pt idx="208">
                  <c:v>6.3748970218767062E-2</c:v>
                </c:pt>
                <c:pt idx="209">
                  <c:v>6.4013948806465493E-2</c:v>
                </c:pt>
                <c:pt idx="210">
                  <c:v>6.4278762148877983E-2</c:v>
                </c:pt>
                <c:pt idx="211">
                  <c:v>6.4543411131482431E-2</c:v>
                </c:pt>
                <c:pt idx="212">
                  <c:v>6.4807896630858508E-2</c:v>
                </c:pt>
                <c:pt idx="213">
                  <c:v>6.5072219514818674E-2</c:v>
                </c:pt>
                <c:pt idx="214">
                  <c:v>6.5336380642536288E-2</c:v>
                </c:pt>
                <c:pt idx="215">
                  <c:v>6.5600380864671279E-2</c:v>
                </c:pt>
                <c:pt idx="216">
                  <c:v>6.5864221023493846E-2</c:v>
                </c:pt>
                <c:pt idx="217">
                  <c:v>6.6127901953005164E-2</c:v>
                </c:pt>
                <c:pt idx="218">
                  <c:v>6.6391424479056202E-2</c:v>
                </c:pt>
                <c:pt idx="219">
                  <c:v>6.6654789419464289E-2</c:v>
                </c:pt>
                <c:pt idx="220">
                  <c:v>6.6917997584127337E-2</c:v>
                </c:pt>
                <c:pt idx="221">
                  <c:v>6.7181049775135976E-2</c:v>
                </c:pt>
                <c:pt idx="222">
                  <c:v>6.7443946786883799E-2</c:v>
                </c:pt>
                <c:pt idx="223">
                  <c:v>6.7706689406175066E-2</c:v>
                </c:pt>
                <c:pt idx="224">
                  <c:v>6.796927841233126E-2</c:v>
                </c:pt>
                <c:pt idx="225">
                  <c:v>6.8231714577294697E-2</c:v>
                </c:pt>
                <c:pt idx="226">
                  <c:v>6.8493998665730943E-2</c:v>
                </c:pt>
                <c:pt idx="227">
                  <c:v>6.875613143512932E-2</c:v>
                </c:pt>
                <c:pt idx="228">
                  <c:v>6.9018113635901018E-2</c:v>
                </c:pt>
                <c:pt idx="229">
                  <c:v>6.9279946011476204E-2</c:v>
                </c:pt>
                <c:pt idx="230">
                  <c:v>6.9541629298398883E-2</c:v>
                </c:pt>
                <c:pt idx="231">
                  <c:v>6.9803164226420258E-2</c:v>
                </c:pt>
                <c:pt idx="232">
                  <c:v>7.0064551518590173E-2</c:v>
                </c:pt>
                <c:pt idx="233">
                  <c:v>7.0325791891347494E-2</c:v>
                </c:pt>
                <c:pt idx="234">
                  <c:v>7.058688605460843E-2</c:v>
                </c:pt>
                <c:pt idx="235">
                  <c:v>7.0847834711853117E-2</c:v>
                </c:pt>
                <c:pt idx="236">
                  <c:v>7.1108638560211324E-2</c:v>
                </c:pt>
                <c:pt idx="237">
                  <c:v>7.1369298290546224E-2</c:v>
                </c:pt>
                <c:pt idx="238">
                  <c:v>7.1629814587536769E-2</c:v>
                </c:pt>
                <c:pt idx="239">
                  <c:v>7.1890188129758836E-2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B5-4656-A7D4-C82032756376}"/>
            </c:ext>
          </c:extLst>
        </c:ser>
        <c:ser>
          <c:idx val="5"/>
          <c:order val="5"/>
          <c:tx>
            <c:strRef>
              <c:f>Model!$R$47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Model!$K$48:$K$287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Model!$R$48:$R$287</c:f>
              <c:numCache>
                <c:formatCode>0.0%</c:formatCode>
                <c:ptCount val="240"/>
                <c:pt idx="0">
                  <c:v>5.4440102774921404E-3</c:v>
                </c:pt>
                <c:pt idx="1">
                  <c:v>7.952130420151176E-3</c:v>
                </c:pt>
                <c:pt idx="2">
                  <c:v>9.9610384741482295E-3</c:v>
                </c:pt>
                <c:pt idx="3">
                  <c:v>1.1708339681058449E-2</c:v>
                </c:pt>
                <c:pt idx="4">
                  <c:v>1.3286894990170033E-2</c:v>
                </c:pt>
                <c:pt idx="5">
                  <c:v>1.474465482536319E-2</c:v>
                </c:pt>
                <c:pt idx="6">
                  <c:v>1.6110266648161484E-2</c:v>
                </c:pt>
                <c:pt idx="7">
                  <c:v>1.7402488821066944E-2</c:v>
                </c:pt>
                <c:pt idx="8">
                  <c:v>1.8634408974223887E-2</c:v>
                </c:pt>
                <c:pt idx="9">
                  <c:v>1.9815594732100653E-2</c:v>
                </c:pt>
                <c:pt idx="10">
                  <c:v>2.0953295820928225E-2</c:v>
                </c:pt>
                <c:pt idx="11">
                  <c:v>2.205316408547741E-2</c:v>
                </c:pt>
                <c:pt idx="12">
                  <c:v>2.3119708733706675E-2</c:v>
                </c:pt>
                <c:pt idx="13">
                  <c:v>2.4156596995510076E-2</c:v>
                </c:pt>
                <c:pt idx="14">
                  <c:v>2.5166859944408961E-2</c:v>
                </c:pt>
                <c:pt idx="15">
                  <c:v>2.6153037702423349E-2</c:v>
                </c:pt>
                <c:pt idx="16">
                  <c:v>2.7117284539064607E-2</c:v>
                </c:pt>
                <c:pt idx="17">
                  <c:v>2.8061446640272825E-2</c:v>
                </c:pt>
                <c:pt idx="18">
                  <c:v>2.898712077185801E-2</c:v>
                </c:pt>
                <c:pt idx="19">
                  <c:v>2.9895699285727204E-2</c:v>
                </c:pt>
                <c:pt idx="20">
                  <c:v>3.0788405169663788E-2</c:v>
                </c:pt>
                <c:pt idx="21">
                  <c:v>3.166631971071876E-2</c:v>
                </c:pt>
                <c:pt idx="22">
                  <c:v>3.2530404592585487E-2</c:v>
                </c:pt>
                <c:pt idx="23">
                  <c:v>3.3381519739319812E-2</c:v>
                </c:pt>
                <c:pt idx="24">
                  <c:v>3.4220437866726738E-2</c:v>
                </c:pt>
                <c:pt idx="25">
                  <c:v>3.5047856455838466E-2</c:v>
                </c:pt>
                <c:pt idx="26">
                  <c:v>3.5864407686451952E-2</c:v>
                </c:pt>
                <c:pt idx="27">
                  <c:v>3.6670666740723584E-2</c:v>
                </c:pt>
                <c:pt idx="28">
                  <c:v>3.7467158792759386E-2</c:v>
                </c:pt>
                <c:pt idx="29">
                  <c:v>3.825436493014861E-2</c:v>
                </c:pt>
                <c:pt idx="30">
                  <c:v>3.9032727200713047E-2</c:v>
                </c:pt>
                <c:pt idx="31">
                  <c:v>3.9802652937681031E-2</c:v>
                </c:pt>
                <c:pt idx="32">
                  <c:v>4.0564518485726155E-2</c:v>
                </c:pt>
                <c:pt idx="33">
                  <c:v>4.1318672426462838E-2</c:v>
                </c:pt>
                <c:pt idx="34">
                  <c:v>4.2065438383351965E-2</c:v>
                </c:pt>
                <c:pt idx="35">
                  <c:v>4.2805117471284342E-2</c:v>
                </c:pt>
                <c:pt idx="36">
                  <c:v>4.3537990444454104E-2</c:v>
                </c:pt>
                <c:pt idx="37">
                  <c:v>4.4264319586817945E-2</c:v>
                </c:pt>
                <c:pt idx="38">
                  <c:v>4.4984350381940284E-2</c:v>
                </c:pt>
                <c:pt idx="39">
                  <c:v>4.5698312992957499E-2</c:v>
                </c:pt>
                <c:pt idx="40">
                  <c:v>4.6406423578452399E-2</c:v>
                </c:pt>
                <c:pt idx="41">
                  <c:v>4.7108885465985177E-2</c:v>
                </c:pt>
                <c:pt idx="42">
                  <c:v>4.7805890201696524E-2</c:v>
                </c:pt>
                <c:pt idx="43">
                  <c:v>4.8497618491644245E-2</c:v>
                </c:pt>
                <c:pt idx="44">
                  <c:v>4.9184241048244856E-2</c:v>
                </c:pt>
                <c:pt idx="45">
                  <c:v>4.9865919353280337E-2</c:v>
                </c:pt>
                <c:pt idx="46">
                  <c:v>5.0542806347327759E-2</c:v>
                </c:pt>
                <c:pt idx="47">
                  <c:v>5.1215047054119903E-2</c:v>
                </c:pt>
                <c:pt idx="48">
                  <c:v>5.1882779147204426E-2</c:v>
                </c:pt>
                <c:pt idx="49">
                  <c:v>5.2546133465302576E-2</c:v>
                </c:pt>
                <c:pt idx="50">
                  <c:v>5.3205234481943725E-2</c:v>
                </c:pt>
                <c:pt idx="51">
                  <c:v>5.3860200734249394E-2</c:v>
                </c:pt>
                <c:pt idx="52">
                  <c:v>5.4511145215136669E-2</c:v>
                </c:pt>
                <c:pt idx="53">
                  <c:v>5.5158175732692966E-2</c:v>
                </c:pt>
                <c:pt idx="54">
                  <c:v>5.5801395240026891E-2</c:v>
                </c:pt>
                <c:pt idx="55">
                  <c:v>5.6440902138513119E-2</c:v>
                </c:pt>
                <c:pt idx="56">
                  <c:v>5.7076790557014034E-2</c:v>
                </c:pt>
                <c:pt idx="57">
                  <c:v>5.7709150609369438E-2</c:v>
                </c:pt>
                <c:pt idx="58">
                  <c:v>5.833806863219107E-2</c:v>
                </c:pt>
                <c:pt idx="59">
                  <c:v>5.8963627404776793E-2</c:v>
                </c:pt>
                <c:pt idx="60">
                  <c:v>5.9585906352764284E-2</c:v>
                </c:pt>
                <c:pt idx="61">
                  <c:v>6.0204981736973986E-2</c:v>
                </c:pt>
                <c:pt idx="62">
                  <c:v>6.0820926828739227E-2</c:v>
                </c:pt>
                <c:pt idx="63">
                  <c:v>6.1433812072890316E-2</c:v>
                </c:pt>
                <c:pt idx="64">
                  <c:v>6.2043705239440819E-2</c:v>
                </c:pt>
                <c:pt idx="65">
                  <c:v>6.2650671564921337E-2</c:v>
                </c:pt>
                <c:pt idx="66">
                  <c:v>6.3254773884213425E-2</c:v>
                </c:pt>
                <c:pt idx="67">
                  <c:v>6.3856072753654486E-2</c:v>
                </c:pt>
                <c:pt idx="68">
                  <c:v>6.4454626566111631E-2</c:v>
                </c:pt>
                <c:pt idx="69">
                  <c:v>6.5050491658657172E-2</c:v>
                </c:pt>
                <c:pt idx="70">
                  <c:v>6.5643722413420508E-2</c:v>
                </c:pt>
                <c:pt idx="71">
                  <c:v>6.6234371352138791E-2</c:v>
                </c:pt>
                <c:pt idx="72">
                  <c:v>6.6822489224882278E-2</c:v>
                </c:pt>
                <c:pt idx="73">
                  <c:v>6.7408125093388102E-2</c:v>
                </c:pt>
                <c:pt idx="74">
                  <c:v>6.7991326409398811E-2</c:v>
                </c:pt>
                <c:pt idx="75">
                  <c:v>6.8572139088367276E-2</c:v>
                </c:pt>
                <c:pt idx="76">
                  <c:v>6.9150607578860143E-2</c:v>
                </c:pt>
                <c:pt idx="77">
                  <c:v>6.9726774927963142E-2</c:v>
                </c:pt>
                <c:pt idx="78">
                  <c:v>7.0300682842966575E-2</c:v>
                </c:pt>
                <c:pt idx="79">
                  <c:v>7.0872371749587867E-2</c:v>
                </c:pt>
                <c:pt idx="80">
                  <c:v>7.1441880846965691E-2</c:v>
                </c:pt>
                <c:pt idx="81">
                  <c:v>7.200924815964288E-2</c:v>
                </c:pt>
                <c:pt idx="82">
                  <c:v>7.2574510586737334E-2</c:v>
                </c:pt>
                <c:pt idx="83">
                  <c:v>7.3137703948485594E-2</c:v>
                </c:pt>
                <c:pt idx="84">
                  <c:v>7.3698863030328715E-2</c:v>
                </c:pt>
                <c:pt idx="85">
                  <c:v>7.4258021624697995E-2</c:v>
                </c:pt>
                <c:pt idx="86">
                  <c:v>7.4815212570645384E-2</c:v>
                </c:pt>
                <c:pt idx="87">
                  <c:v>7.5370467791454065E-2</c:v>
                </c:pt>
                <c:pt idx="88">
                  <c:v>7.5923818330353429E-2</c:v>
                </c:pt>
                <c:pt idx="89">
                  <c:v>7.6475294384454079E-2</c:v>
                </c:pt>
                <c:pt idx="90">
                  <c:v>7.702492533701108E-2</c:v>
                </c:pt>
                <c:pt idx="91">
                  <c:v>7.7572739788114672E-2</c:v>
                </c:pt>
                <c:pt idx="92">
                  <c:v>7.8118765583901711E-2</c:v>
                </c:pt>
                <c:pt idx="93">
                  <c:v>7.8663029844374011E-2</c:v>
                </c:pt>
                <c:pt idx="94">
                  <c:v>7.920555898990464E-2</c:v>
                </c:pt>
                <c:pt idx="95">
                  <c:v>7.9746378766506698E-2</c:v>
                </c:pt>
                <c:pt idx="96">
                  <c:v>8.0285514269935007E-2</c:v>
                </c:pt>
                <c:pt idx="97">
                  <c:v>8.082298996868606E-2</c:v>
                </c:pt>
                <c:pt idx="98">
                  <c:v>8.1358829725957149E-2</c:v>
                </c:pt>
                <c:pt idx="99">
                  <c:v>8.1893056820622201E-2</c:v>
                </c:pt>
                <c:pt idx="100">
                  <c:v>8.2425693967277308E-2</c:v>
                </c:pt>
                <c:pt idx="101">
                  <c:v>8.2956763335406469E-2</c:v>
                </c:pt>
                <c:pt idx="102">
                  <c:v>8.3486286567713924E-2</c:v>
                </c:pt>
                <c:pt idx="103">
                  <c:v>8.4014284797667635E-2</c:v>
                </c:pt>
                <c:pt idx="104">
                  <c:v>8.4540778666294947E-2</c:v>
                </c:pt>
                <c:pt idx="105">
                  <c:v>8.5065788338268555E-2</c:v>
                </c:pt>
                <c:pt idx="106">
                  <c:v>8.5589333517320135E-2</c:v>
                </c:pt>
                <c:pt idx="107">
                  <c:v>8.6111433461015283E-2</c:v>
                </c:pt>
                <c:pt idx="108">
                  <c:v>8.6632106994921687E-2</c:v>
                </c:pt>
                <c:pt idx="109">
                  <c:v>8.7151372526201365E-2</c:v>
                </c:pt>
                <c:pt idx="110">
                  <c:v>8.7669248056654867E-2</c:v>
                </c:pt>
                <c:pt idx="111">
                  <c:v>8.8185751195244716E-2</c:v>
                </c:pt>
                <c:pt idx="112">
                  <c:v>8.8700899170123026E-2</c:v>
                </c:pt>
                <c:pt idx="113">
                  <c:v>8.9214708840187451E-2</c:v>
                </c:pt>
                <c:pt idx="114">
                  <c:v>8.9727196706187562E-2</c:v>
                </c:pt>
                <c:pt idx="115">
                  <c:v>9.0238378921403364E-2</c:v>
                </c:pt>
                <c:pt idx="116">
                  <c:v>9.0748271301915595E-2</c:v>
                </c:pt>
                <c:pt idx="117">
                  <c:v>9.1256889336487013E-2</c:v>
                </c:pt>
                <c:pt idx="118">
                  <c:v>9.1764248196072554E-2</c:v>
                </c:pt>
                <c:pt idx="119">
                  <c:v>9.2270362742975176E-2</c:v>
                </c:pt>
                <c:pt idx="120">
                  <c:v>9.2775247539663389E-2</c:v>
                </c:pt>
                <c:pt idx="121">
                  <c:v>9.3278916857266331E-2</c:v>
                </c:pt>
                <c:pt idx="122">
                  <c:v>9.3781384683759683E-2</c:v>
                </c:pt>
                <c:pt idx="123">
                  <c:v>9.4282664731856661E-2</c:v>
                </c:pt>
                <c:pt idx="124">
                  <c:v>9.4782770446617565E-2</c:v>
                </c:pt>
                <c:pt idx="125">
                  <c:v>9.5281715012788662E-2</c:v>
                </c:pt>
                <c:pt idx="126">
                  <c:v>9.577951136188359E-2</c:v>
                </c:pt>
                <c:pt idx="127">
                  <c:v>9.6276172179017502E-2</c:v>
                </c:pt>
                <c:pt idx="128">
                  <c:v>9.6771709909504594E-2</c:v>
                </c:pt>
                <c:pt idx="129">
                  <c:v>9.7266136765228661E-2</c:v>
                </c:pt>
                <c:pt idx="130">
                  <c:v>9.7759464730797205E-2</c:v>
                </c:pt>
                <c:pt idx="131">
                  <c:v>9.8251705569486619E-2</c:v>
                </c:pt>
                <c:pt idx="132">
                  <c:v>9.8742870828988402E-2</c:v>
                </c:pt>
                <c:pt idx="133">
                  <c:v>9.9232971846963364E-2</c:v>
                </c:pt>
                <c:pt idx="134">
                  <c:v>9.9722019756412816E-2</c:v>
                </c:pt>
                <c:pt idx="135">
                  <c:v>0.10021002549087296</c:v>
                </c:pt>
                <c:pt idx="136">
                  <c:v>0.10069699978944006</c:v>
                </c:pt>
                <c:pt idx="137">
                  <c:v>0.10118295320163345</c:v>
                </c:pt>
                <c:pt idx="138">
                  <c:v>0.10166789609210228</c:v>
                </c:pt>
                <c:pt idx="139">
                  <c:v>0.10215183864518192</c:v>
                </c:pt>
                <c:pt idx="140">
                  <c:v>0.10263479086930646</c:v>
                </c:pt>
                <c:pt idx="141">
                  <c:v>0.10311676260128289</c:v>
                </c:pt>
                <c:pt idx="142">
                  <c:v>0.1035977635104309</c:v>
                </c:pt>
                <c:pt idx="143">
                  <c:v>0.1040778031025956</c:v>
                </c:pt>
                <c:pt idx="144">
                  <c:v>0.1045568907240363</c:v>
                </c:pt>
                <c:pt idx="145">
                  <c:v>0.10503503556519601</c:v>
                </c:pt>
                <c:pt idx="146">
                  <c:v>0.1055122466643575</c:v>
                </c:pt>
                <c:pt idx="147">
                  <c:v>0.10598853291118836</c:v>
                </c:pt>
                <c:pt idx="148">
                  <c:v>0.10646390305018058</c:v>
                </c:pt>
                <c:pt idx="149">
                  <c:v>0.10693836568398729</c:v>
                </c:pt>
                <c:pt idx="150">
                  <c:v>0.1074119292766616</c:v>
                </c:pt>
                <c:pt idx="151">
                  <c:v>0.10788460215679967</c:v>
                </c:pt>
                <c:pt idx="152">
                  <c:v>0.10835639252059304</c:v>
                </c:pt>
                <c:pt idx="153">
                  <c:v>0.10882730843479199</c:v>
                </c:pt>
                <c:pt idx="154">
                  <c:v>0.10929735783958383</c:v>
                </c:pt>
                <c:pt idx="155">
                  <c:v>0.10976654855138877</c:v>
                </c:pt>
                <c:pt idx="156">
                  <c:v>0.11023488826557727</c:v>
                </c:pt>
                <c:pt idx="157">
                  <c:v>0.11070238455910922</c:v>
                </c:pt>
                <c:pt idx="158">
                  <c:v>0.11116904489310045</c:v>
                </c:pt>
                <c:pt idx="159">
                  <c:v>0.11163487661531755</c:v>
                </c:pt>
                <c:pt idx="160">
                  <c:v>0.11209988696260273</c:v>
                </c:pt>
                <c:pt idx="161">
                  <c:v>0.11256408306323305</c:v>
                </c:pt>
                <c:pt idx="162">
                  <c:v>0.11302747193921481</c:v>
                </c:pt>
                <c:pt idx="163">
                  <c:v>0.11349006050851515</c:v>
                </c:pt>
                <c:pt idx="164">
                  <c:v>0.11395185558723431</c:v>
                </c:pt>
                <c:pt idx="165">
                  <c:v>0.11441286389171845</c:v>
                </c:pt>
                <c:pt idx="166">
                  <c:v>0.11487309204061727</c:v>
                </c:pt>
                <c:pt idx="167">
                  <c:v>0.11533254655688616</c:v>
                </c:pt>
                <c:pt idx="168">
                  <c:v>0.11579123386973605</c:v>
                </c:pt>
                <c:pt idx="169">
                  <c:v>0.11624916031653207</c:v>
                </c:pt>
                <c:pt idx="170">
                  <c:v>0.11670633214464279</c:v>
                </c:pt>
                <c:pt idx="171">
                  <c:v>0.11716275551324143</c:v>
                </c:pt>
                <c:pt idx="172">
                  <c:v>0.11761843649506093</c:v>
                </c:pt>
                <c:pt idx="173">
                  <c:v>0.11807338107810396</c:v>
                </c:pt>
                <c:pt idx="174">
                  <c:v>0.11852759516730919</c:v>
                </c:pt>
                <c:pt idx="175">
                  <c:v>0.11898108458617618</c:v>
                </c:pt>
                <c:pt idx="176">
                  <c:v>0.11943385507834825</c:v>
                </c:pt>
                <c:pt idx="177">
                  <c:v>0.11988591230915693</c:v>
                </c:pt>
                <c:pt idx="178">
                  <c:v>0.12033726186712713</c:v>
                </c:pt>
                <c:pt idx="179">
                  <c:v>0.12078790926544536</c:v>
                </c:pt>
                <c:pt idx="180">
                  <c:v>0.1212378599433922</c:v>
                </c:pt>
                <c:pt idx="181">
                  <c:v>0.12168711926773916</c:v>
                </c:pt>
                <c:pt idx="182">
                  <c:v>0.12213569253411174</c:v>
                </c:pt>
                <c:pt idx="183">
                  <c:v>0.12258358496831998</c:v>
                </c:pt>
                <c:pt idx="184">
                  <c:v>0.12303080172765618</c:v>
                </c:pt>
                <c:pt idx="185">
                  <c:v>0.12347734790216228</c:v>
                </c:pt>
                <c:pt idx="186">
                  <c:v>0.12392322851586673</c:v>
                </c:pt>
                <c:pt idx="187">
                  <c:v>0.12436844852799228</c:v>
                </c:pt>
                <c:pt idx="188">
                  <c:v>0.12481301283413482</c:v>
                </c:pt>
                <c:pt idx="189">
                  <c:v>0.12525692626741564</c:v>
                </c:pt>
                <c:pt idx="190">
                  <c:v>0.12570019359960552</c:v>
                </c:pt>
                <c:pt idx="191">
                  <c:v>0.12614281954222412</c:v>
                </c:pt>
                <c:pt idx="192">
                  <c:v>0.12658480874761288</c:v>
                </c:pt>
                <c:pt idx="193">
                  <c:v>0.12702616580998413</c:v>
                </c:pt>
                <c:pt idx="194">
                  <c:v>0.12746689526644556</c:v>
                </c:pt>
                <c:pt idx="195">
                  <c:v>0.12790700159800236</c:v>
                </c:pt>
                <c:pt idx="196">
                  <c:v>0.12834648923053577</c:v>
                </c:pt>
                <c:pt idx="197">
                  <c:v>0.12878536253576023</c:v>
                </c:pt>
                <c:pt idx="198">
                  <c:v>0.12922362583215902</c:v>
                </c:pt>
                <c:pt idx="199">
                  <c:v>0.12966128338589897</c:v>
                </c:pt>
                <c:pt idx="200">
                  <c:v>0.13009833941172499</c:v>
                </c:pt>
                <c:pt idx="201">
                  <c:v>0.13053479807383517</c:v>
                </c:pt>
                <c:pt idx="202">
                  <c:v>0.13097066348673608</c:v>
                </c:pt>
                <c:pt idx="203">
                  <c:v>0.13140593971608025</c:v>
                </c:pt>
                <c:pt idx="204">
                  <c:v>0.1318406307794846</c:v>
                </c:pt>
                <c:pt idx="205">
                  <c:v>0.13227474064733208</c:v>
                </c:pt>
                <c:pt idx="206">
                  <c:v>0.1327082732435555</c:v>
                </c:pt>
                <c:pt idx="207">
                  <c:v>0.13314123244640447</c:v>
                </c:pt>
                <c:pt idx="208">
                  <c:v>0.13357362208919693</c:v>
                </c:pt>
                <c:pt idx="209">
                  <c:v>0.13400544596105368</c:v>
                </c:pt>
                <c:pt idx="210">
                  <c:v>0.13443670780761807</c:v>
                </c:pt>
                <c:pt idx="211">
                  <c:v>0.13486741133176067</c:v>
                </c:pt>
                <c:pt idx="212">
                  <c:v>0.13529756019426853</c:v>
                </c:pt>
                <c:pt idx="213">
                  <c:v>0.13572715801452118</c:v>
                </c:pt>
                <c:pt idx="214">
                  <c:v>0.13615620837115155</c:v>
                </c:pt>
                <c:pt idx="215">
                  <c:v>0.13658471480269418</c:v>
                </c:pt>
                <c:pt idx="216">
                  <c:v>0.13701268080821968</c:v>
                </c:pt>
                <c:pt idx="217">
                  <c:v>0.13744010984795646</c:v>
                </c:pt>
                <c:pt idx="218">
                  <c:v>0.13786700534389953</c:v>
                </c:pt>
                <c:pt idx="219">
                  <c:v>0.13829337068040748</c:v>
                </c:pt>
                <c:pt idx="220">
                  <c:v>0.13871920920478709</c:v>
                </c:pt>
                <c:pt idx="221">
                  <c:v>0.13914452422786627</c:v>
                </c:pt>
                <c:pt idx="222">
                  <c:v>0.13956931902455597</c:v>
                </c:pt>
                <c:pt idx="223">
                  <c:v>0.1399935968344001</c:v>
                </c:pt>
                <c:pt idx="224">
                  <c:v>0.14041736086211581</c:v>
                </c:pt>
                <c:pt idx="225">
                  <c:v>0.14084061427812189</c:v>
                </c:pt>
                <c:pt idx="226">
                  <c:v>0.14126336021905767</c:v>
                </c:pt>
                <c:pt idx="227">
                  <c:v>0.14168560178829168</c:v>
                </c:pt>
                <c:pt idx="228">
                  <c:v>0.14210734205641995</c:v>
                </c:pt>
                <c:pt idx="229">
                  <c:v>0.14252858406175531</c:v>
                </c:pt>
                <c:pt idx="230">
                  <c:v>0.14294933081080696</c:v>
                </c:pt>
                <c:pt idx="231">
                  <c:v>0.14336958527875093</c:v>
                </c:pt>
                <c:pt idx="232">
                  <c:v>0.14378935040989138</c:v>
                </c:pt>
                <c:pt idx="233">
                  <c:v>0.14420862911811355</c:v>
                </c:pt>
                <c:pt idx="234">
                  <c:v>0.14462742428732805</c:v>
                </c:pt>
                <c:pt idx="235">
                  <c:v>0.14504573877190602</c:v>
                </c:pt>
                <c:pt idx="236">
                  <c:v>0.1454635753971075</c:v>
                </c:pt>
                <c:pt idx="237">
                  <c:v>0.14588093695950063</c:v>
                </c:pt>
                <c:pt idx="238">
                  <c:v>0.14629782622737372</c:v>
                </c:pt>
                <c:pt idx="239">
                  <c:v>0.14671424594113947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B5-4656-A7D4-C82032756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083536"/>
        <c:axId val="15040976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Model!$L$47</c15:sqref>
                        </c15:formulaRef>
                      </c:ext>
                    </c:extLst>
                    <c:strCache>
                      <c:ptCount val="1"/>
                      <c:pt idx="0">
                        <c:v>cal. factor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Model!$K$48:$K$287</c15:sqref>
                        </c15:formulaRef>
                      </c:ext>
                    </c:extLst>
                    <c:numCache>
                      <c:formatCode>General</c:formatCode>
                      <c:ptCount val="24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Model!$L$48:$L$287</c15:sqref>
                        </c15:formulaRef>
                      </c:ext>
                    </c:extLst>
                    <c:numCache>
                      <c:formatCode>General</c:formatCode>
                      <c:ptCount val="240"/>
                      <c:pt idx="0">
                        <c:v>5.2622299655912209E-3</c:v>
                      </c:pt>
                      <c:pt idx="1">
                        <c:v>5.2622299655912209E-3</c:v>
                      </c:pt>
                      <c:pt idx="2">
                        <c:v>5.2622299655912209E-3</c:v>
                      </c:pt>
                      <c:pt idx="3">
                        <c:v>5.2622299655912209E-3</c:v>
                      </c:pt>
                      <c:pt idx="4">
                        <c:v>5.2622299655912209E-3</c:v>
                      </c:pt>
                      <c:pt idx="5">
                        <c:v>5.2622299655912209E-3</c:v>
                      </c:pt>
                      <c:pt idx="6">
                        <c:v>5.2622299655912209E-3</c:v>
                      </c:pt>
                      <c:pt idx="7">
                        <c:v>5.2622299655912209E-3</c:v>
                      </c:pt>
                      <c:pt idx="8">
                        <c:v>5.2622299655912209E-3</c:v>
                      </c:pt>
                      <c:pt idx="9">
                        <c:v>5.2622299655912209E-3</c:v>
                      </c:pt>
                      <c:pt idx="10">
                        <c:v>5.2622299655912209E-3</c:v>
                      </c:pt>
                      <c:pt idx="11">
                        <c:v>5.2622299655912209E-3</c:v>
                      </c:pt>
                      <c:pt idx="12">
                        <c:v>5.2622299655912209E-3</c:v>
                      </c:pt>
                      <c:pt idx="13">
                        <c:v>5.2622299655912209E-3</c:v>
                      </c:pt>
                      <c:pt idx="14">
                        <c:v>5.2622299655912209E-3</c:v>
                      </c:pt>
                      <c:pt idx="15">
                        <c:v>5.2622299655912209E-3</c:v>
                      </c:pt>
                      <c:pt idx="16">
                        <c:v>5.2622299655912209E-3</c:v>
                      </c:pt>
                      <c:pt idx="17">
                        <c:v>5.2622299655912209E-3</c:v>
                      </c:pt>
                      <c:pt idx="18">
                        <c:v>5.2622299655912209E-3</c:v>
                      </c:pt>
                      <c:pt idx="19">
                        <c:v>5.2622299655912209E-3</c:v>
                      </c:pt>
                      <c:pt idx="20">
                        <c:v>5.2622299655912209E-3</c:v>
                      </c:pt>
                      <c:pt idx="21">
                        <c:v>5.2622299655912209E-3</c:v>
                      </c:pt>
                      <c:pt idx="22">
                        <c:v>5.2622299655912209E-3</c:v>
                      </c:pt>
                      <c:pt idx="23">
                        <c:v>5.2622299655912209E-3</c:v>
                      </c:pt>
                      <c:pt idx="24">
                        <c:v>5.2622299655912209E-3</c:v>
                      </c:pt>
                      <c:pt idx="25">
                        <c:v>5.2622299655912209E-3</c:v>
                      </c:pt>
                      <c:pt idx="26">
                        <c:v>5.2622299655912209E-3</c:v>
                      </c:pt>
                      <c:pt idx="27">
                        <c:v>5.2622299655912209E-3</c:v>
                      </c:pt>
                      <c:pt idx="28">
                        <c:v>5.2622299655912209E-3</c:v>
                      </c:pt>
                      <c:pt idx="29">
                        <c:v>5.2622299655912209E-3</c:v>
                      </c:pt>
                      <c:pt idx="30">
                        <c:v>5.2622299655912209E-3</c:v>
                      </c:pt>
                      <c:pt idx="31">
                        <c:v>5.2622299655912209E-3</c:v>
                      </c:pt>
                      <c:pt idx="32">
                        <c:v>5.2622299655912209E-3</c:v>
                      </c:pt>
                      <c:pt idx="33">
                        <c:v>5.2622299655912209E-3</c:v>
                      </c:pt>
                      <c:pt idx="34">
                        <c:v>5.2622299655912209E-3</c:v>
                      </c:pt>
                      <c:pt idx="35">
                        <c:v>5.2622299655912209E-3</c:v>
                      </c:pt>
                      <c:pt idx="36">
                        <c:v>5.2622299655912209E-3</c:v>
                      </c:pt>
                      <c:pt idx="37">
                        <c:v>5.2622299655912209E-3</c:v>
                      </c:pt>
                      <c:pt idx="38">
                        <c:v>5.2622299655912209E-3</c:v>
                      </c:pt>
                      <c:pt idx="39">
                        <c:v>5.2622299655912209E-3</c:v>
                      </c:pt>
                      <c:pt idx="40">
                        <c:v>5.2622299655912209E-3</c:v>
                      </c:pt>
                      <c:pt idx="41">
                        <c:v>5.2622299655912209E-3</c:v>
                      </c:pt>
                      <c:pt idx="42">
                        <c:v>5.2622299655912209E-3</c:v>
                      </c:pt>
                      <c:pt idx="43">
                        <c:v>5.2622299655912209E-3</c:v>
                      </c:pt>
                      <c:pt idx="44">
                        <c:v>5.2622299655912209E-3</c:v>
                      </c:pt>
                      <c:pt idx="45">
                        <c:v>5.2622299655912209E-3</c:v>
                      </c:pt>
                      <c:pt idx="46">
                        <c:v>5.2622299655912209E-3</c:v>
                      </c:pt>
                      <c:pt idx="47">
                        <c:v>5.2622299655912209E-3</c:v>
                      </c:pt>
                      <c:pt idx="48">
                        <c:v>5.2622299655912209E-3</c:v>
                      </c:pt>
                      <c:pt idx="49">
                        <c:v>5.2622299655912209E-3</c:v>
                      </c:pt>
                      <c:pt idx="50">
                        <c:v>5.2622299655912209E-3</c:v>
                      </c:pt>
                      <c:pt idx="51">
                        <c:v>5.2622299655912209E-3</c:v>
                      </c:pt>
                      <c:pt idx="52">
                        <c:v>5.2622299655912209E-3</c:v>
                      </c:pt>
                      <c:pt idx="53">
                        <c:v>5.2622299655912209E-3</c:v>
                      </c:pt>
                      <c:pt idx="54">
                        <c:v>5.2622299655912209E-3</c:v>
                      </c:pt>
                      <c:pt idx="55">
                        <c:v>5.2622299655912209E-3</c:v>
                      </c:pt>
                      <c:pt idx="56">
                        <c:v>5.2622299655912209E-3</c:v>
                      </c:pt>
                      <c:pt idx="57">
                        <c:v>5.2622299655912209E-3</c:v>
                      </c:pt>
                      <c:pt idx="58">
                        <c:v>5.2622299655912209E-3</c:v>
                      </c:pt>
                      <c:pt idx="59">
                        <c:v>5.2622299655912209E-3</c:v>
                      </c:pt>
                      <c:pt idx="60">
                        <c:v>5.2622299655912209E-3</c:v>
                      </c:pt>
                      <c:pt idx="61">
                        <c:v>5.2622299655912209E-3</c:v>
                      </c:pt>
                      <c:pt idx="62">
                        <c:v>5.2622299655912209E-3</c:v>
                      </c:pt>
                      <c:pt idx="63">
                        <c:v>5.2622299655912209E-3</c:v>
                      </c:pt>
                      <c:pt idx="64">
                        <c:v>5.2622299655912209E-3</c:v>
                      </c:pt>
                      <c:pt idx="65">
                        <c:v>5.2622299655912209E-3</c:v>
                      </c:pt>
                      <c:pt idx="66">
                        <c:v>5.2622299655912209E-3</c:v>
                      </c:pt>
                      <c:pt idx="67">
                        <c:v>5.2622299655912209E-3</c:v>
                      </c:pt>
                      <c:pt idx="68">
                        <c:v>5.2622299655912209E-3</c:v>
                      </c:pt>
                      <c:pt idx="69">
                        <c:v>5.2622299655912209E-3</c:v>
                      </c:pt>
                      <c:pt idx="70">
                        <c:v>5.2622299655912209E-3</c:v>
                      </c:pt>
                      <c:pt idx="71">
                        <c:v>5.2622299655912209E-3</c:v>
                      </c:pt>
                      <c:pt idx="72">
                        <c:v>5.2622299655912209E-3</c:v>
                      </c:pt>
                      <c:pt idx="73">
                        <c:v>5.2622299655912209E-3</c:v>
                      </c:pt>
                      <c:pt idx="74">
                        <c:v>5.2622299655912209E-3</c:v>
                      </c:pt>
                      <c:pt idx="75">
                        <c:v>5.2622299655912209E-3</c:v>
                      </c:pt>
                      <c:pt idx="76">
                        <c:v>5.2622299655912209E-3</c:v>
                      </c:pt>
                      <c:pt idx="77">
                        <c:v>5.2622299655912209E-3</c:v>
                      </c:pt>
                      <c:pt idx="78">
                        <c:v>5.2622299655912209E-3</c:v>
                      </c:pt>
                      <c:pt idx="79">
                        <c:v>5.2622299655912209E-3</c:v>
                      </c:pt>
                      <c:pt idx="80">
                        <c:v>5.2622299655912209E-3</c:v>
                      </c:pt>
                      <c:pt idx="81">
                        <c:v>5.2622299655912209E-3</c:v>
                      </c:pt>
                      <c:pt idx="82">
                        <c:v>5.2622299655912209E-3</c:v>
                      </c:pt>
                      <c:pt idx="83">
                        <c:v>5.2622299655912209E-3</c:v>
                      </c:pt>
                      <c:pt idx="84">
                        <c:v>5.2622299655912209E-3</c:v>
                      </c:pt>
                      <c:pt idx="85">
                        <c:v>5.2622299655912209E-3</c:v>
                      </c:pt>
                      <c:pt idx="86">
                        <c:v>5.2622299655912209E-3</c:v>
                      </c:pt>
                      <c:pt idx="87">
                        <c:v>5.2622299655912209E-3</c:v>
                      </c:pt>
                      <c:pt idx="88">
                        <c:v>5.2622299655912209E-3</c:v>
                      </c:pt>
                      <c:pt idx="89">
                        <c:v>5.2622299655912209E-3</c:v>
                      </c:pt>
                      <c:pt idx="90">
                        <c:v>5.2622299655912209E-3</c:v>
                      </c:pt>
                      <c:pt idx="91">
                        <c:v>5.2622299655912209E-3</c:v>
                      </c:pt>
                      <c:pt idx="92">
                        <c:v>5.2622299655912209E-3</c:v>
                      </c:pt>
                      <c:pt idx="93">
                        <c:v>5.2622299655912209E-3</c:v>
                      </c:pt>
                      <c:pt idx="94">
                        <c:v>5.2622299655912209E-3</c:v>
                      </c:pt>
                      <c:pt idx="95">
                        <c:v>5.2622299655912209E-3</c:v>
                      </c:pt>
                      <c:pt idx="96">
                        <c:v>5.2622299655912209E-3</c:v>
                      </c:pt>
                      <c:pt idx="97">
                        <c:v>5.2622299655912209E-3</c:v>
                      </c:pt>
                      <c:pt idx="98">
                        <c:v>5.2622299655912209E-3</c:v>
                      </c:pt>
                      <c:pt idx="99">
                        <c:v>5.2622299655912209E-3</c:v>
                      </c:pt>
                      <c:pt idx="100">
                        <c:v>5.2622299655912209E-3</c:v>
                      </c:pt>
                      <c:pt idx="101">
                        <c:v>5.2622299655912209E-3</c:v>
                      </c:pt>
                      <c:pt idx="102">
                        <c:v>5.2622299655912209E-3</c:v>
                      </c:pt>
                      <c:pt idx="103">
                        <c:v>5.2622299655912209E-3</c:v>
                      </c:pt>
                      <c:pt idx="104">
                        <c:v>5.2622299655912209E-3</c:v>
                      </c:pt>
                      <c:pt idx="105">
                        <c:v>5.2622299655912209E-3</c:v>
                      </c:pt>
                      <c:pt idx="106">
                        <c:v>5.2622299655912209E-3</c:v>
                      </c:pt>
                      <c:pt idx="107">
                        <c:v>5.2622299655912209E-3</c:v>
                      </c:pt>
                      <c:pt idx="108">
                        <c:v>5.2622299655912209E-3</c:v>
                      </c:pt>
                      <c:pt idx="109">
                        <c:v>5.2622299655912209E-3</c:v>
                      </c:pt>
                      <c:pt idx="110">
                        <c:v>5.2622299655912209E-3</c:v>
                      </c:pt>
                      <c:pt idx="111">
                        <c:v>5.2622299655912209E-3</c:v>
                      </c:pt>
                      <c:pt idx="112">
                        <c:v>5.2622299655912209E-3</c:v>
                      </c:pt>
                      <c:pt idx="113">
                        <c:v>5.2622299655912209E-3</c:v>
                      </c:pt>
                      <c:pt idx="114">
                        <c:v>5.2622299655912209E-3</c:v>
                      </c:pt>
                      <c:pt idx="115">
                        <c:v>5.2622299655912209E-3</c:v>
                      </c:pt>
                      <c:pt idx="116">
                        <c:v>5.2622299655912209E-3</c:v>
                      </c:pt>
                      <c:pt idx="117">
                        <c:v>5.2622299655912209E-3</c:v>
                      </c:pt>
                      <c:pt idx="118">
                        <c:v>5.2622299655912209E-3</c:v>
                      </c:pt>
                      <c:pt idx="119">
                        <c:v>5.2622299655912209E-3</c:v>
                      </c:pt>
                      <c:pt idx="120">
                        <c:v>5.2622299655912209E-3</c:v>
                      </c:pt>
                      <c:pt idx="121">
                        <c:v>5.2622299655912209E-3</c:v>
                      </c:pt>
                      <c:pt idx="122">
                        <c:v>5.2622299655912209E-3</c:v>
                      </c:pt>
                      <c:pt idx="123">
                        <c:v>5.2622299655912209E-3</c:v>
                      </c:pt>
                      <c:pt idx="124">
                        <c:v>5.2622299655912209E-3</c:v>
                      </c:pt>
                      <c:pt idx="125">
                        <c:v>5.2622299655912209E-3</c:v>
                      </c:pt>
                      <c:pt idx="126">
                        <c:v>5.2622299655912209E-3</c:v>
                      </c:pt>
                      <c:pt idx="127">
                        <c:v>5.2622299655912209E-3</c:v>
                      </c:pt>
                      <c:pt idx="128">
                        <c:v>5.2622299655912209E-3</c:v>
                      </c:pt>
                      <c:pt idx="129">
                        <c:v>5.2622299655912209E-3</c:v>
                      </c:pt>
                      <c:pt idx="130">
                        <c:v>5.2622299655912209E-3</c:v>
                      </c:pt>
                      <c:pt idx="131">
                        <c:v>5.2622299655912209E-3</c:v>
                      </c:pt>
                      <c:pt idx="132">
                        <c:v>5.2622299655912209E-3</c:v>
                      </c:pt>
                      <c:pt idx="133">
                        <c:v>5.2622299655912209E-3</c:v>
                      </c:pt>
                      <c:pt idx="134">
                        <c:v>5.2622299655912209E-3</c:v>
                      </c:pt>
                      <c:pt idx="135">
                        <c:v>5.2622299655912209E-3</c:v>
                      </c:pt>
                      <c:pt idx="136">
                        <c:v>5.2622299655912209E-3</c:v>
                      </c:pt>
                      <c:pt idx="137">
                        <c:v>5.2622299655912209E-3</c:v>
                      </c:pt>
                      <c:pt idx="138">
                        <c:v>5.2622299655912209E-3</c:v>
                      </c:pt>
                      <c:pt idx="139">
                        <c:v>5.2622299655912209E-3</c:v>
                      </c:pt>
                      <c:pt idx="140">
                        <c:v>5.2622299655912209E-3</c:v>
                      </c:pt>
                      <c:pt idx="141">
                        <c:v>5.2622299655912209E-3</c:v>
                      </c:pt>
                      <c:pt idx="142">
                        <c:v>5.2622299655912209E-3</c:v>
                      </c:pt>
                      <c:pt idx="143">
                        <c:v>5.2622299655912209E-3</c:v>
                      </c:pt>
                      <c:pt idx="144">
                        <c:v>5.2622299655912209E-3</c:v>
                      </c:pt>
                      <c:pt idx="145">
                        <c:v>5.2622299655912209E-3</c:v>
                      </c:pt>
                      <c:pt idx="146">
                        <c:v>5.2622299655912209E-3</c:v>
                      </c:pt>
                      <c:pt idx="147">
                        <c:v>5.2622299655912209E-3</c:v>
                      </c:pt>
                      <c:pt idx="148">
                        <c:v>5.2622299655912209E-3</c:v>
                      </c:pt>
                      <c:pt idx="149">
                        <c:v>5.2622299655912209E-3</c:v>
                      </c:pt>
                      <c:pt idx="150">
                        <c:v>5.2622299655912209E-3</c:v>
                      </c:pt>
                      <c:pt idx="151">
                        <c:v>5.2622299655912209E-3</c:v>
                      </c:pt>
                      <c:pt idx="152">
                        <c:v>5.2622299655912209E-3</c:v>
                      </c:pt>
                      <c:pt idx="153">
                        <c:v>5.2622299655912209E-3</c:v>
                      </c:pt>
                      <c:pt idx="154">
                        <c:v>5.2622299655912209E-3</c:v>
                      </c:pt>
                      <c:pt idx="155">
                        <c:v>5.2622299655912209E-3</c:v>
                      </c:pt>
                      <c:pt idx="156">
                        <c:v>5.2622299655912209E-3</c:v>
                      </c:pt>
                      <c:pt idx="157">
                        <c:v>5.2622299655912209E-3</c:v>
                      </c:pt>
                      <c:pt idx="158">
                        <c:v>5.2622299655912209E-3</c:v>
                      </c:pt>
                      <c:pt idx="159">
                        <c:v>5.2622299655912209E-3</c:v>
                      </c:pt>
                      <c:pt idx="160">
                        <c:v>5.2622299655912209E-3</c:v>
                      </c:pt>
                      <c:pt idx="161">
                        <c:v>5.2622299655912209E-3</c:v>
                      </c:pt>
                      <c:pt idx="162">
                        <c:v>5.2622299655912209E-3</c:v>
                      </c:pt>
                      <c:pt idx="163">
                        <c:v>5.2622299655912209E-3</c:v>
                      </c:pt>
                      <c:pt idx="164">
                        <c:v>5.2622299655912209E-3</c:v>
                      </c:pt>
                      <c:pt idx="165">
                        <c:v>5.2622299655912209E-3</c:v>
                      </c:pt>
                      <c:pt idx="166">
                        <c:v>5.2622299655912209E-3</c:v>
                      </c:pt>
                      <c:pt idx="167">
                        <c:v>5.2622299655912209E-3</c:v>
                      </c:pt>
                      <c:pt idx="168">
                        <c:v>5.2622299655912209E-3</c:v>
                      </c:pt>
                      <c:pt idx="169">
                        <c:v>5.2622299655912209E-3</c:v>
                      </c:pt>
                      <c:pt idx="170">
                        <c:v>5.2622299655912209E-3</c:v>
                      </c:pt>
                      <c:pt idx="171">
                        <c:v>5.2622299655912209E-3</c:v>
                      </c:pt>
                      <c:pt idx="172">
                        <c:v>5.2622299655912209E-3</c:v>
                      </c:pt>
                      <c:pt idx="173">
                        <c:v>5.2622299655912209E-3</c:v>
                      </c:pt>
                      <c:pt idx="174">
                        <c:v>5.2622299655912209E-3</c:v>
                      </c:pt>
                      <c:pt idx="175">
                        <c:v>5.2622299655912209E-3</c:v>
                      </c:pt>
                      <c:pt idx="176">
                        <c:v>5.2622299655912209E-3</c:v>
                      </c:pt>
                      <c:pt idx="177">
                        <c:v>5.2622299655912209E-3</c:v>
                      </c:pt>
                      <c:pt idx="178">
                        <c:v>5.2622299655912209E-3</c:v>
                      </c:pt>
                      <c:pt idx="179">
                        <c:v>5.2622299655912209E-3</c:v>
                      </c:pt>
                      <c:pt idx="180">
                        <c:v>5.2622299655912209E-3</c:v>
                      </c:pt>
                      <c:pt idx="181">
                        <c:v>5.2622299655912209E-3</c:v>
                      </c:pt>
                      <c:pt idx="182">
                        <c:v>5.2622299655912209E-3</c:v>
                      </c:pt>
                      <c:pt idx="183">
                        <c:v>5.2622299655912209E-3</c:v>
                      </c:pt>
                      <c:pt idx="184">
                        <c:v>5.2622299655912209E-3</c:v>
                      </c:pt>
                      <c:pt idx="185">
                        <c:v>5.2622299655912209E-3</c:v>
                      </c:pt>
                      <c:pt idx="186">
                        <c:v>5.2622299655912209E-3</c:v>
                      </c:pt>
                      <c:pt idx="187">
                        <c:v>5.2622299655912209E-3</c:v>
                      </c:pt>
                      <c:pt idx="188">
                        <c:v>5.2622299655912209E-3</c:v>
                      </c:pt>
                      <c:pt idx="189">
                        <c:v>5.2622299655912209E-3</c:v>
                      </c:pt>
                      <c:pt idx="190">
                        <c:v>5.2622299655912209E-3</c:v>
                      </c:pt>
                      <c:pt idx="191">
                        <c:v>5.2622299655912209E-3</c:v>
                      </c:pt>
                      <c:pt idx="192">
                        <c:v>5.2622299655912209E-3</c:v>
                      </c:pt>
                      <c:pt idx="193">
                        <c:v>5.2622299655912209E-3</c:v>
                      </c:pt>
                      <c:pt idx="194">
                        <c:v>5.2622299655912209E-3</c:v>
                      </c:pt>
                      <c:pt idx="195">
                        <c:v>5.2622299655912209E-3</c:v>
                      </c:pt>
                      <c:pt idx="196">
                        <c:v>5.2622299655912209E-3</c:v>
                      </c:pt>
                      <c:pt idx="197">
                        <c:v>5.2622299655912209E-3</c:v>
                      </c:pt>
                      <c:pt idx="198">
                        <c:v>5.2622299655912209E-3</c:v>
                      </c:pt>
                      <c:pt idx="199">
                        <c:v>5.2622299655912209E-3</c:v>
                      </c:pt>
                      <c:pt idx="200">
                        <c:v>5.2622299655912209E-3</c:v>
                      </c:pt>
                      <c:pt idx="201">
                        <c:v>5.2622299655912209E-3</c:v>
                      </c:pt>
                      <c:pt idx="202">
                        <c:v>5.2622299655912209E-3</c:v>
                      </c:pt>
                      <c:pt idx="203">
                        <c:v>5.2622299655912209E-3</c:v>
                      </c:pt>
                      <c:pt idx="204">
                        <c:v>5.2622299655912209E-3</c:v>
                      </c:pt>
                      <c:pt idx="205">
                        <c:v>5.2622299655912209E-3</c:v>
                      </c:pt>
                      <c:pt idx="206">
                        <c:v>5.2622299655912209E-3</c:v>
                      </c:pt>
                      <c:pt idx="207">
                        <c:v>5.2622299655912209E-3</c:v>
                      </c:pt>
                      <c:pt idx="208">
                        <c:v>5.2622299655912209E-3</c:v>
                      </c:pt>
                      <c:pt idx="209">
                        <c:v>5.2622299655912209E-3</c:v>
                      </c:pt>
                      <c:pt idx="210">
                        <c:v>5.2622299655912209E-3</c:v>
                      </c:pt>
                      <c:pt idx="211">
                        <c:v>5.2622299655912209E-3</c:v>
                      </c:pt>
                      <c:pt idx="212">
                        <c:v>5.2622299655912209E-3</c:v>
                      </c:pt>
                      <c:pt idx="213">
                        <c:v>5.2622299655912209E-3</c:v>
                      </c:pt>
                      <c:pt idx="214">
                        <c:v>5.2622299655912209E-3</c:v>
                      </c:pt>
                      <c:pt idx="215">
                        <c:v>5.2622299655912209E-3</c:v>
                      </c:pt>
                      <c:pt idx="216">
                        <c:v>5.2622299655912209E-3</c:v>
                      </c:pt>
                      <c:pt idx="217">
                        <c:v>5.2622299655912209E-3</c:v>
                      </c:pt>
                      <c:pt idx="218">
                        <c:v>5.2622299655912209E-3</c:v>
                      </c:pt>
                      <c:pt idx="219">
                        <c:v>5.2622299655912209E-3</c:v>
                      </c:pt>
                      <c:pt idx="220">
                        <c:v>5.2622299655912209E-3</c:v>
                      </c:pt>
                      <c:pt idx="221">
                        <c:v>5.2622299655912209E-3</c:v>
                      </c:pt>
                      <c:pt idx="222">
                        <c:v>5.2622299655912209E-3</c:v>
                      </c:pt>
                      <c:pt idx="223">
                        <c:v>5.2622299655912209E-3</c:v>
                      </c:pt>
                      <c:pt idx="224">
                        <c:v>5.2622299655912209E-3</c:v>
                      </c:pt>
                      <c:pt idx="225">
                        <c:v>5.2622299655912209E-3</c:v>
                      </c:pt>
                      <c:pt idx="226">
                        <c:v>5.2622299655912209E-3</c:v>
                      </c:pt>
                      <c:pt idx="227">
                        <c:v>5.2622299655912209E-3</c:v>
                      </c:pt>
                      <c:pt idx="228">
                        <c:v>5.2622299655912209E-3</c:v>
                      </c:pt>
                      <c:pt idx="229">
                        <c:v>5.2622299655912209E-3</c:v>
                      </c:pt>
                      <c:pt idx="230">
                        <c:v>5.2622299655912209E-3</c:v>
                      </c:pt>
                      <c:pt idx="231">
                        <c:v>5.2622299655912209E-3</c:v>
                      </c:pt>
                      <c:pt idx="232">
                        <c:v>5.2622299655912209E-3</c:v>
                      </c:pt>
                      <c:pt idx="233">
                        <c:v>5.2622299655912209E-3</c:v>
                      </c:pt>
                      <c:pt idx="234">
                        <c:v>5.2622299655912209E-3</c:v>
                      </c:pt>
                      <c:pt idx="235">
                        <c:v>5.2622299655912209E-3</c:v>
                      </c:pt>
                      <c:pt idx="236">
                        <c:v>5.2622299655912209E-3</c:v>
                      </c:pt>
                      <c:pt idx="237">
                        <c:v>5.2622299655912209E-3</c:v>
                      </c:pt>
                      <c:pt idx="238">
                        <c:v>5.2622299655912209E-3</c:v>
                      </c:pt>
                      <c:pt idx="239">
                        <c:v>5.2622299655912209E-3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5B5-4656-A7D4-C8203275637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Model!$O$47</c15:sqref>
                        </c15:formulaRef>
                      </c:ext>
                    </c:extLst>
                    <c:strCache>
                      <c:ptCount val="1"/>
                      <c:pt idx="0">
                        <c:v>km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Model!$K$48:$K$287</c15:sqref>
                        </c15:formulaRef>
                      </c:ext>
                    </c:extLst>
                    <c:numCache>
                      <c:formatCode>General</c:formatCode>
                      <c:ptCount val="24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Model!$O$48:$O$287</c15:sqref>
                        </c15:formulaRef>
                      </c:ext>
                    </c:extLst>
                    <c:numCache>
                      <c:formatCode>0.0</c:formatCode>
                      <c:ptCount val="240"/>
                      <c:pt idx="0">
                        <c:v>4023.3333333333335</c:v>
                      </c:pt>
                      <c:pt idx="1">
                        <c:v>8046.666666666667</c:v>
                      </c:pt>
                      <c:pt idx="2">
                        <c:v>12070</c:v>
                      </c:pt>
                      <c:pt idx="3">
                        <c:v>16093.333333333334</c:v>
                      </c:pt>
                      <c:pt idx="4">
                        <c:v>20116.666666666668</c:v>
                      </c:pt>
                      <c:pt idx="5">
                        <c:v>24140</c:v>
                      </c:pt>
                      <c:pt idx="6">
                        <c:v>28163.333333333336</c:v>
                      </c:pt>
                      <c:pt idx="7">
                        <c:v>32186.666666666668</c:v>
                      </c:pt>
                      <c:pt idx="8">
                        <c:v>36210</c:v>
                      </c:pt>
                      <c:pt idx="9">
                        <c:v>40233.333333333336</c:v>
                      </c:pt>
                      <c:pt idx="10">
                        <c:v>44256.666666666672</c:v>
                      </c:pt>
                      <c:pt idx="11">
                        <c:v>48280</c:v>
                      </c:pt>
                      <c:pt idx="12">
                        <c:v>52303.333333333336</c:v>
                      </c:pt>
                      <c:pt idx="13">
                        <c:v>56326.666666666672</c:v>
                      </c:pt>
                      <c:pt idx="14">
                        <c:v>60350</c:v>
                      </c:pt>
                      <c:pt idx="15">
                        <c:v>64373.333333333336</c:v>
                      </c:pt>
                      <c:pt idx="16">
                        <c:v>68396.666666666672</c:v>
                      </c:pt>
                      <c:pt idx="17">
                        <c:v>72420</c:v>
                      </c:pt>
                      <c:pt idx="18">
                        <c:v>76443.333333333343</c:v>
                      </c:pt>
                      <c:pt idx="19">
                        <c:v>80466.666666666672</c:v>
                      </c:pt>
                      <c:pt idx="20">
                        <c:v>84490</c:v>
                      </c:pt>
                      <c:pt idx="21">
                        <c:v>88513.333333333343</c:v>
                      </c:pt>
                      <c:pt idx="22">
                        <c:v>92536.666666666672</c:v>
                      </c:pt>
                      <c:pt idx="23">
                        <c:v>96560</c:v>
                      </c:pt>
                      <c:pt idx="24">
                        <c:v>100583.33333333334</c:v>
                      </c:pt>
                      <c:pt idx="25">
                        <c:v>104606.66666666667</c:v>
                      </c:pt>
                      <c:pt idx="26">
                        <c:v>108630</c:v>
                      </c:pt>
                      <c:pt idx="27">
                        <c:v>112653.33333333334</c:v>
                      </c:pt>
                      <c:pt idx="28">
                        <c:v>116676.66666666667</c:v>
                      </c:pt>
                      <c:pt idx="29">
                        <c:v>120700</c:v>
                      </c:pt>
                      <c:pt idx="30">
                        <c:v>124723.33333333334</c:v>
                      </c:pt>
                      <c:pt idx="31">
                        <c:v>128746.66666666667</c:v>
                      </c:pt>
                      <c:pt idx="32">
                        <c:v>132770</c:v>
                      </c:pt>
                      <c:pt idx="33">
                        <c:v>136793.33333333334</c:v>
                      </c:pt>
                      <c:pt idx="34">
                        <c:v>140816.66666666669</c:v>
                      </c:pt>
                      <c:pt idx="35">
                        <c:v>144840</c:v>
                      </c:pt>
                      <c:pt idx="36">
                        <c:v>148863.33333333334</c:v>
                      </c:pt>
                      <c:pt idx="37">
                        <c:v>152886.66666666669</c:v>
                      </c:pt>
                      <c:pt idx="38">
                        <c:v>156910</c:v>
                      </c:pt>
                      <c:pt idx="39">
                        <c:v>160933.33333333334</c:v>
                      </c:pt>
                      <c:pt idx="40">
                        <c:v>164956.66666666669</c:v>
                      </c:pt>
                      <c:pt idx="41">
                        <c:v>168980</c:v>
                      </c:pt>
                      <c:pt idx="42">
                        <c:v>173003.33333333334</c:v>
                      </c:pt>
                      <c:pt idx="43">
                        <c:v>177026.66666666669</c:v>
                      </c:pt>
                      <c:pt idx="44">
                        <c:v>181050</c:v>
                      </c:pt>
                      <c:pt idx="45">
                        <c:v>185073.33333333334</c:v>
                      </c:pt>
                      <c:pt idx="46">
                        <c:v>189096.66666666669</c:v>
                      </c:pt>
                      <c:pt idx="47">
                        <c:v>193120</c:v>
                      </c:pt>
                      <c:pt idx="48">
                        <c:v>197143.33333333334</c:v>
                      </c:pt>
                      <c:pt idx="49">
                        <c:v>201166.66666666669</c:v>
                      </c:pt>
                      <c:pt idx="50">
                        <c:v>205190</c:v>
                      </c:pt>
                      <c:pt idx="51">
                        <c:v>209213.33333333334</c:v>
                      </c:pt>
                      <c:pt idx="52">
                        <c:v>213236.66666666669</c:v>
                      </c:pt>
                      <c:pt idx="53">
                        <c:v>217260</c:v>
                      </c:pt>
                      <c:pt idx="54">
                        <c:v>221283.33333333334</c:v>
                      </c:pt>
                      <c:pt idx="55">
                        <c:v>225306.66666666669</c:v>
                      </c:pt>
                      <c:pt idx="56">
                        <c:v>229330</c:v>
                      </c:pt>
                      <c:pt idx="57">
                        <c:v>233353.33333333334</c:v>
                      </c:pt>
                      <c:pt idx="58">
                        <c:v>237376.66666666669</c:v>
                      </c:pt>
                      <c:pt idx="59">
                        <c:v>241400</c:v>
                      </c:pt>
                      <c:pt idx="60">
                        <c:v>245423.33333333334</c:v>
                      </c:pt>
                      <c:pt idx="61">
                        <c:v>249446.66666666669</c:v>
                      </c:pt>
                      <c:pt idx="62">
                        <c:v>253470</c:v>
                      </c:pt>
                      <c:pt idx="63">
                        <c:v>257493.33333333334</c:v>
                      </c:pt>
                      <c:pt idx="64">
                        <c:v>261516.66666666669</c:v>
                      </c:pt>
                      <c:pt idx="65">
                        <c:v>265540</c:v>
                      </c:pt>
                      <c:pt idx="66">
                        <c:v>269563.33333333337</c:v>
                      </c:pt>
                      <c:pt idx="67">
                        <c:v>273586.66666666669</c:v>
                      </c:pt>
                      <c:pt idx="68">
                        <c:v>277610</c:v>
                      </c:pt>
                      <c:pt idx="69">
                        <c:v>281633.33333333337</c:v>
                      </c:pt>
                      <c:pt idx="70">
                        <c:v>285656.66666666669</c:v>
                      </c:pt>
                      <c:pt idx="71">
                        <c:v>289680</c:v>
                      </c:pt>
                      <c:pt idx="72">
                        <c:v>293703.33333333337</c:v>
                      </c:pt>
                      <c:pt idx="73">
                        <c:v>297726.66666666669</c:v>
                      </c:pt>
                      <c:pt idx="74">
                        <c:v>301750</c:v>
                      </c:pt>
                      <c:pt idx="75">
                        <c:v>305773.33333333337</c:v>
                      </c:pt>
                      <c:pt idx="76">
                        <c:v>309796.66666666669</c:v>
                      </c:pt>
                      <c:pt idx="77">
                        <c:v>313820</c:v>
                      </c:pt>
                      <c:pt idx="78">
                        <c:v>317843.33333333337</c:v>
                      </c:pt>
                      <c:pt idx="79">
                        <c:v>321866.66666666669</c:v>
                      </c:pt>
                      <c:pt idx="80">
                        <c:v>325890</c:v>
                      </c:pt>
                      <c:pt idx="81">
                        <c:v>329913.33333333337</c:v>
                      </c:pt>
                      <c:pt idx="82">
                        <c:v>333936.66666666669</c:v>
                      </c:pt>
                      <c:pt idx="83">
                        <c:v>337960</c:v>
                      </c:pt>
                      <c:pt idx="84">
                        <c:v>341983.33333333337</c:v>
                      </c:pt>
                      <c:pt idx="85">
                        <c:v>346006.66666666669</c:v>
                      </c:pt>
                      <c:pt idx="86">
                        <c:v>350030</c:v>
                      </c:pt>
                      <c:pt idx="87">
                        <c:v>354053.33333333337</c:v>
                      </c:pt>
                      <c:pt idx="88">
                        <c:v>358076.66666666669</c:v>
                      </c:pt>
                      <c:pt idx="89">
                        <c:v>362100</c:v>
                      </c:pt>
                      <c:pt idx="90">
                        <c:v>366123.33333333337</c:v>
                      </c:pt>
                      <c:pt idx="91">
                        <c:v>370146.66666666669</c:v>
                      </c:pt>
                      <c:pt idx="92">
                        <c:v>374170</c:v>
                      </c:pt>
                      <c:pt idx="93">
                        <c:v>378193.33333333337</c:v>
                      </c:pt>
                      <c:pt idx="94">
                        <c:v>382216.66666666669</c:v>
                      </c:pt>
                      <c:pt idx="95">
                        <c:v>386240</c:v>
                      </c:pt>
                      <c:pt idx="96">
                        <c:v>390263.33333333337</c:v>
                      </c:pt>
                      <c:pt idx="97">
                        <c:v>394286.66666666669</c:v>
                      </c:pt>
                      <c:pt idx="98">
                        <c:v>398310</c:v>
                      </c:pt>
                      <c:pt idx="99">
                        <c:v>402333.33333333337</c:v>
                      </c:pt>
                      <c:pt idx="100">
                        <c:v>406356.66666666669</c:v>
                      </c:pt>
                      <c:pt idx="101">
                        <c:v>410380</c:v>
                      </c:pt>
                      <c:pt idx="102">
                        <c:v>414403.33333333337</c:v>
                      </c:pt>
                      <c:pt idx="103">
                        <c:v>418426.66666666669</c:v>
                      </c:pt>
                      <c:pt idx="104">
                        <c:v>422450</c:v>
                      </c:pt>
                      <c:pt idx="105">
                        <c:v>426473.33333333337</c:v>
                      </c:pt>
                      <c:pt idx="106">
                        <c:v>430496.66666666669</c:v>
                      </c:pt>
                      <c:pt idx="107">
                        <c:v>434520</c:v>
                      </c:pt>
                      <c:pt idx="108">
                        <c:v>438543.33333333337</c:v>
                      </c:pt>
                      <c:pt idx="109">
                        <c:v>442566.66666666669</c:v>
                      </c:pt>
                      <c:pt idx="110">
                        <c:v>446590</c:v>
                      </c:pt>
                      <c:pt idx="111">
                        <c:v>450613.33333333337</c:v>
                      </c:pt>
                      <c:pt idx="112">
                        <c:v>454636.66666666669</c:v>
                      </c:pt>
                      <c:pt idx="113">
                        <c:v>458660</c:v>
                      </c:pt>
                      <c:pt idx="114">
                        <c:v>462683.33333333337</c:v>
                      </c:pt>
                      <c:pt idx="115">
                        <c:v>466706.66666666669</c:v>
                      </c:pt>
                      <c:pt idx="116">
                        <c:v>470730</c:v>
                      </c:pt>
                      <c:pt idx="117">
                        <c:v>474753.33333333337</c:v>
                      </c:pt>
                      <c:pt idx="118">
                        <c:v>478776.66666666669</c:v>
                      </c:pt>
                      <c:pt idx="119">
                        <c:v>482800</c:v>
                      </c:pt>
                      <c:pt idx="120">
                        <c:v>486823.33333333337</c:v>
                      </c:pt>
                      <c:pt idx="121">
                        <c:v>490846.66666666669</c:v>
                      </c:pt>
                      <c:pt idx="122">
                        <c:v>494870</c:v>
                      </c:pt>
                      <c:pt idx="123">
                        <c:v>498893.33333333337</c:v>
                      </c:pt>
                      <c:pt idx="124">
                        <c:v>502916.66666666669</c:v>
                      </c:pt>
                      <c:pt idx="125">
                        <c:v>506940</c:v>
                      </c:pt>
                      <c:pt idx="126">
                        <c:v>510963.33333333337</c:v>
                      </c:pt>
                      <c:pt idx="127">
                        <c:v>514986.66666666669</c:v>
                      </c:pt>
                      <c:pt idx="128">
                        <c:v>519010</c:v>
                      </c:pt>
                      <c:pt idx="129">
                        <c:v>523033.33333333337</c:v>
                      </c:pt>
                      <c:pt idx="130">
                        <c:v>527056.66666666674</c:v>
                      </c:pt>
                      <c:pt idx="131">
                        <c:v>531080</c:v>
                      </c:pt>
                      <c:pt idx="132">
                        <c:v>535103.33333333337</c:v>
                      </c:pt>
                      <c:pt idx="133">
                        <c:v>539126.66666666674</c:v>
                      </c:pt>
                      <c:pt idx="134">
                        <c:v>543150</c:v>
                      </c:pt>
                      <c:pt idx="135">
                        <c:v>547173.33333333337</c:v>
                      </c:pt>
                      <c:pt idx="136">
                        <c:v>551196.66666666674</c:v>
                      </c:pt>
                      <c:pt idx="137">
                        <c:v>555220</c:v>
                      </c:pt>
                      <c:pt idx="138">
                        <c:v>559243.33333333337</c:v>
                      </c:pt>
                      <c:pt idx="139">
                        <c:v>563266.66666666674</c:v>
                      </c:pt>
                      <c:pt idx="140">
                        <c:v>567290</c:v>
                      </c:pt>
                      <c:pt idx="141">
                        <c:v>571313.33333333337</c:v>
                      </c:pt>
                      <c:pt idx="142">
                        <c:v>575336.66666666674</c:v>
                      </c:pt>
                      <c:pt idx="143">
                        <c:v>579360</c:v>
                      </c:pt>
                      <c:pt idx="144">
                        <c:v>583383.33333333337</c:v>
                      </c:pt>
                      <c:pt idx="145">
                        <c:v>587406.66666666674</c:v>
                      </c:pt>
                      <c:pt idx="146">
                        <c:v>591430</c:v>
                      </c:pt>
                      <c:pt idx="147">
                        <c:v>595453.33333333337</c:v>
                      </c:pt>
                      <c:pt idx="148">
                        <c:v>599476.66666666674</c:v>
                      </c:pt>
                      <c:pt idx="149">
                        <c:v>603500</c:v>
                      </c:pt>
                      <c:pt idx="150">
                        <c:v>607523.33333333337</c:v>
                      </c:pt>
                      <c:pt idx="151">
                        <c:v>611546.66666666674</c:v>
                      </c:pt>
                      <c:pt idx="152">
                        <c:v>615570</c:v>
                      </c:pt>
                      <c:pt idx="153">
                        <c:v>619593.33333333337</c:v>
                      </c:pt>
                      <c:pt idx="154">
                        <c:v>623616.66666666674</c:v>
                      </c:pt>
                      <c:pt idx="155">
                        <c:v>627640</c:v>
                      </c:pt>
                      <c:pt idx="156">
                        <c:v>631663.33333333337</c:v>
                      </c:pt>
                      <c:pt idx="157">
                        <c:v>635686.66666666674</c:v>
                      </c:pt>
                      <c:pt idx="158">
                        <c:v>639710</c:v>
                      </c:pt>
                      <c:pt idx="159">
                        <c:v>643733.33333333337</c:v>
                      </c:pt>
                      <c:pt idx="160">
                        <c:v>647756.66666666674</c:v>
                      </c:pt>
                      <c:pt idx="161">
                        <c:v>651780</c:v>
                      </c:pt>
                      <c:pt idx="162">
                        <c:v>655803.33333333337</c:v>
                      </c:pt>
                      <c:pt idx="163">
                        <c:v>659826.66666666674</c:v>
                      </c:pt>
                      <c:pt idx="164">
                        <c:v>663850</c:v>
                      </c:pt>
                      <c:pt idx="165">
                        <c:v>667873.33333333337</c:v>
                      </c:pt>
                      <c:pt idx="166">
                        <c:v>671896.66666666674</c:v>
                      </c:pt>
                      <c:pt idx="167">
                        <c:v>675920</c:v>
                      </c:pt>
                      <c:pt idx="168">
                        <c:v>679943.33333333337</c:v>
                      </c:pt>
                      <c:pt idx="169">
                        <c:v>683966.66666666674</c:v>
                      </c:pt>
                      <c:pt idx="170">
                        <c:v>687990</c:v>
                      </c:pt>
                      <c:pt idx="171">
                        <c:v>692013.33333333337</c:v>
                      </c:pt>
                      <c:pt idx="172">
                        <c:v>696036.66666666674</c:v>
                      </c:pt>
                      <c:pt idx="173">
                        <c:v>700060</c:v>
                      </c:pt>
                      <c:pt idx="174">
                        <c:v>704083.33333333337</c:v>
                      </c:pt>
                      <c:pt idx="175">
                        <c:v>708106.66666666674</c:v>
                      </c:pt>
                      <c:pt idx="176">
                        <c:v>712130</c:v>
                      </c:pt>
                      <c:pt idx="177">
                        <c:v>716153.33333333337</c:v>
                      </c:pt>
                      <c:pt idx="178">
                        <c:v>720176.66666666674</c:v>
                      </c:pt>
                      <c:pt idx="179">
                        <c:v>724200</c:v>
                      </c:pt>
                      <c:pt idx="180">
                        <c:v>728223.33333333337</c:v>
                      </c:pt>
                      <c:pt idx="181">
                        <c:v>732246.66666666674</c:v>
                      </c:pt>
                      <c:pt idx="182">
                        <c:v>736270</c:v>
                      </c:pt>
                      <c:pt idx="183">
                        <c:v>740293.33333333337</c:v>
                      </c:pt>
                      <c:pt idx="184">
                        <c:v>744316.66666666674</c:v>
                      </c:pt>
                      <c:pt idx="185">
                        <c:v>748340</c:v>
                      </c:pt>
                      <c:pt idx="186">
                        <c:v>752363.33333333337</c:v>
                      </c:pt>
                      <c:pt idx="187">
                        <c:v>756386.66666666674</c:v>
                      </c:pt>
                      <c:pt idx="188">
                        <c:v>760410</c:v>
                      </c:pt>
                      <c:pt idx="189">
                        <c:v>764433.33333333337</c:v>
                      </c:pt>
                      <c:pt idx="190">
                        <c:v>768456.66666666674</c:v>
                      </c:pt>
                      <c:pt idx="191">
                        <c:v>772480</c:v>
                      </c:pt>
                      <c:pt idx="192">
                        <c:v>776503.33333333337</c:v>
                      </c:pt>
                      <c:pt idx="193">
                        <c:v>780526.66666666674</c:v>
                      </c:pt>
                      <c:pt idx="194">
                        <c:v>784550</c:v>
                      </c:pt>
                      <c:pt idx="195">
                        <c:v>788573.33333333337</c:v>
                      </c:pt>
                      <c:pt idx="196">
                        <c:v>792596.66666666674</c:v>
                      </c:pt>
                      <c:pt idx="197">
                        <c:v>796620</c:v>
                      </c:pt>
                      <c:pt idx="198">
                        <c:v>800643.33333333337</c:v>
                      </c:pt>
                      <c:pt idx="199">
                        <c:v>804666.66666666674</c:v>
                      </c:pt>
                      <c:pt idx="200">
                        <c:v>808690</c:v>
                      </c:pt>
                      <c:pt idx="201">
                        <c:v>812713.33333333337</c:v>
                      </c:pt>
                      <c:pt idx="202">
                        <c:v>816736.66666666674</c:v>
                      </c:pt>
                      <c:pt idx="203">
                        <c:v>820760</c:v>
                      </c:pt>
                      <c:pt idx="204">
                        <c:v>824783.33333333337</c:v>
                      </c:pt>
                      <c:pt idx="205">
                        <c:v>828806.66666666674</c:v>
                      </c:pt>
                      <c:pt idx="206">
                        <c:v>832830</c:v>
                      </c:pt>
                      <c:pt idx="207">
                        <c:v>836853.33333333337</c:v>
                      </c:pt>
                      <c:pt idx="208">
                        <c:v>840876.66666666674</c:v>
                      </c:pt>
                      <c:pt idx="209">
                        <c:v>844900</c:v>
                      </c:pt>
                      <c:pt idx="210">
                        <c:v>848923.33333333337</c:v>
                      </c:pt>
                      <c:pt idx="211">
                        <c:v>852946.66666666674</c:v>
                      </c:pt>
                      <c:pt idx="212">
                        <c:v>856970</c:v>
                      </c:pt>
                      <c:pt idx="213">
                        <c:v>860993.33333333337</c:v>
                      </c:pt>
                      <c:pt idx="214">
                        <c:v>865016.66666666674</c:v>
                      </c:pt>
                      <c:pt idx="215">
                        <c:v>869040</c:v>
                      </c:pt>
                      <c:pt idx="216">
                        <c:v>873063.33333333337</c:v>
                      </c:pt>
                      <c:pt idx="217">
                        <c:v>877086.66666666674</c:v>
                      </c:pt>
                      <c:pt idx="218">
                        <c:v>881110</c:v>
                      </c:pt>
                      <c:pt idx="219">
                        <c:v>885133.33333333337</c:v>
                      </c:pt>
                      <c:pt idx="220">
                        <c:v>889156.66666666674</c:v>
                      </c:pt>
                      <c:pt idx="221">
                        <c:v>893180</c:v>
                      </c:pt>
                      <c:pt idx="222">
                        <c:v>897203.33333333337</c:v>
                      </c:pt>
                      <c:pt idx="223">
                        <c:v>901226.66666666674</c:v>
                      </c:pt>
                      <c:pt idx="224">
                        <c:v>905250</c:v>
                      </c:pt>
                      <c:pt idx="225">
                        <c:v>909273.33333333337</c:v>
                      </c:pt>
                      <c:pt idx="226">
                        <c:v>913296.66666666674</c:v>
                      </c:pt>
                      <c:pt idx="227">
                        <c:v>917320</c:v>
                      </c:pt>
                      <c:pt idx="228">
                        <c:v>921343.33333333337</c:v>
                      </c:pt>
                      <c:pt idx="229">
                        <c:v>925366.66666666674</c:v>
                      </c:pt>
                      <c:pt idx="230">
                        <c:v>929390</c:v>
                      </c:pt>
                      <c:pt idx="231">
                        <c:v>933413.33333333337</c:v>
                      </c:pt>
                      <c:pt idx="232">
                        <c:v>937436.66666666674</c:v>
                      </c:pt>
                      <c:pt idx="233">
                        <c:v>941460</c:v>
                      </c:pt>
                      <c:pt idx="234">
                        <c:v>945483.33333333337</c:v>
                      </c:pt>
                      <c:pt idx="235">
                        <c:v>949506.66666666674</c:v>
                      </c:pt>
                      <c:pt idx="236">
                        <c:v>953530</c:v>
                      </c:pt>
                      <c:pt idx="237">
                        <c:v>957553.33333333337</c:v>
                      </c:pt>
                      <c:pt idx="238">
                        <c:v>961576.66666666674</c:v>
                      </c:pt>
                      <c:pt idx="239">
                        <c:v>965600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B5-4656-A7D4-C8203275637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Model!$P$47</c15:sqref>
                        </c15:formulaRef>
                      </c:ext>
                    </c:extLst>
                    <c:strCache>
                      <c:ptCount val="1"/>
                      <c:pt idx="0">
                        <c:v>FECs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Model!$K$48:$K$287</c15:sqref>
                        </c15:formulaRef>
                      </c:ext>
                    </c:extLst>
                    <c:numCache>
                      <c:formatCode>General</c:formatCode>
                      <c:ptCount val="24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Model!$P$48:$P$287</c15:sqref>
                        </c15:formulaRef>
                      </c:ext>
                    </c:extLst>
                    <c:numCache>
                      <c:formatCode>0.0</c:formatCode>
                      <c:ptCount val="240"/>
                      <c:pt idx="0">
                        <c:v>10.818847674864648</c:v>
                      </c:pt>
                      <c:pt idx="1">
                        <c:v>21.637695349729295</c:v>
                      </c:pt>
                      <c:pt idx="2">
                        <c:v>32.456543024593941</c:v>
                      </c:pt>
                      <c:pt idx="3">
                        <c:v>43.27539069945859</c:v>
                      </c:pt>
                      <c:pt idx="4">
                        <c:v>54.09423837432324</c:v>
                      </c:pt>
                      <c:pt idx="5">
                        <c:v>64.913086049187882</c:v>
                      </c:pt>
                      <c:pt idx="6">
                        <c:v>75.731933724052539</c:v>
                      </c:pt>
                      <c:pt idx="7">
                        <c:v>86.550781398917181</c:v>
                      </c:pt>
                      <c:pt idx="8">
                        <c:v>97.369629073781823</c:v>
                      </c:pt>
                      <c:pt idx="9">
                        <c:v>108.18847674864648</c:v>
                      </c:pt>
                      <c:pt idx="10">
                        <c:v>119.00732442351114</c:v>
                      </c:pt>
                      <c:pt idx="11">
                        <c:v>129.82617209837576</c:v>
                      </c:pt>
                      <c:pt idx="12">
                        <c:v>140.64501977324042</c:v>
                      </c:pt>
                      <c:pt idx="13">
                        <c:v>151.46386744810508</c:v>
                      </c:pt>
                      <c:pt idx="14">
                        <c:v>162.28271512296971</c:v>
                      </c:pt>
                      <c:pt idx="15">
                        <c:v>173.10156279783436</c:v>
                      </c:pt>
                      <c:pt idx="16">
                        <c:v>183.92041047269902</c:v>
                      </c:pt>
                      <c:pt idx="17">
                        <c:v>194.73925814756365</c:v>
                      </c:pt>
                      <c:pt idx="18">
                        <c:v>205.55810582242833</c:v>
                      </c:pt>
                      <c:pt idx="19">
                        <c:v>216.37695349729296</c:v>
                      </c:pt>
                      <c:pt idx="20">
                        <c:v>227.19580117215759</c:v>
                      </c:pt>
                      <c:pt idx="21">
                        <c:v>238.01464884702227</c:v>
                      </c:pt>
                      <c:pt idx="22">
                        <c:v>248.8334965218869</c:v>
                      </c:pt>
                      <c:pt idx="23">
                        <c:v>259.65234419675153</c:v>
                      </c:pt>
                      <c:pt idx="24">
                        <c:v>270.47119187161621</c:v>
                      </c:pt>
                      <c:pt idx="25">
                        <c:v>281.29003954648084</c:v>
                      </c:pt>
                      <c:pt idx="26">
                        <c:v>292.10888722134547</c:v>
                      </c:pt>
                      <c:pt idx="27">
                        <c:v>302.92773489621015</c:v>
                      </c:pt>
                      <c:pt idx="28">
                        <c:v>313.74658257107478</c:v>
                      </c:pt>
                      <c:pt idx="29">
                        <c:v>324.56543024593941</c:v>
                      </c:pt>
                      <c:pt idx="30">
                        <c:v>335.3842779208041</c:v>
                      </c:pt>
                      <c:pt idx="31">
                        <c:v>346.20312559566872</c:v>
                      </c:pt>
                      <c:pt idx="32">
                        <c:v>357.02197327053335</c:v>
                      </c:pt>
                      <c:pt idx="33">
                        <c:v>367.84082094539804</c:v>
                      </c:pt>
                      <c:pt idx="34">
                        <c:v>378.65966862026272</c:v>
                      </c:pt>
                      <c:pt idx="35">
                        <c:v>389.47851629512729</c:v>
                      </c:pt>
                      <c:pt idx="36">
                        <c:v>400.29736396999198</c:v>
                      </c:pt>
                      <c:pt idx="37">
                        <c:v>411.11621164485666</c:v>
                      </c:pt>
                      <c:pt idx="38">
                        <c:v>421.93505931972123</c:v>
                      </c:pt>
                      <c:pt idx="39">
                        <c:v>432.75390699458592</c:v>
                      </c:pt>
                      <c:pt idx="40">
                        <c:v>443.5727546694506</c:v>
                      </c:pt>
                      <c:pt idx="41">
                        <c:v>454.39160234431517</c:v>
                      </c:pt>
                      <c:pt idx="42">
                        <c:v>465.21045001917986</c:v>
                      </c:pt>
                      <c:pt idx="43">
                        <c:v>476.02929769404454</c:v>
                      </c:pt>
                      <c:pt idx="44">
                        <c:v>486.84814536890912</c:v>
                      </c:pt>
                      <c:pt idx="45">
                        <c:v>497.6669930437738</c:v>
                      </c:pt>
                      <c:pt idx="46">
                        <c:v>508.48584071863849</c:v>
                      </c:pt>
                      <c:pt idx="47">
                        <c:v>519.30468839350306</c:v>
                      </c:pt>
                      <c:pt idx="48">
                        <c:v>530.1235360683678</c:v>
                      </c:pt>
                      <c:pt idx="49">
                        <c:v>540.94238374323243</c:v>
                      </c:pt>
                      <c:pt idx="50">
                        <c:v>551.76123141809705</c:v>
                      </c:pt>
                      <c:pt idx="51">
                        <c:v>562.58007909296168</c:v>
                      </c:pt>
                      <c:pt idx="52">
                        <c:v>573.39892676782631</c:v>
                      </c:pt>
                      <c:pt idx="53">
                        <c:v>584.21777444269094</c:v>
                      </c:pt>
                      <c:pt idx="54">
                        <c:v>595.03662211755568</c:v>
                      </c:pt>
                      <c:pt idx="55">
                        <c:v>605.85546979242031</c:v>
                      </c:pt>
                      <c:pt idx="56">
                        <c:v>616.67431746728494</c:v>
                      </c:pt>
                      <c:pt idx="57">
                        <c:v>627.49316514214956</c:v>
                      </c:pt>
                      <c:pt idx="58">
                        <c:v>638.31201281701419</c:v>
                      </c:pt>
                      <c:pt idx="59">
                        <c:v>649.13086049187882</c:v>
                      </c:pt>
                      <c:pt idx="60">
                        <c:v>659.94970816674356</c:v>
                      </c:pt>
                      <c:pt idx="61">
                        <c:v>670.76855584160819</c:v>
                      </c:pt>
                      <c:pt idx="62">
                        <c:v>681.58740351647282</c:v>
                      </c:pt>
                      <c:pt idx="63">
                        <c:v>692.40625119133745</c:v>
                      </c:pt>
                      <c:pt idx="64">
                        <c:v>703.22509886620207</c:v>
                      </c:pt>
                      <c:pt idx="65">
                        <c:v>714.0439465410667</c:v>
                      </c:pt>
                      <c:pt idx="66">
                        <c:v>724.86279421593144</c:v>
                      </c:pt>
                      <c:pt idx="67">
                        <c:v>735.68164189079607</c:v>
                      </c:pt>
                      <c:pt idx="68">
                        <c:v>746.5004895656607</c:v>
                      </c:pt>
                      <c:pt idx="69">
                        <c:v>757.31933724052544</c:v>
                      </c:pt>
                      <c:pt idx="70">
                        <c:v>768.13818491539007</c:v>
                      </c:pt>
                      <c:pt idx="71">
                        <c:v>778.95703259025458</c:v>
                      </c:pt>
                      <c:pt idx="72">
                        <c:v>789.77588026511933</c:v>
                      </c:pt>
                      <c:pt idx="73">
                        <c:v>800.59472793998395</c:v>
                      </c:pt>
                      <c:pt idx="74">
                        <c:v>811.41357561484858</c:v>
                      </c:pt>
                      <c:pt idx="75">
                        <c:v>822.23242328971332</c:v>
                      </c:pt>
                      <c:pt idx="76">
                        <c:v>833.05127096457795</c:v>
                      </c:pt>
                      <c:pt idx="77">
                        <c:v>843.87011863944247</c:v>
                      </c:pt>
                      <c:pt idx="78">
                        <c:v>854.68896631430721</c:v>
                      </c:pt>
                      <c:pt idx="79">
                        <c:v>865.50781398917184</c:v>
                      </c:pt>
                      <c:pt idx="80">
                        <c:v>876.32666166403646</c:v>
                      </c:pt>
                      <c:pt idx="81">
                        <c:v>887.14550933890121</c:v>
                      </c:pt>
                      <c:pt idx="82">
                        <c:v>897.96435701376583</c:v>
                      </c:pt>
                      <c:pt idx="83">
                        <c:v>908.78320468863035</c:v>
                      </c:pt>
                      <c:pt idx="84">
                        <c:v>919.60205236349509</c:v>
                      </c:pt>
                      <c:pt idx="85">
                        <c:v>930.42090003835972</c:v>
                      </c:pt>
                      <c:pt idx="86">
                        <c:v>941.23974771322435</c:v>
                      </c:pt>
                      <c:pt idx="87">
                        <c:v>952.05859538808909</c:v>
                      </c:pt>
                      <c:pt idx="88">
                        <c:v>962.87744306295372</c:v>
                      </c:pt>
                      <c:pt idx="89">
                        <c:v>973.69629073781823</c:v>
                      </c:pt>
                      <c:pt idx="90">
                        <c:v>984.51513841268297</c:v>
                      </c:pt>
                      <c:pt idx="91">
                        <c:v>995.3339860875476</c:v>
                      </c:pt>
                      <c:pt idx="92">
                        <c:v>1006.1528337624122</c:v>
                      </c:pt>
                      <c:pt idx="93">
                        <c:v>1016.971681437277</c:v>
                      </c:pt>
                      <c:pt idx="94">
                        <c:v>1027.7905291121415</c:v>
                      </c:pt>
                      <c:pt idx="95">
                        <c:v>1038.6093767870061</c:v>
                      </c:pt>
                      <c:pt idx="96">
                        <c:v>1049.428224461871</c:v>
                      </c:pt>
                      <c:pt idx="97">
                        <c:v>1060.2470721367356</c:v>
                      </c:pt>
                      <c:pt idx="98">
                        <c:v>1071.0659198116</c:v>
                      </c:pt>
                      <c:pt idx="99">
                        <c:v>1081.8847674864649</c:v>
                      </c:pt>
                      <c:pt idx="100">
                        <c:v>1092.7036151613295</c:v>
                      </c:pt>
                      <c:pt idx="101">
                        <c:v>1103.5224628361941</c:v>
                      </c:pt>
                      <c:pt idx="102">
                        <c:v>1114.3413105110587</c:v>
                      </c:pt>
                      <c:pt idx="103">
                        <c:v>1125.1601581859234</c:v>
                      </c:pt>
                      <c:pt idx="104">
                        <c:v>1135.979005860788</c:v>
                      </c:pt>
                      <c:pt idx="105">
                        <c:v>1146.7978535356526</c:v>
                      </c:pt>
                      <c:pt idx="106">
                        <c:v>1157.6167012105172</c:v>
                      </c:pt>
                      <c:pt idx="107">
                        <c:v>1168.4355488853819</c:v>
                      </c:pt>
                      <c:pt idx="108">
                        <c:v>1179.2543965602467</c:v>
                      </c:pt>
                      <c:pt idx="109">
                        <c:v>1190.0732442351114</c:v>
                      </c:pt>
                      <c:pt idx="110">
                        <c:v>1200.8920919099758</c:v>
                      </c:pt>
                      <c:pt idx="111">
                        <c:v>1211.7109395848406</c:v>
                      </c:pt>
                      <c:pt idx="112">
                        <c:v>1222.5297872597052</c:v>
                      </c:pt>
                      <c:pt idx="113">
                        <c:v>1233.3486349345699</c:v>
                      </c:pt>
                      <c:pt idx="114">
                        <c:v>1244.1674826094345</c:v>
                      </c:pt>
                      <c:pt idx="115">
                        <c:v>1254.9863302842991</c:v>
                      </c:pt>
                      <c:pt idx="116">
                        <c:v>1265.8051779591638</c:v>
                      </c:pt>
                      <c:pt idx="117">
                        <c:v>1276.6240256340284</c:v>
                      </c:pt>
                      <c:pt idx="118">
                        <c:v>1287.442873308893</c:v>
                      </c:pt>
                      <c:pt idx="119">
                        <c:v>1298.2617209837576</c:v>
                      </c:pt>
                      <c:pt idx="120">
                        <c:v>1309.0805686586225</c:v>
                      </c:pt>
                      <c:pt idx="121">
                        <c:v>1319.8994163334871</c:v>
                      </c:pt>
                      <c:pt idx="122">
                        <c:v>1330.7182640083515</c:v>
                      </c:pt>
                      <c:pt idx="123">
                        <c:v>1341.5371116832164</c:v>
                      </c:pt>
                      <c:pt idx="124">
                        <c:v>1352.355959358081</c:v>
                      </c:pt>
                      <c:pt idx="125">
                        <c:v>1363.1748070329456</c:v>
                      </c:pt>
                      <c:pt idx="126">
                        <c:v>1373.9936547078103</c:v>
                      </c:pt>
                      <c:pt idx="127">
                        <c:v>1384.8125023826749</c:v>
                      </c:pt>
                      <c:pt idx="128">
                        <c:v>1395.6313500575395</c:v>
                      </c:pt>
                      <c:pt idx="129">
                        <c:v>1406.4501977324041</c:v>
                      </c:pt>
                      <c:pt idx="130">
                        <c:v>1417.269045407269</c:v>
                      </c:pt>
                      <c:pt idx="131">
                        <c:v>1428.0878930821334</c:v>
                      </c:pt>
                      <c:pt idx="132">
                        <c:v>1438.9067407569983</c:v>
                      </c:pt>
                      <c:pt idx="133">
                        <c:v>1449.7255884318629</c:v>
                      </c:pt>
                      <c:pt idx="134">
                        <c:v>1460.5444361067273</c:v>
                      </c:pt>
                      <c:pt idx="135">
                        <c:v>1471.3632837815921</c:v>
                      </c:pt>
                      <c:pt idx="136">
                        <c:v>1482.182131456457</c:v>
                      </c:pt>
                      <c:pt idx="137">
                        <c:v>1493.0009791313214</c:v>
                      </c:pt>
                      <c:pt idx="138">
                        <c:v>1503.819826806186</c:v>
                      </c:pt>
                      <c:pt idx="139">
                        <c:v>1514.6386744810509</c:v>
                      </c:pt>
                      <c:pt idx="140">
                        <c:v>1525.4575221559153</c:v>
                      </c:pt>
                      <c:pt idx="141">
                        <c:v>1536.2763698307801</c:v>
                      </c:pt>
                      <c:pt idx="142">
                        <c:v>1547.0952175056448</c:v>
                      </c:pt>
                      <c:pt idx="143">
                        <c:v>1557.9140651805092</c:v>
                      </c:pt>
                      <c:pt idx="144">
                        <c:v>1568.732912855374</c:v>
                      </c:pt>
                      <c:pt idx="145">
                        <c:v>1579.5517605302387</c:v>
                      </c:pt>
                      <c:pt idx="146">
                        <c:v>1590.3706082051031</c:v>
                      </c:pt>
                      <c:pt idx="147">
                        <c:v>1601.1894558799679</c:v>
                      </c:pt>
                      <c:pt idx="148">
                        <c:v>1612.0083035548328</c:v>
                      </c:pt>
                      <c:pt idx="149">
                        <c:v>1622.8271512296972</c:v>
                      </c:pt>
                      <c:pt idx="150">
                        <c:v>1633.6459989045618</c:v>
                      </c:pt>
                      <c:pt idx="151">
                        <c:v>1644.4648465794266</c:v>
                      </c:pt>
                      <c:pt idx="152">
                        <c:v>1655.283694254291</c:v>
                      </c:pt>
                      <c:pt idx="153">
                        <c:v>1666.1025419291559</c:v>
                      </c:pt>
                      <c:pt idx="154">
                        <c:v>1676.9213896040205</c:v>
                      </c:pt>
                      <c:pt idx="155">
                        <c:v>1687.7402372788849</c:v>
                      </c:pt>
                      <c:pt idx="156">
                        <c:v>1698.5590849537498</c:v>
                      </c:pt>
                      <c:pt idx="157">
                        <c:v>1709.3779326286144</c:v>
                      </c:pt>
                      <c:pt idx="158">
                        <c:v>1720.1967803034788</c:v>
                      </c:pt>
                      <c:pt idx="159">
                        <c:v>1731.0156279783437</c:v>
                      </c:pt>
                      <c:pt idx="160">
                        <c:v>1741.8344756532085</c:v>
                      </c:pt>
                      <c:pt idx="161">
                        <c:v>1752.6533233280729</c:v>
                      </c:pt>
                      <c:pt idx="162">
                        <c:v>1763.4721710029376</c:v>
                      </c:pt>
                      <c:pt idx="163">
                        <c:v>1774.2910186778024</c:v>
                      </c:pt>
                      <c:pt idx="164">
                        <c:v>1785.1098663526668</c:v>
                      </c:pt>
                      <c:pt idx="165">
                        <c:v>1795.9287140275317</c:v>
                      </c:pt>
                      <c:pt idx="166">
                        <c:v>1806.7475617023963</c:v>
                      </c:pt>
                      <c:pt idx="167">
                        <c:v>1817.5664093772607</c:v>
                      </c:pt>
                      <c:pt idx="168">
                        <c:v>1828.3852570521256</c:v>
                      </c:pt>
                      <c:pt idx="169">
                        <c:v>1839.2041047269902</c:v>
                      </c:pt>
                      <c:pt idx="170">
                        <c:v>1850.0229524018548</c:v>
                      </c:pt>
                      <c:pt idx="171">
                        <c:v>1860.8418000767194</c:v>
                      </c:pt>
                      <c:pt idx="172">
                        <c:v>1871.6606477515843</c:v>
                      </c:pt>
                      <c:pt idx="173">
                        <c:v>1882.4794954264487</c:v>
                      </c:pt>
                      <c:pt idx="174">
                        <c:v>1893.2983431013133</c:v>
                      </c:pt>
                      <c:pt idx="175">
                        <c:v>1904.1171907761782</c:v>
                      </c:pt>
                      <c:pt idx="176">
                        <c:v>1914.9360384510426</c:v>
                      </c:pt>
                      <c:pt idx="177">
                        <c:v>1925.7548861259074</c:v>
                      </c:pt>
                      <c:pt idx="178">
                        <c:v>1936.5737338007721</c:v>
                      </c:pt>
                      <c:pt idx="179">
                        <c:v>1947.3925814756365</c:v>
                      </c:pt>
                      <c:pt idx="180">
                        <c:v>1958.2114291505013</c:v>
                      </c:pt>
                      <c:pt idx="181">
                        <c:v>1969.0302768253659</c:v>
                      </c:pt>
                      <c:pt idx="182">
                        <c:v>1979.8491245002306</c:v>
                      </c:pt>
                      <c:pt idx="183">
                        <c:v>1990.6679721750952</c:v>
                      </c:pt>
                      <c:pt idx="184">
                        <c:v>2001.4868198499601</c:v>
                      </c:pt>
                      <c:pt idx="185">
                        <c:v>2012.3056675248245</c:v>
                      </c:pt>
                      <c:pt idx="186">
                        <c:v>2023.1245151996891</c:v>
                      </c:pt>
                      <c:pt idx="187">
                        <c:v>2033.9433628745539</c:v>
                      </c:pt>
                      <c:pt idx="188">
                        <c:v>2044.7622105494183</c:v>
                      </c:pt>
                      <c:pt idx="189">
                        <c:v>2055.581058224283</c:v>
                      </c:pt>
                      <c:pt idx="190">
                        <c:v>2066.3999058991481</c:v>
                      </c:pt>
                      <c:pt idx="191">
                        <c:v>2077.2187535740122</c:v>
                      </c:pt>
                      <c:pt idx="192">
                        <c:v>2088.0376012488769</c:v>
                      </c:pt>
                      <c:pt idx="193">
                        <c:v>2098.8564489237419</c:v>
                      </c:pt>
                      <c:pt idx="194">
                        <c:v>2109.6752965986061</c:v>
                      </c:pt>
                      <c:pt idx="195">
                        <c:v>2120.4941442734712</c:v>
                      </c:pt>
                      <c:pt idx="196">
                        <c:v>2131.3129919483358</c:v>
                      </c:pt>
                      <c:pt idx="197">
                        <c:v>2142.1318396232</c:v>
                      </c:pt>
                      <c:pt idx="198">
                        <c:v>2152.9506872980651</c:v>
                      </c:pt>
                      <c:pt idx="199">
                        <c:v>2163.7695349729297</c:v>
                      </c:pt>
                      <c:pt idx="200">
                        <c:v>2174.5883826477943</c:v>
                      </c:pt>
                      <c:pt idx="201">
                        <c:v>2185.407230322659</c:v>
                      </c:pt>
                      <c:pt idx="202">
                        <c:v>2196.2260779975236</c:v>
                      </c:pt>
                      <c:pt idx="203">
                        <c:v>2207.0449256723882</c:v>
                      </c:pt>
                      <c:pt idx="204">
                        <c:v>2217.8637733472528</c:v>
                      </c:pt>
                      <c:pt idx="205">
                        <c:v>2228.6826210221175</c:v>
                      </c:pt>
                      <c:pt idx="206">
                        <c:v>2239.5014686969821</c:v>
                      </c:pt>
                      <c:pt idx="207">
                        <c:v>2250.3203163718467</c:v>
                      </c:pt>
                      <c:pt idx="208">
                        <c:v>2261.1391640467114</c:v>
                      </c:pt>
                      <c:pt idx="209">
                        <c:v>2271.958011721576</c:v>
                      </c:pt>
                      <c:pt idx="210">
                        <c:v>2282.7768593964406</c:v>
                      </c:pt>
                      <c:pt idx="211">
                        <c:v>2293.5957070713052</c:v>
                      </c:pt>
                      <c:pt idx="212">
                        <c:v>2304.4145547461699</c:v>
                      </c:pt>
                      <c:pt idx="213">
                        <c:v>2315.2334024210345</c:v>
                      </c:pt>
                      <c:pt idx="214">
                        <c:v>2326.0522500958996</c:v>
                      </c:pt>
                      <c:pt idx="215">
                        <c:v>2336.8710977707638</c:v>
                      </c:pt>
                      <c:pt idx="216">
                        <c:v>2347.6899454456284</c:v>
                      </c:pt>
                      <c:pt idx="217">
                        <c:v>2358.5087931204935</c:v>
                      </c:pt>
                      <c:pt idx="218">
                        <c:v>2369.3276407953576</c:v>
                      </c:pt>
                      <c:pt idx="219">
                        <c:v>2380.1464884702227</c:v>
                      </c:pt>
                      <c:pt idx="220">
                        <c:v>2390.9653361450873</c:v>
                      </c:pt>
                      <c:pt idx="221">
                        <c:v>2401.7841838199515</c:v>
                      </c:pt>
                      <c:pt idx="222">
                        <c:v>2412.6030314948166</c:v>
                      </c:pt>
                      <c:pt idx="223">
                        <c:v>2423.4218791696812</c:v>
                      </c:pt>
                      <c:pt idx="224">
                        <c:v>2434.2407268445459</c:v>
                      </c:pt>
                      <c:pt idx="225">
                        <c:v>2445.0595745194105</c:v>
                      </c:pt>
                      <c:pt idx="226">
                        <c:v>2455.8784221942751</c:v>
                      </c:pt>
                      <c:pt idx="227">
                        <c:v>2466.6972698691397</c:v>
                      </c:pt>
                      <c:pt idx="228">
                        <c:v>2477.5161175440044</c:v>
                      </c:pt>
                      <c:pt idx="229">
                        <c:v>2488.334965218869</c:v>
                      </c:pt>
                      <c:pt idx="230">
                        <c:v>2499.1538128937336</c:v>
                      </c:pt>
                      <c:pt idx="231">
                        <c:v>2509.9726605685983</c:v>
                      </c:pt>
                      <c:pt idx="232">
                        <c:v>2520.7915082434629</c:v>
                      </c:pt>
                      <c:pt idx="233">
                        <c:v>2531.6103559183275</c:v>
                      </c:pt>
                      <c:pt idx="234">
                        <c:v>2542.4292035931921</c:v>
                      </c:pt>
                      <c:pt idx="235">
                        <c:v>2553.2480512680568</c:v>
                      </c:pt>
                      <c:pt idx="236">
                        <c:v>2564.0668989429214</c:v>
                      </c:pt>
                      <c:pt idx="237">
                        <c:v>2574.885746617786</c:v>
                      </c:pt>
                      <c:pt idx="238">
                        <c:v>2585.7045942926511</c:v>
                      </c:pt>
                      <c:pt idx="239">
                        <c:v>2596.5234419675153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B5-4656-A7D4-C82032756376}"/>
                  </c:ext>
                </c:extLst>
              </c15:ser>
            </c15:filteredScatterSeries>
          </c:ext>
        </c:extLst>
      </c:scatterChart>
      <c:valAx>
        <c:axId val="150408353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97680"/>
        <c:crosses val="autoZero"/>
        <c:crossBetween val="midCat"/>
      </c:valAx>
      <c:valAx>
        <c:axId val="1504097680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 degradation from initial [%/100]</a:t>
                </a:r>
                <a:endParaRPr lang="en-GB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8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Calendar fade NMC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Calendar!$C$50</c:f>
              <c:strCache>
                <c:ptCount val="1"/>
                <c:pt idx="0">
                  <c:v>0soc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1"/>
            <c:trendlineLbl>
              <c:layout>
                <c:manualLayout>
                  <c:x val="0.13735701641945919"/>
                  <c:y val="-1.73535513301012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Calendar!$C$51:$C$53</c:f>
              <c:numCache>
                <c:formatCode>General</c:formatCode>
                <c:ptCount val="3"/>
                <c:pt idx="0">
                  <c:v>1.0000000000000009E-2</c:v>
                </c:pt>
                <c:pt idx="1">
                  <c:v>2.0000000000000018E-2</c:v>
                </c:pt>
                <c:pt idx="2">
                  <c:v>2.5000000000000022E-2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3-4AFD-9081-85794257F60A}"/>
            </c:ext>
          </c:extLst>
        </c:ser>
        <c:ser>
          <c:idx val="1"/>
          <c:order val="1"/>
          <c:tx>
            <c:strRef>
              <c:f>Calendar!$D$50</c:f>
              <c:strCache>
                <c:ptCount val="1"/>
                <c:pt idx="0">
                  <c:v>5soc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Calendar!$D$51:$D$53</c:f>
              <c:numCache>
                <c:formatCode>General</c:formatCode>
                <c:ptCount val="3"/>
                <c:pt idx="0">
                  <c:v>1.5000000000000013E-2</c:v>
                </c:pt>
                <c:pt idx="1">
                  <c:v>3.0000000000000027E-2</c:v>
                </c:pt>
                <c:pt idx="2">
                  <c:v>4.500000000000004E-2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3-4AFD-9081-85794257F60A}"/>
            </c:ext>
          </c:extLst>
        </c:ser>
        <c:ser>
          <c:idx val="2"/>
          <c:order val="2"/>
          <c:tx>
            <c:strRef>
              <c:f>Calendar!$E$50</c:f>
              <c:strCache>
                <c:ptCount val="1"/>
                <c:pt idx="0">
                  <c:v>10soc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Calendar!$E$51:$E$53</c:f>
              <c:numCache>
                <c:formatCode>General</c:formatCode>
                <c:ptCount val="3"/>
                <c:pt idx="0">
                  <c:v>2.0000000000000018E-2</c:v>
                </c:pt>
                <c:pt idx="1">
                  <c:v>3.5000000000000031E-2</c:v>
                </c:pt>
                <c:pt idx="2">
                  <c:v>6.0000000000000053E-2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3-4AFD-9081-85794257F60A}"/>
            </c:ext>
          </c:extLst>
        </c:ser>
        <c:ser>
          <c:idx val="3"/>
          <c:order val="3"/>
          <c:tx>
            <c:strRef>
              <c:f>Calendar!$F$50</c:f>
              <c:strCache>
                <c:ptCount val="1"/>
                <c:pt idx="0">
                  <c:v>20soc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Calendar!$F$51:$F$53</c:f>
              <c:numCache>
                <c:formatCode>General</c:formatCode>
                <c:ptCount val="3"/>
                <c:pt idx="0">
                  <c:v>2.0000000000000018E-2</c:v>
                </c:pt>
                <c:pt idx="1">
                  <c:v>4.500000000000004E-2</c:v>
                </c:pt>
                <c:pt idx="2">
                  <c:v>7.999999999999996E-2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73-4AFD-9081-85794257F60A}"/>
            </c:ext>
          </c:extLst>
        </c:ser>
        <c:ser>
          <c:idx val="4"/>
          <c:order val="4"/>
          <c:tx>
            <c:strRef>
              <c:f>Calendar!$G$50</c:f>
              <c:strCache>
                <c:ptCount val="1"/>
                <c:pt idx="0">
                  <c:v>30soc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Calendar!$G$51:$G$53</c:f>
              <c:numCache>
                <c:formatCode>General</c:formatCode>
                <c:ptCount val="3"/>
                <c:pt idx="0">
                  <c:v>2.5000000000000022E-2</c:v>
                </c:pt>
                <c:pt idx="1">
                  <c:v>5.8000000000000052E-2</c:v>
                </c:pt>
                <c:pt idx="2">
                  <c:v>9.9999999999999978E-2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73-4AFD-9081-85794257F60A}"/>
            </c:ext>
          </c:extLst>
        </c:ser>
        <c:ser>
          <c:idx val="5"/>
          <c:order val="5"/>
          <c:tx>
            <c:strRef>
              <c:f>Calendar!$H$50</c:f>
              <c:strCache>
                <c:ptCount val="1"/>
                <c:pt idx="0">
                  <c:v>40soc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Calendar!$H$51:$H$53</c:f>
              <c:numCache>
                <c:formatCode>General</c:formatCode>
                <c:ptCount val="3"/>
                <c:pt idx="0">
                  <c:v>2.5000000000000022E-2</c:v>
                </c:pt>
                <c:pt idx="1">
                  <c:v>6.5999999999999948E-2</c:v>
                </c:pt>
                <c:pt idx="2">
                  <c:v>0.10999999999999999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73-4AFD-9081-85794257F60A}"/>
            </c:ext>
          </c:extLst>
        </c:ser>
        <c:ser>
          <c:idx val="6"/>
          <c:order val="6"/>
          <c:tx>
            <c:strRef>
              <c:f>Calendar!$I$50</c:f>
              <c:strCache>
                <c:ptCount val="1"/>
                <c:pt idx="0">
                  <c:v>45soc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Calendar!$I$51:$I$53</c:f>
              <c:numCache>
                <c:formatCode>General</c:formatCode>
                <c:ptCount val="3"/>
                <c:pt idx="0">
                  <c:v>2.6000000000000023E-2</c:v>
                </c:pt>
                <c:pt idx="1">
                  <c:v>6.5999999999999948E-2</c:v>
                </c:pt>
                <c:pt idx="2">
                  <c:v>0.11499999999999999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73-4AFD-9081-85794257F60A}"/>
            </c:ext>
          </c:extLst>
        </c:ser>
        <c:ser>
          <c:idx val="7"/>
          <c:order val="7"/>
          <c:tx>
            <c:strRef>
              <c:f>Calendar!$J$50</c:f>
              <c:strCache>
                <c:ptCount val="1"/>
                <c:pt idx="0">
                  <c:v>50soc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Calendar!$J$51:$J$53</c:f>
              <c:numCache>
                <c:formatCode>General</c:formatCode>
                <c:ptCount val="3"/>
                <c:pt idx="0">
                  <c:v>2.7000000000000024E-2</c:v>
                </c:pt>
                <c:pt idx="1">
                  <c:v>6.5999999999999948E-2</c:v>
                </c:pt>
                <c:pt idx="2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D73-4AFD-9081-85794257F60A}"/>
            </c:ext>
          </c:extLst>
        </c:ser>
        <c:ser>
          <c:idx val="8"/>
          <c:order val="8"/>
          <c:tx>
            <c:strRef>
              <c:f>Calendar!$K$50</c:f>
              <c:strCache>
                <c:ptCount val="1"/>
                <c:pt idx="0">
                  <c:v>55soc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Calendar!$K$51:$K$53</c:f>
              <c:numCache>
                <c:formatCode>General</c:formatCode>
                <c:ptCount val="3"/>
                <c:pt idx="0">
                  <c:v>2.8000000000000025E-2</c:v>
                </c:pt>
                <c:pt idx="1">
                  <c:v>6.7999999999999949E-2</c:v>
                </c:pt>
                <c:pt idx="2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D73-4AFD-9081-85794257F60A}"/>
            </c:ext>
          </c:extLst>
        </c:ser>
        <c:ser>
          <c:idx val="9"/>
          <c:order val="9"/>
          <c:tx>
            <c:strRef>
              <c:f>Calendar!$L$50</c:f>
              <c:strCache>
                <c:ptCount val="1"/>
                <c:pt idx="0">
                  <c:v>60soc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1"/>
            <c:trendlineLbl>
              <c:layout>
                <c:manualLayout>
                  <c:x val="0.13727949703961423"/>
                  <c:y val="-5.102637279510367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Calendar!$L$51:$L$53</c:f>
              <c:numCache>
                <c:formatCode>General</c:formatCode>
                <c:ptCount val="3"/>
                <c:pt idx="0">
                  <c:v>3.0000000000000027E-2</c:v>
                </c:pt>
                <c:pt idx="1">
                  <c:v>6.899999999999995E-2</c:v>
                </c:pt>
                <c:pt idx="2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D73-4AFD-9081-85794257F60A}"/>
            </c:ext>
          </c:extLst>
        </c:ser>
        <c:ser>
          <c:idx val="10"/>
          <c:order val="10"/>
          <c:tx>
            <c:strRef>
              <c:f>Calendar!$M$50</c:f>
              <c:strCache>
                <c:ptCount val="1"/>
                <c:pt idx="0">
                  <c:v>65soc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Calendar!$M$51:$M$53</c:f>
              <c:numCache>
                <c:formatCode>General</c:formatCode>
                <c:ptCount val="3"/>
                <c:pt idx="0">
                  <c:v>4.500000000000004E-2</c:v>
                </c:pt>
                <c:pt idx="1">
                  <c:v>8.9999999999999969E-2</c:v>
                </c:pt>
                <c:pt idx="2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D73-4AFD-9081-85794257F60A}"/>
            </c:ext>
          </c:extLst>
        </c:ser>
        <c:ser>
          <c:idx val="11"/>
          <c:order val="11"/>
          <c:tx>
            <c:strRef>
              <c:f>Calendar!$N$50</c:f>
              <c:strCache>
                <c:ptCount val="1"/>
                <c:pt idx="0">
                  <c:v>70soc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Calendar!$N$51:$N$53</c:f>
              <c:numCache>
                <c:formatCode>General</c:formatCode>
                <c:ptCount val="3"/>
                <c:pt idx="0">
                  <c:v>5.5000000000000049E-2</c:v>
                </c:pt>
                <c:pt idx="1">
                  <c:v>9.9999999999999978E-2</c:v>
                </c:pt>
                <c:pt idx="2">
                  <c:v>0.14500000000000002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D73-4AFD-9081-85794257F60A}"/>
            </c:ext>
          </c:extLst>
        </c:ser>
        <c:ser>
          <c:idx val="12"/>
          <c:order val="12"/>
          <c:tx>
            <c:strRef>
              <c:f>Calendar!$O$50</c:f>
              <c:strCache>
                <c:ptCount val="1"/>
                <c:pt idx="0">
                  <c:v>80soc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Calendar!$O$51:$O$53</c:f>
              <c:numCache>
                <c:formatCode>General</c:formatCode>
                <c:ptCount val="3"/>
                <c:pt idx="0">
                  <c:v>5.5000000000000049E-2</c:v>
                </c:pt>
                <c:pt idx="1">
                  <c:v>0.10999999999999999</c:v>
                </c:pt>
                <c:pt idx="2">
                  <c:v>0.17500000000000004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D73-4AFD-9081-85794257F60A}"/>
            </c:ext>
          </c:extLst>
        </c:ser>
        <c:ser>
          <c:idx val="13"/>
          <c:order val="13"/>
          <c:tx>
            <c:strRef>
              <c:f>Calendar!$P$50</c:f>
              <c:strCache>
                <c:ptCount val="1"/>
                <c:pt idx="0">
                  <c:v>90soc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Calendar!$P$51:$P$53</c:f>
              <c:numCache>
                <c:formatCode>General</c:formatCode>
                <c:ptCount val="3"/>
                <c:pt idx="0">
                  <c:v>5.5000000000000049E-2</c:v>
                </c:pt>
                <c:pt idx="1">
                  <c:v>0.10999999999999999</c:v>
                </c:pt>
                <c:pt idx="2">
                  <c:v>0.17500000000000004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D73-4AFD-9081-85794257F60A}"/>
            </c:ext>
          </c:extLst>
        </c:ser>
        <c:ser>
          <c:idx val="14"/>
          <c:order val="14"/>
          <c:tx>
            <c:strRef>
              <c:f>Calendar!$Q$50</c:f>
              <c:strCache>
                <c:ptCount val="1"/>
                <c:pt idx="0">
                  <c:v>95soc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1"/>
            <c:trendlineLbl>
              <c:layout>
                <c:manualLayout>
                  <c:x val="0.10177148056010187"/>
                  <c:y val="-5.04286193300727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Calendar!$Q$51:$Q$53</c:f>
              <c:numCache>
                <c:formatCode>General</c:formatCode>
                <c:ptCount val="3"/>
                <c:pt idx="0">
                  <c:v>6.0000000000000053E-2</c:v>
                </c:pt>
                <c:pt idx="1">
                  <c:v>0.10499999999999998</c:v>
                </c:pt>
                <c:pt idx="2">
                  <c:v>0.17500000000000004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D73-4AFD-9081-85794257F60A}"/>
            </c:ext>
          </c:extLst>
        </c:ser>
        <c:ser>
          <c:idx val="15"/>
          <c:order val="15"/>
          <c:tx>
            <c:strRef>
              <c:f>Calendar!$R$50</c:f>
              <c:strCache>
                <c:ptCount val="1"/>
                <c:pt idx="0">
                  <c:v>100soc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Calendar!$B$51:$B$53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Calendar!$R$51:$R$53</c:f>
              <c:numCache>
                <c:formatCode>General</c:formatCode>
                <c:ptCount val="3"/>
                <c:pt idx="0">
                  <c:v>6.4999999999999947E-2</c:v>
                </c:pt>
                <c:pt idx="1">
                  <c:v>0.18500000000000005</c:v>
                </c:pt>
                <c:pt idx="2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D73-4AFD-9081-85794257F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56912"/>
        <c:axId val="1263260240"/>
      </c:scatterChart>
      <c:valAx>
        <c:axId val="126325691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 [degC]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60240"/>
        <c:crosses val="autoZero"/>
        <c:crossBetween val="midCat"/>
      </c:valAx>
      <c:valAx>
        <c:axId val="12632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Degradation in 10months [%/100]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5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Degradation % LFP in 9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Calendar!$AR$33</c:f>
              <c:strCache>
                <c:ptCount val="1"/>
                <c:pt idx="0">
                  <c:v>0soc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Calendar!$AR$34:$AR$36</c:f>
              <c:numCache>
                <c:formatCode>General</c:formatCode>
                <c:ptCount val="3"/>
                <c:pt idx="0">
                  <c:v>0.20000000000000018</c:v>
                </c:pt>
                <c:pt idx="1">
                  <c:v>2.5000000000000022</c:v>
                </c:pt>
                <c:pt idx="2">
                  <c:v>6.9999999999999947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F-4BC8-9E2B-DF371F49664F}"/>
            </c:ext>
          </c:extLst>
        </c:ser>
        <c:ser>
          <c:idx val="1"/>
          <c:order val="1"/>
          <c:tx>
            <c:strRef>
              <c:f>Calendar!$AS$33</c:f>
              <c:strCache>
                <c:ptCount val="1"/>
                <c:pt idx="0">
                  <c:v>5soc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Calendar!$AS$34:$AS$36</c:f>
              <c:numCache>
                <c:formatCode>General</c:formatCode>
                <c:ptCount val="3"/>
                <c:pt idx="0">
                  <c:v>0.50000000000000044</c:v>
                </c:pt>
                <c:pt idx="1">
                  <c:v>3.7000000000000033</c:v>
                </c:pt>
                <c:pt idx="2">
                  <c:v>6.4999999999999947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F-4BC8-9E2B-DF371F49664F}"/>
            </c:ext>
          </c:extLst>
        </c:ser>
        <c:ser>
          <c:idx val="2"/>
          <c:order val="2"/>
          <c:tx>
            <c:strRef>
              <c:f>Calendar!$AT$33</c:f>
              <c:strCache>
                <c:ptCount val="1"/>
                <c:pt idx="0">
                  <c:v>10soc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Calendar!$AT$34:$AT$36</c:f>
              <c:numCache>
                <c:formatCode>General</c:formatCode>
                <c:ptCount val="3"/>
                <c:pt idx="0">
                  <c:v>1.5000000000000013</c:v>
                </c:pt>
                <c:pt idx="1">
                  <c:v>5.0000000000000044</c:v>
                </c:pt>
                <c:pt idx="2">
                  <c:v>6.9999999999999947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5F-4BC8-9E2B-DF371F49664F}"/>
            </c:ext>
          </c:extLst>
        </c:ser>
        <c:ser>
          <c:idx val="3"/>
          <c:order val="3"/>
          <c:tx>
            <c:strRef>
              <c:f>Calendar!$AU$33</c:f>
              <c:strCache>
                <c:ptCount val="1"/>
                <c:pt idx="0">
                  <c:v>20soc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Calendar!$AU$34:$AU$36</c:f>
              <c:numCache>
                <c:formatCode>General</c:formatCode>
                <c:ptCount val="3"/>
                <c:pt idx="0">
                  <c:v>2.0000000000000018</c:v>
                </c:pt>
                <c:pt idx="1">
                  <c:v>5.600000000000005</c:v>
                </c:pt>
                <c:pt idx="2">
                  <c:v>8.9999999999999964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5F-4BC8-9E2B-DF371F49664F}"/>
            </c:ext>
          </c:extLst>
        </c:ser>
        <c:ser>
          <c:idx val="4"/>
          <c:order val="4"/>
          <c:tx>
            <c:strRef>
              <c:f>Calendar!$AV$33</c:f>
              <c:strCache>
                <c:ptCount val="1"/>
                <c:pt idx="0">
                  <c:v>30soc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Calendar!$AV$34:$AV$36</c:f>
              <c:numCache>
                <c:formatCode>General</c:formatCode>
                <c:ptCount val="3"/>
                <c:pt idx="0">
                  <c:v>2.7000000000000024</c:v>
                </c:pt>
                <c:pt idx="1">
                  <c:v>6.399999999999995</c:v>
                </c:pt>
                <c:pt idx="2">
                  <c:v>9.9999999999999982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5F-4BC8-9E2B-DF371F49664F}"/>
            </c:ext>
          </c:extLst>
        </c:ser>
        <c:ser>
          <c:idx val="5"/>
          <c:order val="5"/>
          <c:tx>
            <c:strRef>
              <c:f>Calendar!$AW$33</c:f>
              <c:strCache>
                <c:ptCount val="1"/>
                <c:pt idx="0">
                  <c:v>40soc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Calendar!$AW$34:$AW$36</c:f>
              <c:numCache>
                <c:formatCode>General</c:formatCode>
                <c:ptCount val="3"/>
                <c:pt idx="0">
                  <c:v>3.0000000000000027</c:v>
                </c:pt>
                <c:pt idx="1">
                  <c:v>7.0999999999999952</c:v>
                </c:pt>
                <c:pt idx="2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5F-4BC8-9E2B-DF371F49664F}"/>
            </c:ext>
          </c:extLst>
        </c:ser>
        <c:ser>
          <c:idx val="6"/>
          <c:order val="6"/>
          <c:tx>
            <c:strRef>
              <c:f>Calendar!$AX$33</c:f>
              <c:strCache>
                <c:ptCount val="1"/>
                <c:pt idx="0">
                  <c:v>45soc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Calendar!$AX$34:$AX$36</c:f>
              <c:numCache>
                <c:formatCode>General</c:formatCode>
                <c:ptCount val="3"/>
                <c:pt idx="0">
                  <c:v>2.9000000000000026</c:v>
                </c:pt>
                <c:pt idx="1">
                  <c:v>7.2999999999999954</c:v>
                </c:pt>
                <c:pt idx="2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5F-4BC8-9E2B-DF371F49664F}"/>
            </c:ext>
          </c:extLst>
        </c:ser>
        <c:ser>
          <c:idx val="7"/>
          <c:order val="7"/>
          <c:tx>
            <c:strRef>
              <c:f>Calendar!$AY$33</c:f>
              <c:strCache>
                <c:ptCount val="1"/>
                <c:pt idx="0">
                  <c:v>50soc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Calendar!$AY$34:$AY$36</c:f>
              <c:numCache>
                <c:formatCode>General</c:formatCode>
                <c:ptCount val="3"/>
                <c:pt idx="0">
                  <c:v>2.8000000000000025</c:v>
                </c:pt>
                <c:pt idx="1">
                  <c:v>6.9999999999999947</c:v>
                </c:pt>
                <c:pt idx="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5F-4BC8-9E2B-DF371F49664F}"/>
            </c:ext>
          </c:extLst>
        </c:ser>
        <c:ser>
          <c:idx val="8"/>
          <c:order val="8"/>
          <c:tx>
            <c:strRef>
              <c:f>Calendar!$AZ$33</c:f>
              <c:strCache>
                <c:ptCount val="1"/>
                <c:pt idx="0">
                  <c:v>55soc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Calendar!$AZ$34:$AZ$36</c:f>
              <c:numCache>
                <c:formatCode>General</c:formatCode>
                <c:ptCount val="3"/>
                <c:pt idx="0">
                  <c:v>3.0000000000000027</c:v>
                </c:pt>
                <c:pt idx="1">
                  <c:v>7.1999999999999957</c:v>
                </c:pt>
                <c:pt idx="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45F-4BC8-9E2B-DF371F49664F}"/>
            </c:ext>
          </c:extLst>
        </c:ser>
        <c:ser>
          <c:idx val="9"/>
          <c:order val="9"/>
          <c:tx>
            <c:strRef>
              <c:f>Calendar!$BA$33</c:f>
              <c:strCache>
                <c:ptCount val="1"/>
                <c:pt idx="0">
                  <c:v>60soc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Calendar!$BA$34:$BA$36</c:f>
              <c:numCache>
                <c:formatCode>General</c:formatCode>
                <c:ptCount val="3"/>
                <c:pt idx="0">
                  <c:v>3.0000000000000027</c:v>
                </c:pt>
                <c:pt idx="1">
                  <c:v>7.1999999999999957</c:v>
                </c:pt>
                <c:pt idx="2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45F-4BC8-9E2B-DF371F49664F}"/>
            </c:ext>
          </c:extLst>
        </c:ser>
        <c:ser>
          <c:idx val="10"/>
          <c:order val="10"/>
          <c:tx>
            <c:strRef>
              <c:f>Calendar!$BB$33</c:f>
              <c:strCache>
                <c:ptCount val="1"/>
                <c:pt idx="0">
                  <c:v>65soc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Calendar!$BB$34:$BB$36</c:f>
              <c:numCache>
                <c:formatCode>General</c:formatCode>
                <c:ptCount val="3"/>
                <c:pt idx="0">
                  <c:v>3.5000000000000031</c:v>
                </c:pt>
                <c:pt idx="1">
                  <c:v>7.1999999999999957</c:v>
                </c:pt>
                <c:pt idx="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45F-4BC8-9E2B-DF371F49664F}"/>
            </c:ext>
          </c:extLst>
        </c:ser>
        <c:ser>
          <c:idx val="11"/>
          <c:order val="11"/>
          <c:tx>
            <c:strRef>
              <c:f>Calendar!$BC$33</c:f>
              <c:strCache>
                <c:ptCount val="1"/>
                <c:pt idx="0">
                  <c:v>70soc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Calendar!$BC$34:$BC$36</c:f>
              <c:numCache>
                <c:formatCode>General</c:formatCode>
                <c:ptCount val="3"/>
                <c:pt idx="0">
                  <c:v>3.5000000000000031</c:v>
                </c:pt>
                <c:pt idx="1">
                  <c:v>7.7999999999999954</c:v>
                </c:pt>
                <c:pt idx="2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5F-4BC8-9E2B-DF371F49664F}"/>
            </c:ext>
          </c:extLst>
        </c:ser>
        <c:ser>
          <c:idx val="12"/>
          <c:order val="12"/>
          <c:tx>
            <c:strRef>
              <c:f>Calendar!$BD$33</c:f>
              <c:strCache>
                <c:ptCount val="1"/>
                <c:pt idx="0">
                  <c:v>80soc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Calendar!$BD$34:$BD$36</c:f>
              <c:numCache>
                <c:formatCode>General</c:formatCode>
                <c:ptCount val="3"/>
                <c:pt idx="0">
                  <c:v>6.0000000000000053</c:v>
                </c:pt>
                <c:pt idx="1">
                  <c:v>9.9999999999999982</c:v>
                </c:pt>
                <c:pt idx="2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45F-4BC8-9E2B-DF371F49664F}"/>
            </c:ext>
          </c:extLst>
        </c:ser>
        <c:ser>
          <c:idx val="13"/>
          <c:order val="13"/>
          <c:tx>
            <c:strRef>
              <c:f>Calendar!$BE$33</c:f>
              <c:strCache>
                <c:ptCount val="1"/>
                <c:pt idx="0">
                  <c:v>90soc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Calendar!$BE$34:$BE$36</c:f>
              <c:numCache>
                <c:formatCode>General</c:formatCode>
                <c:ptCount val="3"/>
                <c:pt idx="0">
                  <c:v>6.0000000000000053</c:v>
                </c:pt>
                <c:pt idx="1">
                  <c:v>10.499999999999998</c:v>
                </c:pt>
                <c:pt idx="2">
                  <c:v>14.500000000000002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45F-4BC8-9E2B-DF371F49664F}"/>
            </c:ext>
          </c:extLst>
        </c:ser>
        <c:ser>
          <c:idx val="14"/>
          <c:order val="14"/>
          <c:tx>
            <c:strRef>
              <c:f>Calendar!$BF$33</c:f>
              <c:strCache>
                <c:ptCount val="1"/>
                <c:pt idx="0">
                  <c:v>95soc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Calendar!$BF$34:$BF$36</c:f>
              <c:numCache>
                <c:formatCode>General</c:formatCode>
                <c:ptCount val="3"/>
                <c:pt idx="0">
                  <c:v>6.0000000000000053</c:v>
                </c:pt>
                <c:pt idx="1">
                  <c:v>10.199999999999998</c:v>
                </c:pt>
                <c:pt idx="2">
                  <c:v>14.500000000000002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45F-4BC8-9E2B-DF371F49664F}"/>
            </c:ext>
          </c:extLst>
        </c:ser>
        <c:ser>
          <c:idx val="15"/>
          <c:order val="15"/>
          <c:tx>
            <c:strRef>
              <c:f>Calendar!$BG$33</c:f>
              <c:strCache>
                <c:ptCount val="1"/>
                <c:pt idx="0">
                  <c:v>100soc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exp"/>
            <c:backward val="15"/>
            <c:dispRSqr val="0"/>
            <c:dispEq val="0"/>
          </c:trendline>
          <c:xVal>
            <c:numRef>
              <c:f>Calendar!$AQ$34:$AQ$36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Calendar!$BG$34:$BG$36</c:f>
              <c:numCache>
                <c:formatCode>General</c:formatCode>
                <c:ptCount val="3"/>
                <c:pt idx="0">
                  <c:v>6.0000000000000053</c:v>
                </c:pt>
                <c:pt idx="1">
                  <c:v>9.9999999999999982</c:v>
                </c:pt>
                <c:pt idx="2">
                  <c:v>14.500000000000002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45F-4BC8-9E2B-DF371F49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096848"/>
        <c:axId val="1504100592"/>
      </c:scatterChart>
      <c:valAx>
        <c:axId val="1504096848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00592"/>
        <c:crosses val="autoZero"/>
        <c:crossBetween val="midCat"/>
      </c:valAx>
      <c:valAx>
        <c:axId val="150410059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96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Calendar!$AQ$65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4254680664916886"/>
                  <c:y val="0.18102617381160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Calendar!$AR$64:$BG$64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</c:numCache>
            </c:numRef>
          </c:xVal>
          <c:yVal>
            <c:numRef>
              <c:f>Calendar!$AR$65:$BG$65</c:f>
              <c:numCache>
                <c:formatCode>General</c:formatCode>
                <c:ptCount val="16"/>
                <c:pt idx="0">
                  <c:v>0.20000000000000018</c:v>
                </c:pt>
                <c:pt idx="1">
                  <c:v>0.50000000000000044</c:v>
                </c:pt>
                <c:pt idx="2">
                  <c:v>1.5000000000000013</c:v>
                </c:pt>
                <c:pt idx="3">
                  <c:v>2.0000000000000018</c:v>
                </c:pt>
                <c:pt idx="4">
                  <c:v>2.7000000000000024</c:v>
                </c:pt>
                <c:pt idx="5">
                  <c:v>3.0000000000000027</c:v>
                </c:pt>
                <c:pt idx="6">
                  <c:v>2.9000000000000026</c:v>
                </c:pt>
                <c:pt idx="7">
                  <c:v>2.8000000000000025</c:v>
                </c:pt>
                <c:pt idx="8">
                  <c:v>3.0000000000000027</c:v>
                </c:pt>
                <c:pt idx="9">
                  <c:v>3.0000000000000027</c:v>
                </c:pt>
                <c:pt idx="10">
                  <c:v>3.5000000000000031</c:v>
                </c:pt>
                <c:pt idx="11">
                  <c:v>3.5000000000000031</c:v>
                </c:pt>
                <c:pt idx="12">
                  <c:v>6.0000000000000053</c:v>
                </c:pt>
                <c:pt idx="13">
                  <c:v>6.0000000000000053</c:v>
                </c:pt>
                <c:pt idx="14">
                  <c:v>6.0000000000000053</c:v>
                </c:pt>
                <c:pt idx="15">
                  <c:v>6.0000000000000053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4-47F3-B831-53A4419E832F}"/>
            </c:ext>
          </c:extLst>
        </c:ser>
        <c:ser>
          <c:idx val="1"/>
          <c:order val="1"/>
          <c:tx>
            <c:strRef>
              <c:f>Calendar!$AQ$66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forward val="2"/>
            <c:dispRSqr val="0"/>
            <c:dispEq val="0"/>
          </c:trendline>
          <c:xVal>
            <c:numRef>
              <c:f>Calendar!$AR$64:$BG$64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</c:numCache>
            </c:numRef>
          </c:xVal>
          <c:yVal>
            <c:numRef>
              <c:f>Calendar!$AR$66:$BG$66</c:f>
              <c:numCache>
                <c:formatCode>General</c:formatCode>
                <c:ptCount val="16"/>
                <c:pt idx="0">
                  <c:v>2.5000000000000022</c:v>
                </c:pt>
                <c:pt idx="1">
                  <c:v>3.7000000000000033</c:v>
                </c:pt>
                <c:pt idx="2">
                  <c:v>5.0000000000000044</c:v>
                </c:pt>
                <c:pt idx="3">
                  <c:v>5.600000000000005</c:v>
                </c:pt>
                <c:pt idx="4">
                  <c:v>6.399999999999995</c:v>
                </c:pt>
                <c:pt idx="5">
                  <c:v>7.0999999999999952</c:v>
                </c:pt>
                <c:pt idx="6">
                  <c:v>7.2999999999999954</c:v>
                </c:pt>
                <c:pt idx="7">
                  <c:v>6.9999999999999947</c:v>
                </c:pt>
                <c:pt idx="8">
                  <c:v>7.1999999999999957</c:v>
                </c:pt>
                <c:pt idx="9">
                  <c:v>7.1999999999999957</c:v>
                </c:pt>
                <c:pt idx="10">
                  <c:v>7.1999999999999957</c:v>
                </c:pt>
                <c:pt idx="11">
                  <c:v>7.7999999999999954</c:v>
                </c:pt>
                <c:pt idx="12">
                  <c:v>9.9999999999999982</c:v>
                </c:pt>
                <c:pt idx="13">
                  <c:v>10.499999999999998</c:v>
                </c:pt>
                <c:pt idx="14">
                  <c:v>10.199999999999998</c:v>
                </c:pt>
                <c:pt idx="15">
                  <c:v>9.9999999999999982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E4-47F3-B831-53A4419E832F}"/>
            </c:ext>
          </c:extLst>
        </c:ser>
        <c:ser>
          <c:idx val="2"/>
          <c:order val="2"/>
          <c:tx>
            <c:strRef>
              <c:f>Calendar!$AQ$67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Calendar!$AR$64:$BG$64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</c:numCache>
            </c:numRef>
          </c:xVal>
          <c:yVal>
            <c:numRef>
              <c:f>Calendar!$AR$67:$BG$67</c:f>
              <c:numCache>
                <c:formatCode>General</c:formatCode>
                <c:ptCount val="16"/>
                <c:pt idx="0">
                  <c:v>6.9999999999999947</c:v>
                </c:pt>
                <c:pt idx="1">
                  <c:v>6.4999999999999947</c:v>
                </c:pt>
                <c:pt idx="2">
                  <c:v>6.9999999999999947</c:v>
                </c:pt>
                <c:pt idx="3">
                  <c:v>8.9999999999999964</c:v>
                </c:pt>
                <c:pt idx="4">
                  <c:v>9.9999999999999982</c:v>
                </c:pt>
                <c:pt idx="5">
                  <c:v>11.5</c:v>
                </c:pt>
                <c:pt idx="6">
                  <c:v>11.5</c:v>
                </c:pt>
                <c:pt idx="7">
                  <c:v>12</c:v>
                </c:pt>
                <c:pt idx="8">
                  <c:v>12</c:v>
                </c:pt>
                <c:pt idx="9">
                  <c:v>11.5</c:v>
                </c:pt>
                <c:pt idx="10">
                  <c:v>12</c:v>
                </c:pt>
                <c:pt idx="11">
                  <c:v>11.5</c:v>
                </c:pt>
                <c:pt idx="12">
                  <c:v>13.5</c:v>
                </c:pt>
                <c:pt idx="13">
                  <c:v>14.500000000000002</c:v>
                </c:pt>
                <c:pt idx="14">
                  <c:v>14.500000000000002</c:v>
                </c:pt>
                <c:pt idx="15">
                  <c:v>14.500000000000002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E4-47F3-B831-53A4419E8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360720"/>
        <c:axId val="1572364048"/>
      </c:scatterChart>
      <c:valAx>
        <c:axId val="157236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64048"/>
        <c:crosses val="autoZero"/>
        <c:crossBetween val="midCat"/>
      </c:valAx>
      <c:valAx>
        <c:axId val="157236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6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Lifecycle</a:t>
            </a:r>
            <a:r>
              <a:rPr lang="en-GB" baseline="0"/>
              <a:t> GHG </a:t>
            </a:r>
            <a:r>
              <a:rPr lang="en-GB"/>
              <a:t>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Output!$J$3</c:f>
              <c:strCache>
                <c:ptCount val="1"/>
                <c:pt idx="0">
                  <c:v>Manufacturing battery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Output!$K$2:$L$2</c:f>
              <c:strCache>
                <c:ptCount val="2"/>
                <c:pt idx="0">
                  <c:v>NMC</c:v>
                </c:pt>
                <c:pt idx="1">
                  <c:v>LFP</c:v>
                </c:pt>
              </c:strCache>
            </c:strRef>
          </c:cat>
          <c:val>
            <c:numRef>
              <c:f>Output!$K$3:$L$3</c:f>
              <c:numCache>
                <c:formatCode>General</c:formatCode>
                <c:ptCount val="2"/>
                <c:pt idx="0">
                  <c:v>9.5196090103791108E-3</c:v>
                </c:pt>
                <c:pt idx="1">
                  <c:v>2.8011200189551962E-3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4-45BC-BE70-8B541664596D}"/>
            </c:ext>
          </c:extLst>
        </c:ser>
        <c:ser>
          <c:idx val="2"/>
          <c:order val="1"/>
          <c:tx>
            <c:strRef>
              <c:f>Output!$J$4</c:f>
              <c:strCache>
                <c:ptCount val="1"/>
                <c:pt idx="0">
                  <c:v>Manufacturing vehicle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Output!$K$4:$L$4</c:f>
              <c:numCache>
                <c:formatCode>General</c:formatCode>
                <c:ptCount val="2"/>
                <c:pt idx="0">
                  <c:v>1.1907496127661106E-2</c:v>
                </c:pt>
                <c:pt idx="1">
                  <c:v>5.0986885014719097E-3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8E-465A-8485-9A5F8C818C85}"/>
            </c:ext>
          </c:extLst>
        </c:ser>
        <c:ser>
          <c:idx val="1"/>
          <c:order val="2"/>
          <c:tx>
            <c:strRef>
              <c:f>Output!$J$5</c:f>
              <c:strCache>
                <c:ptCount val="1"/>
                <c:pt idx="0">
                  <c:v>Use phase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Output!$K$2:$L$2</c:f>
              <c:strCache>
                <c:ptCount val="2"/>
                <c:pt idx="0">
                  <c:v>NMC</c:v>
                </c:pt>
                <c:pt idx="1">
                  <c:v>LFP</c:v>
                </c:pt>
              </c:strCache>
            </c:strRef>
          </c:cat>
          <c:val>
            <c:numRef>
              <c:f>Output!$K$5:$L$5</c:f>
              <c:numCache>
                <c:formatCode>General</c:formatCode>
                <c:ptCount val="2"/>
                <c:pt idx="0">
                  <c:v>5.0436747575350591E-2</c:v>
                </c:pt>
                <c:pt idx="1">
                  <c:v>5.1087099940083924E-2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4-45BC-BE70-8B5416645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4872575"/>
        <c:axId val="224874239"/>
      </c:barChart>
      <c:catAx>
        <c:axId val="22487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74239"/>
        <c:crosses val="autoZero"/>
        <c:auto val="1"/>
        <c:lblAlgn val="ctr"/>
        <c:lblOffset val="100"/>
        <c:noMultiLvlLbl val="0"/>
      </c:catAx>
      <c:valAx>
        <c:axId val="22487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GHG Emissions [kg</a:t>
                </a:r>
                <a:r>
                  <a:rPr lang="en-GB" baseline="0"/>
                  <a:t> CO2eq / km]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7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ModelValidation!$BW$5</c:f>
              <c:strCache>
                <c:ptCount val="1"/>
                <c:pt idx="0">
                  <c:v>Study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ModelValidation!$BX$8:$CY$8</c:f>
              <c:numCache>
                <c:formatCode>General</c:formatCode>
                <c:ptCount val="28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510</c:v>
                </c:pt>
                <c:pt idx="5">
                  <c:v>510</c:v>
                </c:pt>
                <c:pt idx="6">
                  <c:v>510</c:v>
                </c:pt>
                <c:pt idx="7">
                  <c:v>510</c:v>
                </c:pt>
                <c:pt idx="8">
                  <c:v>510</c:v>
                </c:pt>
                <c:pt idx="9">
                  <c:v>400</c:v>
                </c:pt>
                <c:pt idx="10">
                  <c:v>600</c:v>
                </c:pt>
                <c:pt idx="11">
                  <c:v>600</c:v>
                </c:pt>
                <c:pt idx="12">
                  <c:v>300</c:v>
                </c:pt>
                <c:pt idx="13">
                  <c:v>1772.8571428571427</c:v>
                </c:pt>
                <c:pt idx="14">
                  <c:v>1772.8571428571427</c:v>
                </c:pt>
                <c:pt idx="15">
                  <c:v>510</c:v>
                </c:pt>
                <c:pt idx="16">
                  <c:v>510</c:v>
                </c:pt>
                <c:pt idx="17">
                  <c:v>100</c:v>
                </c:pt>
                <c:pt idx="18">
                  <c:v>100</c:v>
                </c:pt>
                <c:pt idx="19">
                  <c:v>300</c:v>
                </c:pt>
                <c:pt idx="20">
                  <c:v>300</c:v>
                </c:pt>
                <c:pt idx="21">
                  <c:v>187.5</c:v>
                </c:pt>
                <c:pt idx="22">
                  <c:v>300</c:v>
                </c:pt>
                <c:pt idx="23">
                  <c:v>1440</c:v>
                </c:pt>
                <c:pt idx="24">
                  <c:v>1440</c:v>
                </c:pt>
                <c:pt idx="25">
                  <c:v>1440</c:v>
                </c:pt>
                <c:pt idx="26">
                  <c:v>1440</c:v>
                </c:pt>
                <c:pt idx="27">
                  <c:v>1440</c:v>
                </c:pt>
              </c:numCache>
            </c:numRef>
          </c:xVal>
          <c:yVal>
            <c:numRef>
              <c:f>ModelValidation!$BX$5:$CY$5</c:f>
              <c:numCache>
                <c:formatCode>0.0000</c:formatCode>
                <c:ptCount val="28"/>
                <c:pt idx="0">
                  <c:v>0.98</c:v>
                </c:pt>
                <c:pt idx="1">
                  <c:v>0.996</c:v>
                </c:pt>
                <c:pt idx="2">
                  <c:v>0.97580645161290325</c:v>
                </c:pt>
                <c:pt idx="3">
                  <c:v>0.83805668016194323</c:v>
                </c:pt>
                <c:pt idx="4">
                  <c:v>0.94</c:v>
                </c:pt>
                <c:pt idx="5">
                  <c:v>0.9</c:v>
                </c:pt>
                <c:pt idx="6">
                  <c:v>0.82</c:v>
                </c:pt>
                <c:pt idx="7">
                  <c:v>0.82</c:v>
                </c:pt>
                <c:pt idx="8">
                  <c:v>0.77500000000000002</c:v>
                </c:pt>
                <c:pt idx="9">
                  <c:v>0.76</c:v>
                </c:pt>
                <c:pt idx="10">
                  <c:v>0.99</c:v>
                </c:pt>
                <c:pt idx="11">
                  <c:v>0.96</c:v>
                </c:pt>
                <c:pt idx="12">
                  <c:v>0.91</c:v>
                </c:pt>
                <c:pt idx="13">
                  <c:v>0.83499999999999996</c:v>
                </c:pt>
                <c:pt idx="14">
                  <c:v>0.92</c:v>
                </c:pt>
                <c:pt idx="15">
                  <c:v>0.96699999999999997</c:v>
                </c:pt>
                <c:pt idx="16">
                  <c:v>0.93640000000000001</c:v>
                </c:pt>
                <c:pt idx="17">
                  <c:v>0.75</c:v>
                </c:pt>
                <c:pt idx="18">
                  <c:v>0.86</c:v>
                </c:pt>
                <c:pt idx="19">
                  <c:v>0.875</c:v>
                </c:pt>
                <c:pt idx="20">
                  <c:v>0.93</c:v>
                </c:pt>
                <c:pt idx="21">
                  <c:v>0.8</c:v>
                </c:pt>
                <c:pt idx="22">
                  <c:v>0.96</c:v>
                </c:pt>
                <c:pt idx="23">
                  <c:v>0.9</c:v>
                </c:pt>
                <c:pt idx="24">
                  <c:v>0.92500000000000004</c:v>
                </c:pt>
                <c:pt idx="25">
                  <c:v>0.97</c:v>
                </c:pt>
                <c:pt idx="26">
                  <c:v>0.875</c:v>
                </c:pt>
                <c:pt idx="27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38A-4993-832E-C6F0F32B6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81935"/>
        <c:axId val="2140883183"/>
      </c:scatterChart>
      <c:valAx>
        <c:axId val="214088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83183"/>
        <c:crosses val="autoZero"/>
        <c:crossBetween val="midCat"/>
      </c:valAx>
      <c:valAx>
        <c:axId val="2140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8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Literature</a:t>
            </a:r>
            <a:r>
              <a:rPr lang="en-GB" baseline="0"/>
              <a:t> vs Model variation, Battery SoH percentage point difference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ModelValidation!$F$21:$BS$21</c:f>
              <c:numCache>
                <c:formatCode>0.0%</c:formatCode>
                <c:ptCount val="66"/>
                <c:pt idx="0">
                  <c:v>9.1836734693877629E-3</c:v>
                </c:pt>
                <c:pt idx="1">
                  <c:v>-2.4899598393574342E-2</c:v>
                </c:pt>
                <c:pt idx="2">
                  <c:v>-2.6446280991735602E-2</c:v>
                </c:pt>
                <c:pt idx="3">
                  <c:v>8.6442028985507333E-2</c:v>
                </c:pt>
                <c:pt idx="4">
                  <c:v>7.1428571428571496E-3</c:v>
                </c:pt>
                <c:pt idx="5">
                  <c:v>-5.2000000000000046E-2</c:v>
                </c:pt>
                <c:pt idx="6">
                  <c:v>-6.2999999999999945E-2</c:v>
                </c:pt>
                <c:pt idx="7">
                  <c:v>-1.2057142857142796E-2</c:v>
                </c:pt>
                <c:pt idx="8">
                  <c:v>-3.6956521739130464E-2</c:v>
                </c:pt>
                <c:pt idx="9">
                  <c:v>-2.3354564755838546E-2</c:v>
                </c:pt>
                <c:pt idx="10">
                  <c:v>-1.183246073298427E-2</c:v>
                </c:pt>
                <c:pt idx="11">
                  <c:v>-1.6632016632015954E-3</c:v>
                </c:pt>
                <c:pt idx="12">
                  <c:v>2.9045643153527228E-3</c:v>
                </c:pt>
                <c:pt idx="13">
                  <c:v>-1.1720430107526903E-2</c:v>
                </c:pt>
                <c:pt idx="14">
                  <c:v>-2.2842639593908594E-2</c:v>
                </c:pt>
                <c:pt idx="15">
                  <c:v>-2.3012552301255134E-2</c:v>
                </c:pt>
                <c:pt idx="16">
                  <c:v>-3.2698412698412622E-2</c:v>
                </c:pt>
                <c:pt idx="17">
                  <c:v>-2.5641025641025546E-2</c:v>
                </c:pt>
                <c:pt idx="18">
                  <c:v>-3.6739130434782663E-2</c:v>
                </c:pt>
                <c:pt idx="19">
                  <c:v>0.20098765432098759</c:v>
                </c:pt>
                <c:pt idx="20">
                  <c:v>4.9444444444444423E-2</c:v>
                </c:pt>
                <c:pt idx="21">
                  <c:v>2.5573770491803254E-2</c:v>
                </c:pt>
                <c:pt idx="22">
                  <c:v>-1.6276595744680832E-2</c:v>
                </c:pt>
                <c:pt idx="23">
                  <c:v>-4.2947368421052581E-2</c:v>
                </c:pt>
                <c:pt idx="24">
                  <c:v>-5.1063829787233971E-2</c:v>
                </c:pt>
                <c:pt idx="25">
                  <c:v>-9.4240837696335164E-3</c:v>
                </c:pt>
                <c:pt idx="26">
                  <c:v>3.07219662058372E-3</c:v>
                </c:pt>
                <c:pt idx="27">
                  <c:v>-3.0581055737194319E-2</c:v>
                </c:pt>
                <c:pt idx="28">
                  <c:v>-2.2894232704868886E-2</c:v>
                </c:pt>
                <c:pt idx="29">
                  <c:v>-2.193591644399976E-2</c:v>
                </c:pt>
                <c:pt idx="30">
                  <c:v>-3.9103681271439192E-2</c:v>
                </c:pt>
                <c:pt idx="31">
                  <c:v>-7.7916846284058233E-2</c:v>
                </c:pt>
                <c:pt idx="32">
                  <c:v>2.7127659574468169E-2</c:v>
                </c:pt>
                <c:pt idx="33">
                  <c:v>2.7555555555555479E-2</c:v>
                </c:pt>
                <c:pt idx="34">
                  <c:v>5.9878048780487851E-2</c:v>
                </c:pt>
                <c:pt idx="35">
                  <c:v>2.878048780487813E-2</c:v>
                </c:pt>
                <c:pt idx="36">
                  <c:v>4.4774193548387034E-2</c:v>
                </c:pt>
                <c:pt idx="37">
                  <c:v>5.3421052631578904E-2</c:v>
                </c:pt>
                <c:pt idx="38">
                  <c:v>0.15151515151515152</c:v>
                </c:pt>
                <c:pt idx="39">
                  <c:v>3.5294117647058858E-2</c:v>
                </c:pt>
                <c:pt idx="40">
                  <c:v>-2.0989010989010994E-2</c:v>
                </c:pt>
                <c:pt idx="41">
                  <c:v>6.5421686746987978E-2</c:v>
                </c:pt>
                <c:pt idx="42">
                  <c:v>0.13116883116883113</c:v>
                </c:pt>
                <c:pt idx="43">
                  <c:v>-6.8484848484848454E-2</c:v>
                </c:pt>
                <c:pt idx="44">
                  <c:v>-8.697916666666658E-2</c:v>
                </c:pt>
                <c:pt idx="45">
                  <c:v>-5.3626373626373694E-2</c:v>
                </c:pt>
                <c:pt idx="46">
                  <c:v>6.4670658682634788E-2</c:v>
                </c:pt>
                <c:pt idx="47">
                  <c:v>-3.3695652173913071E-2</c:v>
                </c:pt>
                <c:pt idx="48">
                  <c:v>-8.2730093071354781E-3</c:v>
                </c:pt>
                <c:pt idx="49">
                  <c:v>2.4134985049124254E-2</c:v>
                </c:pt>
                <c:pt idx="50">
                  <c:v>3.3626530261245111E-2</c:v>
                </c:pt>
                <c:pt idx="51">
                  <c:v>6.2251494280541789E-2</c:v>
                </c:pt>
                <c:pt idx="52">
                  <c:v>5.9555555555555507E-2</c:v>
                </c:pt>
                <c:pt idx="53">
                  <c:v>5.7364341085271324E-2</c:v>
                </c:pt>
                <c:pt idx="54">
                  <c:v>-9.1428571428571505E-3</c:v>
                </c:pt>
                <c:pt idx="55">
                  <c:v>-4.193548387096778E-2</c:v>
                </c:pt>
                <c:pt idx="56">
                  <c:v>5.6249999999999911E-2</c:v>
                </c:pt>
                <c:pt idx="57">
                  <c:v>-9.3750000000000083E-3</c:v>
                </c:pt>
                <c:pt idx="58">
                  <c:v>7.3749999999999927E-2</c:v>
                </c:pt>
                <c:pt idx="59">
                  <c:v>1.6249999999999876E-2</c:v>
                </c:pt>
                <c:pt idx="60">
                  <c:v>-7.0000000000000062E-2</c:v>
                </c:pt>
                <c:pt idx="61">
                  <c:v>2.222222222222224E-2</c:v>
                </c:pt>
                <c:pt idx="62">
                  <c:v>2.9189189189189092E-2</c:v>
                </c:pt>
                <c:pt idx="63">
                  <c:v>-1.9587628865979399E-2</c:v>
                </c:pt>
                <c:pt idx="64">
                  <c:v>5.2571428571428616E-2</c:v>
                </c:pt>
                <c:pt idx="65">
                  <c:v>0.11463414634146352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5-4AE4-963D-FD112D360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704287"/>
        <c:axId val="1027704703"/>
      </c:scatterChart>
      <c:valAx>
        <c:axId val="102770428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Each 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027704703"/>
        <c:crosses val="autoZero"/>
        <c:crossBetween val="midCat"/>
      </c:valAx>
      <c:valAx>
        <c:axId val="102770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SoH difference</a:t>
                </a:r>
                <a:r>
                  <a:rPr lang="en-GB" baseline="0"/>
                  <a:t> (positive % = this Model overestimated the SoH)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0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SOH estimate for calendar and combined</a:t>
            </a:r>
            <a:r>
              <a:rPr lang="en-GB" baseline="0"/>
              <a:t> aging - LFP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ModelValidation!$BW$5</c:f>
              <c:strCache>
                <c:ptCount val="1"/>
                <c:pt idx="0">
                  <c:v>Study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ModelValidation!$BX$20:$CS$20</c:f>
              <c:numCache>
                <c:formatCode>General</c:formatCode>
                <c:ptCount val="22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230</c:v>
                </c:pt>
                <c:pt idx="5">
                  <c:v>230</c:v>
                </c:pt>
                <c:pt idx="6">
                  <c:v>230</c:v>
                </c:pt>
                <c:pt idx="7">
                  <c:v>230</c:v>
                </c:pt>
                <c:pt idx="8">
                  <c:v>230</c:v>
                </c:pt>
                <c:pt idx="9">
                  <c:v>70</c:v>
                </c:pt>
                <c:pt idx="10">
                  <c:v>230</c:v>
                </c:pt>
                <c:pt idx="11">
                  <c:v>230</c:v>
                </c:pt>
                <c:pt idx="12">
                  <c:v>230</c:v>
                </c:pt>
                <c:pt idx="13">
                  <c:v>230</c:v>
                </c:pt>
                <c:pt idx="14">
                  <c:v>230</c:v>
                </c:pt>
                <c:pt idx="15">
                  <c:v>900</c:v>
                </c:pt>
                <c:pt idx="16">
                  <c:v>1800</c:v>
                </c:pt>
                <c:pt idx="17">
                  <c:v>2700</c:v>
                </c:pt>
                <c:pt idx="18">
                  <c:v>1800</c:v>
                </c:pt>
                <c:pt idx="19">
                  <c:v>900</c:v>
                </c:pt>
              </c:numCache>
            </c:numRef>
          </c:xVal>
          <c:yVal>
            <c:numRef>
              <c:f>ModelValidation!$BX$17:$CS$17</c:f>
              <c:numCache>
                <c:formatCode>General</c:formatCode>
                <c:ptCount val="22"/>
                <c:pt idx="0">
                  <c:v>0.98</c:v>
                </c:pt>
                <c:pt idx="1">
                  <c:v>1</c:v>
                </c:pt>
                <c:pt idx="2">
                  <c:v>1</c:v>
                </c:pt>
                <c:pt idx="3">
                  <c:v>0.91503267973856206</c:v>
                </c:pt>
                <c:pt idx="4">
                  <c:v>0.92</c:v>
                </c:pt>
                <c:pt idx="5">
                  <c:v>0.94199999999999995</c:v>
                </c:pt>
                <c:pt idx="6">
                  <c:v>0.95499999999999996</c:v>
                </c:pt>
                <c:pt idx="7">
                  <c:v>0.96199999999999997</c:v>
                </c:pt>
                <c:pt idx="8">
                  <c:v>0.96399999999999997</c:v>
                </c:pt>
                <c:pt idx="9">
                  <c:v>0.93</c:v>
                </c:pt>
                <c:pt idx="10">
                  <c:v>0.98499999999999999</c:v>
                </c:pt>
                <c:pt idx="11">
                  <c:v>0.95599999999999996</c:v>
                </c:pt>
                <c:pt idx="12">
                  <c:v>0.94499999999999995</c:v>
                </c:pt>
                <c:pt idx="13">
                  <c:v>0.93599999999999994</c:v>
                </c:pt>
                <c:pt idx="14">
                  <c:v>0.92</c:v>
                </c:pt>
                <c:pt idx="15">
                  <c:v>0.96397951116030667</c:v>
                </c:pt>
                <c:pt idx="16">
                  <c:v>0.96755134566148304</c:v>
                </c:pt>
                <c:pt idx="17">
                  <c:v>0.97140874097499852</c:v>
                </c:pt>
                <c:pt idx="18">
                  <c:v>0.96503647888565669</c:v>
                </c:pt>
                <c:pt idx="19">
                  <c:v>0.98494370745198689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4A-47CD-A721-7E4220032016}"/>
            </c:ext>
          </c:extLst>
        </c:ser>
        <c:ser>
          <c:idx val="1"/>
          <c:order val="1"/>
          <c:tx>
            <c:strRef>
              <c:f>ModelValidation!$BW$6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ModelValidation!$BX$20:$CS$20</c:f>
              <c:numCache>
                <c:formatCode>General</c:formatCode>
                <c:ptCount val="22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230</c:v>
                </c:pt>
                <c:pt idx="5">
                  <c:v>230</c:v>
                </c:pt>
                <c:pt idx="6">
                  <c:v>230</c:v>
                </c:pt>
                <c:pt idx="7">
                  <c:v>230</c:v>
                </c:pt>
                <c:pt idx="8">
                  <c:v>230</c:v>
                </c:pt>
                <c:pt idx="9">
                  <c:v>70</c:v>
                </c:pt>
                <c:pt idx="10">
                  <c:v>230</c:v>
                </c:pt>
                <c:pt idx="11">
                  <c:v>230</c:v>
                </c:pt>
                <c:pt idx="12">
                  <c:v>230</c:v>
                </c:pt>
                <c:pt idx="13">
                  <c:v>230</c:v>
                </c:pt>
                <c:pt idx="14">
                  <c:v>230</c:v>
                </c:pt>
                <c:pt idx="15">
                  <c:v>900</c:v>
                </c:pt>
                <c:pt idx="16">
                  <c:v>1800</c:v>
                </c:pt>
                <c:pt idx="17">
                  <c:v>2700</c:v>
                </c:pt>
                <c:pt idx="18">
                  <c:v>1800</c:v>
                </c:pt>
                <c:pt idx="19">
                  <c:v>900</c:v>
                </c:pt>
              </c:numCache>
            </c:numRef>
          </c:xVal>
          <c:yVal>
            <c:numRef>
              <c:f>ModelValidation!$BX$18:$CS$18</c:f>
              <c:numCache>
                <c:formatCode>General</c:formatCode>
                <c:ptCount val="22"/>
                <c:pt idx="0">
                  <c:v>0.98699999999999999</c:v>
                </c:pt>
                <c:pt idx="1">
                  <c:v>0.94799999999999995</c:v>
                </c:pt>
                <c:pt idx="2">
                  <c:v>0.93700000000000006</c:v>
                </c:pt>
                <c:pt idx="3">
                  <c:v>0.90400000000000003</c:v>
                </c:pt>
                <c:pt idx="4">
                  <c:v>0.88600000000000001</c:v>
                </c:pt>
                <c:pt idx="5">
                  <c:v>0.92</c:v>
                </c:pt>
                <c:pt idx="6">
                  <c:v>0.94369999999999998</c:v>
                </c:pt>
                <c:pt idx="7">
                  <c:v>0.96040000000000003</c:v>
                </c:pt>
                <c:pt idx="8">
                  <c:v>0.96679999999999999</c:v>
                </c:pt>
                <c:pt idx="9">
                  <c:v>0.91910000000000003</c:v>
                </c:pt>
                <c:pt idx="10">
                  <c:v>0.96250000000000002</c:v>
                </c:pt>
                <c:pt idx="11">
                  <c:v>0.93400000000000005</c:v>
                </c:pt>
                <c:pt idx="12">
                  <c:v>0.91410000000000002</c:v>
                </c:pt>
                <c:pt idx="13">
                  <c:v>0.91200000000000003</c:v>
                </c:pt>
                <c:pt idx="14">
                  <c:v>0.88619999999999999</c:v>
                </c:pt>
                <c:pt idx="15">
                  <c:v>0.9345</c:v>
                </c:pt>
                <c:pt idx="16">
                  <c:v>0.94540000000000002</c:v>
                </c:pt>
                <c:pt idx="17">
                  <c:v>0.95009999999999994</c:v>
                </c:pt>
                <c:pt idx="18">
                  <c:v>0.92730000000000001</c:v>
                </c:pt>
                <c:pt idx="19">
                  <c:v>0.90820000000000001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4A-47CD-A721-7E4220032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590287"/>
        <c:axId val="1101588207"/>
      </c:scatterChart>
      <c:valAx>
        <c:axId val="110159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88207"/>
        <c:crosses val="autoZero"/>
        <c:crossBetween val="midCat"/>
      </c:valAx>
      <c:valAx>
        <c:axId val="1101588207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SOH at given time [%/100]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90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SOH estimate for cycle and combined</a:t>
            </a:r>
            <a:r>
              <a:rPr lang="en-GB" baseline="0"/>
              <a:t> aging - LFP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ModelValidation!$BW$5</c:f>
              <c:strCache>
                <c:ptCount val="1"/>
                <c:pt idx="0">
                  <c:v>Study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ModelValidation!$BX$26:$CF$26</c:f>
              <c:numCache>
                <c:formatCode>General</c:formatCode>
                <c:ptCount val="9"/>
                <c:pt idx="0">
                  <c:v>2800</c:v>
                </c:pt>
                <c:pt idx="1">
                  <c:v>2800</c:v>
                </c:pt>
                <c:pt idx="2">
                  <c:v>2800</c:v>
                </c:pt>
                <c:pt idx="3">
                  <c:v>2800</c:v>
                </c:pt>
                <c:pt idx="4">
                  <c:v>2800</c:v>
                </c:pt>
                <c:pt idx="5">
                  <c:v>1050</c:v>
                </c:pt>
                <c:pt idx="6">
                  <c:v>420</c:v>
                </c:pt>
                <c:pt idx="7">
                  <c:v>1000</c:v>
                </c:pt>
                <c:pt idx="8">
                  <c:v>1000</c:v>
                </c:pt>
              </c:numCache>
            </c:numRef>
          </c:xVal>
          <c:yVal>
            <c:numRef>
              <c:f>ModelValidation!$BX$23:$CF$23</c:f>
              <c:numCache>
                <c:formatCode>General</c:formatCode>
                <c:ptCount val="9"/>
                <c:pt idx="0">
                  <c:v>0.9</c:v>
                </c:pt>
                <c:pt idx="1">
                  <c:v>0.91500000000000004</c:v>
                </c:pt>
                <c:pt idx="2">
                  <c:v>0.94</c:v>
                </c:pt>
                <c:pt idx="3">
                  <c:v>0.95</c:v>
                </c:pt>
                <c:pt idx="4">
                  <c:v>0.94</c:v>
                </c:pt>
                <c:pt idx="5">
                  <c:v>0.95499999999999996</c:v>
                </c:pt>
                <c:pt idx="6">
                  <c:v>0.97650000000000003</c:v>
                </c:pt>
                <c:pt idx="7">
                  <c:v>0.93941087188869221</c:v>
                </c:pt>
                <c:pt idx="8">
                  <c:v>0.90844776890955581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6-4BFC-A803-5B48C656DD83}"/>
            </c:ext>
          </c:extLst>
        </c:ser>
        <c:ser>
          <c:idx val="1"/>
          <c:order val="1"/>
          <c:tx>
            <c:strRef>
              <c:f>ModelValidation!$BW$6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ModelValidation!$BX$26:$CF$26</c:f>
              <c:numCache>
                <c:formatCode>General</c:formatCode>
                <c:ptCount val="9"/>
                <c:pt idx="0">
                  <c:v>2800</c:v>
                </c:pt>
                <c:pt idx="1">
                  <c:v>2800</c:v>
                </c:pt>
                <c:pt idx="2">
                  <c:v>2800</c:v>
                </c:pt>
                <c:pt idx="3">
                  <c:v>2800</c:v>
                </c:pt>
                <c:pt idx="4">
                  <c:v>2800</c:v>
                </c:pt>
                <c:pt idx="5">
                  <c:v>1050</c:v>
                </c:pt>
                <c:pt idx="6">
                  <c:v>420</c:v>
                </c:pt>
                <c:pt idx="7">
                  <c:v>1000</c:v>
                </c:pt>
                <c:pt idx="8">
                  <c:v>1000</c:v>
                </c:pt>
              </c:numCache>
            </c:numRef>
          </c:xVal>
          <c:yVal>
            <c:numRef>
              <c:f>ModelValidation!$BX$24:$CF$24</c:f>
              <c:numCache>
                <c:formatCode>General</c:formatCode>
                <c:ptCount val="9"/>
                <c:pt idx="0">
                  <c:v>0.94450000000000001</c:v>
                </c:pt>
                <c:pt idx="1">
                  <c:v>0.93840000000000001</c:v>
                </c:pt>
                <c:pt idx="2">
                  <c:v>0.92469999999999997</c:v>
                </c:pt>
                <c:pt idx="3">
                  <c:v>0.90920000000000001</c:v>
                </c:pt>
                <c:pt idx="4">
                  <c:v>0.89200000000000002</c:v>
                </c:pt>
                <c:pt idx="5">
                  <c:v>0.94599999999999995</c:v>
                </c:pt>
                <c:pt idx="6">
                  <c:v>0.97950000000000004</c:v>
                </c:pt>
                <c:pt idx="7">
                  <c:v>0.97099999999999997</c:v>
                </c:pt>
                <c:pt idx="8">
                  <c:v>0.96499999999999997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6-4BFC-A803-5B48C656D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590287"/>
        <c:axId val="1101588207"/>
      </c:scatterChart>
      <c:valAx>
        <c:axId val="110159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88207"/>
        <c:crosses val="autoZero"/>
        <c:crossBetween val="midCat"/>
      </c:valAx>
      <c:valAx>
        <c:axId val="1101588207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SOH at given time [%/100]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90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SOH estimate for calendar and combined</a:t>
            </a:r>
            <a:r>
              <a:rPr lang="en-GB" baseline="0"/>
              <a:t> aging - NMC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ModelValidation!$BW$5</c:f>
              <c:strCache>
                <c:ptCount val="1"/>
                <c:pt idx="0">
                  <c:v>Study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ModelValidation!$BX$8:$CY$8</c:f>
              <c:numCache>
                <c:formatCode>General</c:formatCode>
                <c:ptCount val="28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510</c:v>
                </c:pt>
                <c:pt idx="5">
                  <c:v>510</c:v>
                </c:pt>
                <c:pt idx="6">
                  <c:v>510</c:v>
                </c:pt>
                <c:pt idx="7">
                  <c:v>510</c:v>
                </c:pt>
                <c:pt idx="8">
                  <c:v>510</c:v>
                </c:pt>
                <c:pt idx="9">
                  <c:v>400</c:v>
                </c:pt>
                <c:pt idx="10">
                  <c:v>600</c:v>
                </c:pt>
                <c:pt idx="11">
                  <c:v>600</c:v>
                </c:pt>
                <c:pt idx="12">
                  <c:v>300</c:v>
                </c:pt>
                <c:pt idx="13">
                  <c:v>1772.8571428571427</c:v>
                </c:pt>
                <c:pt idx="14">
                  <c:v>1772.8571428571427</c:v>
                </c:pt>
                <c:pt idx="15">
                  <c:v>510</c:v>
                </c:pt>
                <c:pt idx="16">
                  <c:v>510</c:v>
                </c:pt>
                <c:pt idx="17">
                  <c:v>100</c:v>
                </c:pt>
                <c:pt idx="18">
                  <c:v>100</c:v>
                </c:pt>
                <c:pt idx="19">
                  <c:v>300</c:v>
                </c:pt>
                <c:pt idx="20">
                  <c:v>300</c:v>
                </c:pt>
                <c:pt idx="21">
                  <c:v>187.5</c:v>
                </c:pt>
                <c:pt idx="22">
                  <c:v>300</c:v>
                </c:pt>
                <c:pt idx="23">
                  <c:v>1440</c:v>
                </c:pt>
                <c:pt idx="24">
                  <c:v>1440</c:v>
                </c:pt>
                <c:pt idx="25">
                  <c:v>1440</c:v>
                </c:pt>
                <c:pt idx="26">
                  <c:v>1440</c:v>
                </c:pt>
                <c:pt idx="27">
                  <c:v>1440</c:v>
                </c:pt>
              </c:numCache>
            </c:numRef>
          </c:xVal>
          <c:yVal>
            <c:numRef>
              <c:f>ModelValidation!$BX$5:$CY$5</c:f>
              <c:numCache>
                <c:formatCode>0.0000</c:formatCode>
                <c:ptCount val="28"/>
                <c:pt idx="0">
                  <c:v>0.98</c:v>
                </c:pt>
                <c:pt idx="1">
                  <c:v>0.996</c:v>
                </c:pt>
                <c:pt idx="2">
                  <c:v>0.97580645161290325</c:v>
                </c:pt>
                <c:pt idx="3">
                  <c:v>0.83805668016194323</c:v>
                </c:pt>
                <c:pt idx="4">
                  <c:v>0.94</c:v>
                </c:pt>
                <c:pt idx="5">
                  <c:v>0.9</c:v>
                </c:pt>
                <c:pt idx="6">
                  <c:v>0.82</c:v>
                </c:pt>
                <c:pt idx="7">
                  <c:v>0.82</c:v>
                </c:pt>
                <c:pt idx="8">
                  <c:v>0.77500000000000002</c:v>
                </c:pt>
                <c:pt idx="9">
                  <c:v>0.76</c:v>
                </c:pt>
                <c:pt idx="10">
                  <c:v>0.99</c:v>
                </c:pt>
                <c:pt idx="11">
                  <c:v>0.96</c:v>
                </c:pt>
                <c:pt idx="12">
                  <c:v>0.91</c:v>
                </c:pt>
                <c:pt idx="13">
                  <c:v>0.83499999999999996</c:v>
                </c:pt>
                <c:pt idx="14">
                  <c:v>0.92</c:v>
                </c:pt>
                <c:pt idx="15">
                  <c:v>0.96699999999999997</c:v>
                </c:pt>
                <c:pt idx="16">
                  <c:v>0.93640000000000001</c:v>
                </c:pt>
                <c:pt idx="17">
                  <c:v>0.75</c:v>
                </c:pt>
                <c:pt idx="18">
                  <c:v>0.86</c:v>
                </c:pt>
                <c:pt idx="19">
                  <c:v>0.875</c:v>
                </c:pt>
                <c:pt idx="20">
                  <c:v>0.93</c:v>
                </c:pt>
                <c:pt idx="21">
                  <c:v>0.8</c:v>
                </c:pt>
                <c:pt idx="22">
                  <c:v>0.96</c:v>
                </c:pt>
                <c:pt idx="23">
                  <c:v>0.9</c:v>
                </c:pt>
                <c:pt idx="24">
                  <c:v>0.92500000000000004</c:v>
                </c:pt>
                <c:pt idx="25">
                  <c:v>0.97</c:v>
                </c:pt>
                <c:pt idx="26">
                  <c:v>0.875</c:v>
                </c:pt>
                <c:pt idx="27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B-4D2E-A429-1A9E165B0754}"/>
            </c:ext>
          </c:extLst>
        </c:ser>
        <c:ser>
          <c:idx val="1"/>
          <c:order val="1"/>
          <c:tx>
            <c:strRef>
              <c:f>ModelValidation!$BW$6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ModelValidation!$BX$8:$CY$8</c:f>
              <c:numCache>
                <c:formatCode>General</c:formatCode>
                <c:ptCount val="28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510</c:v>
                </c:pt>
                <c:pt idx="5">
                  <c:v>510</c:v>
                </c:pt>
                <c:pt idx="6">
                  <c:v>510</c:v>
                </c:pt>
                <c:pt idx="7">
                  <c:v>510</c:v>
                </c:pt>
                <c:pt idx="8">
                  <c:v>510</c:v>
                </c:pt>
                <c:pt idx="9">
                  <c:v>400</c:v>
                </c:pt>
                <c:pt idx="10">
                  <c:v>600</c:v>
                </c:pt>
                <c:pt idx="11">
                  <c:v>600</c:v>
                </c:pt>
                <c:pt idx="12">
                  <c:v>300</c:v>
                </c:pt>
                <c:pt idx="13">
                  <c:v>1772.8571428571427</c:v>
                </c:pt>
                <c:pt idx="14">
                  <c:v>1772.8571428571427</c:v>
                </c:pt>
                <c:pt idx="15">
                  <c:v>510</c:v>
                </c:pt>
                <c:pt idx="16">
                  <c:v>510</c:v>
                </c:pt>
                <c:pt idx="17">
                  <c:v>100</c:v>
                </c:pt>
                <c:pt idx="18">
                  <c:v>100</c:v>
                </c:pt>
                <c:pt idx="19">
                  <c:v>300</c:v>
                </c:pt>
                <c:pt idx="20">
                  <c:v>300</c:v>
                </c:pt>
                <c:pt idx="21">
                  <c:v>187.5</c:v>
                </c:pt>
                <c:pt idx="22">
                  <c:v>300</c:v>
                </c:pt>
                <c:pt idx="23">
                  <c:v>1440</c:v>
                </c:pt>
                <c:pt idx="24">
                  <c:v>1440</c:v>
                </c:pt>
                <c:pt idx="25">
                  <c:v>1440</c:v>
                </c:pt>
                <c:pt idx="26">
                  <c:v>1440</c:v>
                </c:pt>
                <c:pt idx="27">
                  <c:v>1440</c:v>
                </c:pt>
              </c:numCache>
            </c:numRef>
          </c:xVal>
          <c:yVal>
            <c:numRef>
              <c:f>ModelValidation!$BX$6:$CY$6</c:f>
              <c:numCache>
                <c:formatCode>0.0000</c:formatCode>
                <c:ptCount val="28"/>
                <c:pt idx="0">
                  <c:v>0.98899999999999999</c:v>
                </c:pt>
                <c:pt idx="1">
                  <c:v>0.97119999999999995</c:v>
                </c:pt>
                <c:pt idx="2">
                  <c:v>0.95</c:v>
                </c:pt>
                <c:pt idx="3">
                  <c:v>0.91049999999999998</c:v>
                </c:pt>
                <c:pt idx="4">
                  <c:v>0.96550000000000002</c:v>
                </c:pt>
                <c:pt idx="5">
                  <c:v>0.92479999999999996</c:v>
                </c:pt>
                <c:pt idx="6">
                  <c:v>0.86909999999999998</c:v>
                </c:pt>
                <c:pt idx="7">
                  <c:v>0.84360000000000002</c:v>
                </c:pt>
                <c:pt idx="8">
                  <c:v>0.80969999999999998</c:v>
                </c:pt>
                <c:pt idx="9">
                  <c:v>0.80059999999999998</c:v>
                </c:pt>
                <c:pt idx="10">
                  <c:v>0.92220000000000002</c:v>
                </c:pt>
                <c:pt idx="11">
                  <c:v>0.87650000000000006</c:v>
                </c:pt>
                <c:pt idx="12">
                  <c:v>0.86119999999999997</c:v>
                </c:pt>
                <c:pt idx="13">
                  <c:v>0.88900000000000001</c:v>
                </c:pt>
                <c:pt idx="14">
                  <c:v>0.88900000000000001</c:v>
                </c:pt>
                <c:pt idx="15">
                  <c:v>0.95899999999999996</c:v>
                </c:pt>
                <c:pt idx="16">
                  <c:v>0.95899999999999996</c:v>
                </c:pt>
                <c:pt idx="17">
                  <c:v>0.79466666666666663</c:v>
                </c:pt>
                <c:pt idx="18">
                  <c:v>0.90933333333333333</c:v>
                </c:pt>
                <c:pt idx="19">
                  <c:v>0.86699999999999999</c:v>
                </c:pt>
                <c:pt idx="20">
                  <c:v>0.89100000000000001</c:v>
                </c:pt>
                <c:pt idx="21">
                  <c:v>0.84499999999999997</c:v>
                </c:pt>
                <c:pt idx="22">
                  <c:v>0.95099999999999996</c:v>
                </c:pt>
                <c:pt idx="23">
                  <c:v>0.92</c:v>
                </c:pt>
                <c:pt idx="24">
                  <c:v>0.95199999999999996</c:v>
                </c:pt>
                <c:pt idx="25">
                  <c:v>0.95099999999999996</c:v>
                </c:pt>
                <c:pt idx="26">
                  <c:v>0.92100000000000004</c:v>
                </c:pt>
                <c:pt idx="27">
                  <c:v>0.91400000000000003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B-4D2E-A429-1A9E165B0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590287"/>
        <c:axId val="1101588207"/>
      </c:scatterChart>
      <c:valAx>
        <c:axId val="110159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88207"/>
        <c:crosses val="autoZero"/>
        <c:crossBetween val="midCat"/>
      </c:valAx>
      <c:valAx>
        <c:axId val="1101588207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SOH at given time [%/100]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90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SOH estimate for cycle and combined</a:t>
            </a:r>
            <a:r>
              <a:rPr lang="en-GB" baseline="0"/>
              <a:t> aging - NMC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ModelValidation!$BW$5</c:f>
              <c:strCache>
                <c:ptCount val="1"/>
                <c:pt idx="0">
                  <c:v>Study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ModelValidation!$BX$14:$CQ$14</c:f>
              <c:numCache>
                <c:formatCode>General</c:formatCode>
                <c:ptCount val="20"/>
                <c:pt idx="0">
                  <c:v>4250</c:v>
                </c:pt>
                <c:pt idx="1">
                  <c:v>4250</c:v>
                </c:pt>
                <c:pt idx="2">
                  <c:v>3000</c:v>
                </c:pt>
                <c:pt idx="3">
                  <c:v>1699.9999999999998</c:v>
                </c:pt>
                <c:pt idx="4">
                  <c:v>1699.9999999999998</c:v>
                </c:pt>
                <c:pt idx="5">
                  <c:v>80.482191780821921</c:v>
                </c:pt>
                <c:pt idx="6">
                  <c:v>80.482191780821921</c:v>
                </c:pt>
                <c:pt idx="7">
                  <c:v>800</c:v>
                </c:pt>
                <c:pt idx="8">
                  <c:v>800</c:v>
                </c:pt>
                <c:pt idx="9">
                  <c:v>2400</c:v>
                </c:pt>
                <c:pt idx="10">
                  <c:v>2400</c:v>
                </c:pt>
                <c:pt idx="11">
                  <c:v>1500</c:v>
                </c:pt>
                <c:pt idx="12">
                  <c:v>2233</c:v>
                </c:pt>
                <c:pt idx="13">
                  <c:v>1781</c:v>
                </c:pt>
                <c:pt idx="14">
                  <c:v>1307</c:v>
                </c:pt>
                <c:pt idx="15">
                  <c:v>470</c:v>
                </c:pt>
                <c:pt idx="16">
                  <c:v>113</c:v>
                </c:pt>
                <c:pt idx="17">
                  <c:v>470</c:v>
                </c:pt>
                <c:pt idx="18">
                  <c:v>470</c:v>
                </c:pt>
                <c:pt idx="19">
                  <c:v>470</c:v>
                </c:pt>
              </c:numCache>
            </c:numRef>
          </c:xVal>
          <c:yVal>
            <c:numRef>
              <c:f>ModelValidation!$BX$11:$CQ$11</c:f>
              <c:numCache>
                <c:formatCode>General</c:formatCode>
                <c:ptCount val="20"/>
                <c:pt idx="0">
                  <c:v>0.85</c:v>
                </c:pt>
                <c:pt idx="1">
                  <c:v>0.91</c:v>
                </c:pt>
                <c:pt idx="2">
                  <c:v>0.83</c:v>
                </c:pt>
                <c:pt idx="3">
                  <c:v>0.83499999999999996</c:v>
                </c:pt>
                <c:pt idx="4">
                  <c:v>0.92</c:v>
                </c:pt>
                <c:pt idx="5">
                  <c:v>0.96699999999999997</c:v>
                </c:pt>
                <c:pt idx="6">
                  <c:v>0.93640000000000001</c:v>
                </c:pt>
                <c:pt idx="7">
                  <c:v>0.75</c:v>
                </c:pt>
                <c:pt idx="8">
                  <c:v>0.86</c:v>
                </c:pt>
                <c:pt idx="9">
                  <c:v>0.875</c:v>
                </c:pt>
                <c:pt idx="10">
                  <c:v>0.93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0.9</c:v>
                </c:pt>
                <c:pt idx="16">
                  <c:v>0.92500000000000004</c:v>
                </c:pt>
                <c:pt idx="17">
                  <c:v>0.97</c:v>
                </c:pt>
                <c:pt idx="18">
                  <c:v>0.875</c:v>
                </c:pt>
                <c:pt idx="19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2-4DE3-ACB8-8C645923E29B}"/>
            </c:ext>
          </c:extLst>
        </c:ser>
        <c:ser>
          <c:idx val="1"/>
          <c:order val="1"/>
          <c:tx>
            <c:strRef>
              <c:f>ModelValidation!$BW$6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ModelValidation!$BX$14:$CQ$14</c:f>
              <c:numCache>
                <c:formatCode>General</c:formatCode>
                <c:ptCount val="20"/>
                <c:pt idx="0">
                  <c:v>4250</c:v>
                </c:pt>
                <c:pt idx="1">
                  <c:v>4250</c:v>
                </c:pt>
                <c:pt idx="2">
                  <c:v>3000</c:v>
                </c:pt>
                <c:pt idx="3">
                  <c:v>1699.9999999999998</c:v>
                </c:pt>
                <c:pt idx="4">
                  <c:v>1699.9999999999998</c:v>
                </c:pt>
                <c:pt idx="5">
                  <c:v>80.482191780821921</c:v>
                </c:pt>
                <c:pt idx="6">
                  <c:v>80.482191780821921</c:v>
                </c:pt>
                <c:pt idx="7">
                  <c:v>800</c:v>
                </c:pt>
                <c:pt idx="8">
                  <c:v>800</c:v>
                </c:pt>
                <c:pt idx="9">
                  <c:v>2400</c:v>
                </c:pt>
                <c:pt idx="10">
                  <c:v>2400</c:v>
                </c:pt>
                <c:pt idx="11">
                  <c:v>1500</c:v>
                </c:pt>
                <c:pt idx="12">
                  <c:v>2233</c:v>
                </c:pt>
                <c:pt idx="13">
                  <c:v>1781</c:v>
                </c:pt>
                <c:pt idx="14">
                  <c:v>1307</c:v>
                </c:pt>
                <c:pt idx="15">
                  <c:v>470</c:v>
                </c:pt>
                <c:pt idx="16">
                  <c:v>113</c:v>
                </c:pt>
                <c:pt idx="17">
                  <c:v>470</c:v>
                </c:pt>
                <c:pt idx="18">
                  <c:v>470</c:v>
                </c:pt>
                <c:pt idx="19">
                  <c:v>470</c:v>
                </c:pt>
              </c:numCache>
            </c:numRef>
          </c:xVal>
          <c:yVal>
            <c:numRef>
              <c:f>ModelValidation!$BX$12:$CQ$12</c:f>
              <c:numCache>
                <c:formatCode>General</c:formatCode>
                <c:ptCount val="20"/>
                <c:pt idx="0">
                  <c:v>0.88</c:v>
                </c:pt>
                <c:pt idx="1">
                  <c:v>0.89090000000000003</c:v>
                </c:pt>
                <c:pt idx="2">
                  <c:v>0.88429999999999997</c:v>
                </c:pt>
                <c:pt idx="3">
                  <c:v>0.88900000000000001</c:v>
                </c:pt>
                <c:pt idx="4">
                  <c:v>0.88900000000000001</c:v>
                </c:pt>
                <c:pt idx="5">
                  <c:v>0.95899999999999996</c:v>
                </c:pt>
                <c:pt idx="6">
                  <c:v>0.95899999999999996</c:v>
                </c:pt>
                <c:pt idx="7">
                  <c:v>0.79466666666666663</c:v>
                </c:pt>
                <c:pt idx="8">
                  <c:v>0.90933333333333333</c:v>
                </c:pt>
                <c:pt idx="9">
                  <c:v>0.86699999999999999</c:v>
                </c:pt>
                <c:pt idx="10">
                  <c:v>0.89100000000000001</c:v>
                </c:pt>
                <c:pt idx="11">
                  <c:v>0.84499999999999997</c:v>
                </c:pt>
                <c:pt idx="12">
                  <c:v>0.85899999999999999</c:v>
                </c:pt>
                <c:pt idx="13">
                  <c:v>0.81299999999999994</c:v>
                </c:pt>
                <c:pt idx="14">
                  <c:v>0.74399999999999999</c:v>
                </c:pt>
                <c:pt idx="15">
                  <c:v>0.92</c:v>
                </c:pt>
                <c:pt idx="16">
                  <c:v>0.95199999999999996</c:v>
                </c:pt>
                <c:pt idx="17">
                  <c:v>0.95099999999999996</c:v>
                </c:pt>
                <c:pt idx="18">
                  <c:v>0.92100000000000004</c:v>
                </c:pt>
                <c:pt idx="19">
                  <c:v>0.91400000000000003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12-4DE3-ACB8-8C645923E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590287"/>
        <c:axId val="1101588207"/>
      </c:scatterChart>
      <c:valAx>
        <c:axId val="110159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88207"/>
        <c:crosses val="autoZero"/>
        <c:crossBetween val="midCat"/>
      </c:valAx>
      <c:valAx>
        <c:axId val="1101588207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SOH at given time [%/100]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90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Deviation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Deviation distribution</a:t>
          </a:r>
        </a:p>
      </cx:txPr>
    </cx:title>
    <cx:plotArea>
      <cx:plotAreaRegion>
        <cx:series layoutId="boxWhisker" uniqueId="{E5F73EA4-62B9-45AC-A024-ABCFC742EBB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12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201266</xdr:colOff>
      <xdr:row>0</xdr:row>
      <xdr:rowOff>0</xdr:rowOff>
    </xdr:from>
    <xdr:ext cx="2632773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E2C1B0-6887-4F58-B443-BC709918A098}"/>
            </a:ext>
          </a:extLst>
        </xdr:cNvPr>
        <xdr:cNvSpPr/>
      </xdr:nvSpPr>
      <xdr:spPr>
        <a:xfrm>
          <a:off x="2480916" y="0"/>
          <a:ext cx="2632773" cy="937629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ANTOOL</a:t>
          </a:r>
        </a:p>
      </xdr:txBody>
    </xdr:sp>
    <xdr:clientData/>
  </xdr:oneCellAnchor>
  <xdr:twoCellAnchor editAs="oneCell">
    <xdr:from>
      <xdr:col>5</xdr:col>
      <xdr:colOff>609600</xdr:colOff>
      <xdr:row>0</xdr:row>
      <xdr:rowOff>38100</xdr:rowOff>
    </xdr:from>
    <xdr:to>
      <xdr:col>9</xdr:col>
      <xdr:colOff>241300</xdr:colOff>
      <xdr:row>7</xdr:row>
      <xdr:rowOff>152400</xdr:rowOff>
    </xdr:to>
    <xdr:pic>
      <xdr:nvPicPr>
        <xdr:cNvPr id="3" name="Picture 2" descr="Cat Party GIFs | Tenor">
          <a:extLst>
            <a:ext uri="{FF2B5EF4-FFF2-40B4-BE49-F238E27FC236}">
              <a16:creationId xmlns:a16="http://schemas.microsoft.com/office/drawing/2014/main" id="{E450FBE7-7921-4261-A705-518AB71C31D4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6650" y="3810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234950</xdr:colOff>
      <xdr:row>23</xdr:row>
      <xdr:rowOff>119104</xdr:rowOff>
    </xdr:from>
    <xdr:to>
      <xdr:col>6</xdr:col>
      <xdr:colOff>5772</xdr:colOff>
      <xdr:row>30</xdr:row>
      <xdr:rowOff>15955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AE8010-6802-41AD-9C8E-6F66B79D3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5223" y="4385149"/>
          <a:ext cx="2460913" cy="1189942"/>
        </a:xfrm>
        <a:prstGeom prst="rect">
          <a:avLst/>
        </a:prstGeom>
      </xdr:spPr>
    </xdr:pic>
    <xdr:clientData/>
  </xdr:twoCellAnchor>
  <xdr:twoCellAnchor editAs="oneCell">
    <xdr:from>
      <xdr:col>11</xdr:col>
      <xdr:colOff>567458</xdr:colOff>
      <xdr:row>28</xdr:row>
      <xdr:rowOff>162214</xdr:rowOff>
    </xdr:from>
    <xdr:to>
      <xdr:col>16</xdr:col>
      <xdr:colOff>348777</xdr:colOff>
      <xdr:row>36</xdr:row>
      <xdr:rowOff>70681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60D40A-94AB-405A-8125-93315526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90594" y="5351896"/>
          <a:ext cx="3025592" cy="1386285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120649</xdr:rowOff>
    </xdr:from>
    <xdr:to>
      <xdr:col>5</xdr:col>
      <xdr:colOff>716429</xdr:colOff>
      <xdr:row>23</xdr:row>
      <xdr:rowOff>80818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BF5C7E-2E8B-4108-943C-0C079693F0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78" b="6329"/>
        <a:stretch/>
      </xdr:blipFill>
      <xdr:spPr>
        <a:xfrm>
          <a:off x="3237923" y="3278331"/>
          <a:ext cx="2327597" cy="1068533"/>
        </a:xfrm>
        <a:prstGeom prst="rect">
          <a:avLst/>
        </a:prstGeom>
      </xdr:spPr>
    </xdr:pic>
    <xdr:clientData/>
  </xdr:twoCellAnchor>
  <xdr:twoCellAnchor editAs="oneCell">
    <xdr:from>
      <xdr:col>11</xdr:col>
      <xdr:colOff>535709</xdr:colOff>
      <xdr:row>21</xdr:row>
      <xdr:rowOff>139423</xdr:rowOff>
    </xdr:from>
    <xdr:to>
      <xdr:col>14</xdr:col>
      <xdr:colOff>175253</xdr:colOff>
      <xdr:row>28</xdr:row>
      <xdr:rowOff>169655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5A1D5D-E92B-44A5-96B1-FEBC5656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95345" y="4036014"/>
          <a:ext cx="1648453" cy="1323323"/>
        </a:xfrm>
        <a:prstGeom prst="rect">
          <a:avLst/>
        </a:prstGeom>
      </xdr:spPr>
    </xdr:pic>
    <xdr:clientData/>
  </xdr:twoCellAnchor>
  <xdr:twoCellAnchor>
    <xdr:from>
      <xdr:col>1</xdr:col>
      <xdr:colOff>723900</xdr:colOff>
      <xdr:row>51</xdr:row>
      <xdr:rowOff>123681</xdr:rowOff>
    </xdr:from>
    <xdr:to>
      <xdr:col>7</xdr:col>
      <xdr:colOff>749300</xdr:colOff>
      <xdr:row>68</xdr:row>
      <xdr:rowOff>136380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03AF17-A392-459B-94DF-288B9670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481300</xdr:colOff>
      <xdr:row>51</xdr:row>
      <xdr:rowOff>141143</xdr:rowOff>
    </xdr:from>
    <xdr:to>
      <xdr:col>16</xdr:col>
      <xdr:colOff>454313</xdr:colOff>
      <xdr:row>68</xdr:row>
      <xdr:rowOff>136379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A00C042-6955-416C-8B46-EC98E24D3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26</xdr:col>
      <xdr:colOff>1</xdr:colOff>
      <xdr:row>888892</xdr:row>
      <xdr:rowOff>0</xdr:rowOff>
    </xdr:from>
    <xdr:to>
      <xdr:col>29</xdr:col>
      <xdr:colOff>577273</xdr:colOff>
      <xdr:row>888899</xdr:row>
      <xdr:rowOff>183373</xdr:rowOff>
    </xdr:to>
    <xdr:pic>
      <xdr:nvPicPr>
        <xdr:cNvPr id="10" name="Picture 9" descr="No description available.">
          <a:extLst>
            <a:ext uri="{FF2B5EF4-FFF2-40B4-BE49-F238E27FC236}">
              <a16:creationId xmlns:a16="http://schemas.microsoft.com/office/drawing/2014/main" id="{07FBB18D-43DE-4710-9C4D-450FC489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0728" y="164202612227"/>
          <a:ext cx="2430318" cy="1476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498475</xdr:colOff>
      <xdr:row>23</xdr:row>
      <xdr:rowOff>147637</xdr:rowOff>
    </xdr:from>
    <xdr:to>
      <xdr:col>37</xdr:col>
      <xdr:colOff>512762</xdr:colOff>
      <xdr:row>47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E04AF6-A28F-42BB-A27A-048B3CF9C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152400</xdr:colOff>
      <xdr:row>35</xdr:row>
      <xdr:rowOff>177800</xdr:rowOff>
    </xdr:from>
    <xdr:to>
      <xdr:col>56</xdr:col>
      <xdr:colOff>25400</xdr:colOff>
      <xdr:row>58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717EA0-EAFD-4F5B-9A7D-94AF7A655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127000</xdr:colOff>
      <xdr:row>67</xdr:row>
      <xdr:rowOff>61117</xdr:rowOff>
    </xdr:from>
    <xdr:to>
      <xdr:col>56</xdr:col>
      <xdr:colOff>23812</xdr:colOff>
      <xdr:row>97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4029628-2B68-45DD-AC9B-6113D438A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5</xdr:row>
      <xdr:rowOff>69850</xdr:rowOff>
    </xdr:from>
    <xdr:to>
      <xdr:col>15</xdr:col>
      <xdr:colOff>133350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A54FC-7DBB-42DF-9BF2-C18628BBF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142</xdr:col>
      <xdr:colOff>441325</xdr:colOff>
      <xdr:row>11</xdr:row>
      <xdr:rowOff>38100</xdr:rowOff>
    </xdr:from>
    <xdr:to>
      <xdr:col>150</xdr:col>
      <xdr:colOff>136525</xdr:colOff>
      <xdr:row>21</xdr:row>
      <xdr:rowOff>908050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B54D1DD-CD72-40A2-8BBF-3439FE6A6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28</xdr:row>
      <xdr:rowOff>0</xdr:rowOff>
    </xdr:from>
    <xdr:to>
      <xdr:col>14</xdr:col>
      <xdr:colOff>196850</xdr:colOff>
      <xdr:row>42</xdr:row>
      <xdr:rowOff>133350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8AB9E51-F09B-4F61-83C8-A6431B365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6350</xdr:colOff>
      <xdr:row>42</xdr:row>
      <xdr:rowOff>139700</xdr:rowOff>
    </xdr:from>
    <xdr:to>
      <xdr:col>9</xdr:col>
      <xdr:colOff>184150</xdr:colOff>
      <xdr:row>57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799148C4-C2A7-4196-8808-ACB6B74818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0500" y="9937750"/>
              <a:ext cx="34036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57150</xdr:colOff>
      <xdr:row>42</xdr:row>
      <xdr:rowOff>31750</xdr:rowOff>
    </xdr:from>
    <xdr:to>
      <xdr:col>23</xdr:col>
      <xdr:colOff>250826</xdr:colOff>
      <xdr:row>58</xdr:row>
      <xdr:rowOff>38100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37E2BDB-A70B-4105-9411-F0CB1FFFD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57150</xdr:colOff>
      <xdr:row>28</xdr:row>
      <xdr:rowOff>50800</xdr:rowOff>
    </xdr:from>
    <xdr:to>
      <xdr:col>23</xdr:col>
      <xdr:colOff>250826</xdr:colOff>
      <xdr:row>42</xdr:row>
      <xdr:rowOff>19050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54E4A05-B88C-44F9-BC72-3A382E410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104774</xdr:colOff>
      <xdr:row>40</xdr:row>
      <xdr:rowOff>50800</xdr:rowOff>
    </xdr:from>
    <xdr:to>
      <xdr:col>33</xdr:col>
      <xdr:colOff>285750</xdr:colOff>
      <xdr:row>55</xdr:row>
      <xdr:rowOff>158750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9E16A05-B0FC-4DB4-9F73-8D20EA39D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101600</xdr:colOff>
      <xdr:row>27</xdr:row>
      <xdr:rowOff>50800</xdr:rowOff>
    </xdr:from>
    <xdr:to>
      <xdr:col>33</xdr:col>
      <xdr:colOff>282576</xdr:colOff>
      <xdr:row>40</xdr:row>
      <xdr:rowOff>177800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95268C6-1F49-4A9B-A588-CD02317A9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tonin Samal" id="{4AC78BA6-63B5-42C0-9DF2-DB25F817C6A1}" userId="Antonin Sama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FD1048576" dT="2022-04-18T16:53:42.25" personId="{4AC78BA6-63B5-42C0-9DF2-DB25F817C6A1}" id="{3D284631-1A20-40E8-ABBA-2B86A3B36ACD}">
    <text>omg I am mister humour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v-database.org/" TargetMode="External"/><Relationship Id="rId1" Type="http://schemas.openxmlformats.org/officeDocument/2006/relationships/hyperlink" Target="https://www.gov.uk/government/publications/greenhouse-gas-reporting-conversion-factors-2021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onda.samal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tab.com/uk/blog/ev-battery-health/" TargetMode="External"/><Relationship Id="rId2" Type="http://schemas.openxmlformats.org/officeDocument/2006/relationships/hyperlink" Target="https://www.mdpi.com/1996-1073/14/6/1732/pdf" TargetMode="External"/><Relationship Id="rId1" Type="http://schemas.openxmlformats.org/officeDocument/2006/relationships/hyperlink" Target="https://www.mdpi.com/1996-1073/14/11/3358/htm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BC6F-1AA4-41EB-85C0-0647E4AA9080}">
  <sheetPr codeName="Sheet1"/>
  <dimension ref="B3:D28"/>
  <sheetViews>
    <sheetView tabSelected="1" workbookViewId="0">
      <selection activeCell="B10" sqref="B10"/>
    </sheetView>
  </sheetViews>
  <sheetFormatPr defaultColWidth="8.81640625" defaultRowHeight="14.5"/>
  <cols>
    <col min="2" max="2" width="15" customWidth="1"/>
    <col min="4" max="4" width="38.81640625" customWidth="1"/>
  </cols>
  <sheetData>
    <row r="3" spans="2:2">
      <c r="B3" t="s">
        <v>396</v>
      </c>
    </row>
    <row r="4" spans="2:2">
      <c r="B4" t="s">
        <v>397</v>
      </c>
    </row>
    <row r="5" spans="2:2">
      <c r="B5" t="s">
        <v>57</v>
      </c>
    </row>
    <row r="7" spans="2:2">
      <c r="B7" t="s">
        <v>398</v>
      </c>
    </row>
    <row r="8" spans="2:2">
      <c r="B8" t="s">
        <v>399</v>
      </c>
    </row>
    <row r="9" spans="2:2">
      <c r="B9" t="s">
        <v>400</v>
      </c>
    </row>
    <row r="10" spans="2:2">
      <c r="B10" t="s">
        <v>444</v>
      </c>
    </row>
    <row r="11" spans="2:2" hidden="1"/>
    <row r="12" spans="2:2" hidden="1"/>
    <row r="13" spans="2:2" hidden="1"/>
    <row r="14" spans="2:2" hidden="1"/>
    <row r="15" spans="2:2" hidden="1"/>
    <row r="16" spans="2:2" hidden="1"/>
    <row r="17" spans="2:4" hidden="1"/>
    <row r="18" spans="2:4" hidden="1"/>
    <row r="20" spans="2:4">
      <c r="B20" t="s">
        <v>408</v>
      </c>
    </row>
    <row r="21" spans="2:4">
      <c r="B21" t="s">
        <v>407</v>
      </c>
    </row>
    <row r="23" spans="2:4" ht="19" thickBot="1">
      <c r="B23" s="7" t="s">
        <v>58</v>
      </c>
      <c r="C23" s="8"/>
      <c r="D23" s="9"/>
    </row>
    <row r="24" spans="2:4" ht="15.5">
      <c r="B24" s="120" t="s">
        <v>59</v>
      </c>
      <c r="C24" s="121"/>
      <c r="D24" s="122" t="s">
        <v>60</v>
      </c>
    </row>
    <row r="25" spans="2:4" ht="15.5">
      <c r="B25" s="123" t="s">
        <v>59</v>
      </c>
      <c r="D25" s="124" t="s">
        <v>63</v>
      </c>
    </row>
    <row r="26" spans="2:4" ht="15.5">
      <c r="B26" s="125" t="s">
        <v>59</v>
      </c>
      <c r="D26" s="124" t="s">
        <v>61</v>
      </c>
    </row>
    <row r="27" spans="2:4" ht="15.5">
      <c r="B27" s="126" t="s">
        <v>59</v>
      </c>
      <c r="D27" s="124" t="s">
        <v>62</v>
      </c>
    </row>
    <row r="28" spans="2:4" ht="16" thickBot="1">
      <c r="B28" s="127" t="s">
        <v>59</v>
      </c>
      <c r="C28" s="27"/>
      <c r="D28" s="128" t="s">
        <v>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7698-21A5-4263-B65C-68ED081C29C6}">
  <sheetPr codeName="Sheet2"/>
  <dimension ref="B1:P23"/>
  <sheetViews>
    <sheetView zoomScale="80" zoomScaleNormal="80" workbookViewId="0">
      <selection activeCell="F4" sqref="F4"/>
    </sheetView>
  </sheetViews>
  <sheetFormatPr defaultColWidth="8.81640625" defaultRowHeight="14.5"/>
  <cols>
    <col min="1" max="1" width="6.1796875" customWidth="1"/>
    <col min="2" max="2" width="19.6328125" customWidth="1"/>
    <col min="3" max="3" width="12.1796875" customWidth="1"/>
    <col min="4" max="4" width="11.36328125" customWidth="1"/>
    <col min="7" max="7" width="24.7265625" customWidth="1"/>
    <col min="8" max="8" width="13.453125" customWidth="1"/>
    <col min="9" max="9" width="23.26953125" customWidth="1"/>
    <col min="10" max="10" width="0" hidden="1" customWidth="1"/>
    <col min="11" max="11" width="7.6328125" hidden="1" customWidth="1"/>
    <col min="12" max="12" width="10.36328125" customWidth="1"/>
    <col min="13" max="13" width="10.81640625" bestFit="1" customWidth="1"/>
    <col min="15" max="15" width="17.453125" customWidth="1"/>
  </cols>
  <sheetData>
    <row r="1" spans="2:16" ht="15" thickBot="1"/>
    <row r="2" spans="2:16">
      <c r="B2" s="2" t="s">
        <v>7</v>
      </c>
      <c r="C2" s="2" t="s">
        <v>2</v>
      </c>
      <c r="D2" s="2" t="s">
        <v>3</v>
      </c>
      <c r="E2" s="2" t="s">
        <v>35</v>
      </c>
      <c r="F2" s="2" t="s">
        <v>55</v>
      </c>
      <c r="H2" s="107" t="s">
        <v>22</v>
      </c>
      <c r="I2" s="129" t="s">
        <v>404</v>
      </c>
      <c r="L2" s="2" t="s">
        <v>18</v>
      </c>
      <c r="M2" s="2" t="s">
        <v>2</v>
      </c>
      <c r="N2" s="2" t="s">
        <v>3</v>
      </c>
      <c r="O2" s="2" t="s">
        <v>35</v>
      </c>
      <c r="P2" s="2" t="s">
        <v>55</v>
      </c>
    </row>
    <row r="3" spans="2:16">
      <c r="B3" t="s">
        <v>4</v>
      </c>
      <c r="C3" s="11">
        <f>D3</f>
        <v>76.8</v>
      </c>
      <c r="D3" s="12">
        <v>76.8</v>
      </c>
      <c r="E3" t="s">
        <v>36</v>
      </c>
      <c r="F3" s="1" t="s">
        <v>73</v>
      </c>
      <c r="H3" s="110" t="s">
        <v>23</v>
      </c>
      <c r="I3" s="111" t="s">
        <v>25</v>
      </c>
      <c r="L3" t="s">
        <v>34</v>
      </c>
      <c r="M3" s="12">
        <v>80.291539069441924</v>
      </c>
      <c r="N3" s="12">
        <v>55.175256095593525</v>
      </c>
      <c r="O3" t="s">
        <v>31</v>
      </c>
      <c r="P3" s="1" t="s">
        <v>391</v>
      </c>
    </row>
    <row r="4" spans="2:16">
      <c r="B4" t="s">
        <v>5</v>
      </c>
      <c r="C4" s="12">
        <f>161.29</f>
        <v>161.29</v>
      </c>
      <c r="D4" s="12">
        <f>76.8/575.7*1000</f>
        <v>133.40281396560707</v>
      </c>
      <c r="E4" t="s">
        <v>37</v>
      </c>
      <c r="F4" s="1" t="s">
        <v>299</v>
      </c>
      <c r="H4" s="110" t="s">
        <v>24</v>
      </c>
      <c r="I4" s="111" t="s">
        <v>26</v>
      </c>
      <c r="L4" t="s">
        <v>32</v>
      </c>
      <c r="M4" s="16">
        <f>N4</f>
        <v>5.2</v>
      </c>
      <c r="N4" s="16">
        <v>5.2</v>
      </c>
      <c r="O4" t="s">
        <v>33</v>
      </c>
      <c r="P4" s="1" t="s">
        <v>390</v>
      </c>
    </row>
    <row r="5" spans="2:16">
      <c r="B5" t="s">
        <v>6</v>
      </c>
      <c r="C5" s="11">
        <f>C3/C4*1000</f>
        <v>476.16095232190463</v>
      </c>
      <c r="D5" s="11">
        <f>D3/D4*1000</f>
        <v>575.70000000000005</v>
      </c>
      <c r="E5" t="s">
        <v>38</v>
      </c>
      <c r="H5" s="110" t="s">
        <v>401</v>
      </c>
      <c r="I5" s="111" t="s">
        <v>403</v>
      </c>
      <c r="L5" t="s">
        <v>34</v>
      </c>
      <c r="M5" s="11">
        <f>M3*C4/1000</f>
        <v>12.950222336510286</v>
      </c>
      <c r="N5" s="11">
        <f>N3*D4/1000</f>
        <v>7.3605344244251905</v>
      </c>
      <c r="O5" t="s">
        <v>106</v>
      </c>
      <c r="P5" s="1" t="s">
        <v>107</v>
      </c>
    </row>
    <row r="6" spans="2:16">
      <c r="B6" t="s">
        <v>64</v>
      </c>
      <c r="C6" s="11">
        <f>C5+C7</f>
        <v>1959.4609523219046</v>
      </c>
      <c r="D6" s="10">
        <v>2059</v>
      </c>
      <c r="E6" t="s">
        <v>38</v>
      </c>
      <c r="F6" s="1" t="s">
        <v>72</v>
      </c>
      <c r="H6" s="110" t="s">
        <v>197</v>
      </c>
      <c r="I6" s="111" t="s">
        <v>402</v>
      </c>
    </row>
    <row r="7" spans="2:16" ht="15" thickBot="1">
      <c r="B7" t="s">
        <v>298</v>
      </c>
      <c r="C7" s="11">
        <f>D7</f>
        <v>1483.3</v>
      </c>
      <c r="D7" s="11">
        <f>D6-D5</f>
        <v>1483.3</v>
      </c>
      <c r="E7" t="s">
        <v>38</v>
      </c>
      <c r="H7" s="113" t="s">
        <v>49</v>
      </c>
      <c r="I7" s="115" t="s">
        <v>50</v>
      </c>
    </row>
    <row r="10" spans="2:16">
      <c r="B10" s="2" t="s">
        <v>65</v>
      </c>
      <c r="L10" s="2"/>
    </row>
    <row r="11" spans="2:16">
      <c r="B11" t="s">
        <v>39</v>
      </c>
      <c r="C11" s="11">
        <f>C3*M3</f>
        <v>6166.3902005331393</v>
      </c>
      <c r="D11" s="11">
        <f>D3*N3</f>
        <v>4237.4596681415824</v>
      </c>
      <c r="E11" t="s">
        <v>41</v>
      </c>
      <c r="P11" s="1"/>
    </row>
    <row r="12" spans="2:16">
      <c r="B12" t="s">
        <v>32</v>
      </c>
      <c r="C12" s="11">
        <f>$D7*$N4</f>
        <v>7713.16</v>
      </c>
      <c r="D12" s="11">
        <f>$D7*$N4</f>
        <v>7713.16</v>
      </c>
      <c r="E12" t="s">
        <v>41</v>
      </c>
      <c r="P12" s="1"/>
    </row>
    <row r="13" spans="2:16">
      <c r="B13" t="s">
        <v>40</v>
      </c>
      <c r="C13" s="11">
        <f>C12+C11</f>
        <v>13879.55020053314</v>
      </c>
      <c r="D13" s="11">
        <f>D12+D11</f>
        <v>11950.619668141582</v>
      </c>
      <c r="E13" t="s">
        <v>41</v>
      </c>
    </row>
    <row r="16" spans="2:16">
      <c r="G16" s="2"/>
    </row>
    <row r="22" spans="8:9">
      <c r="H22" s="70"/>
      <c r="I22" s="70"/>
    </row>
    <row r="23" spans="8:9">
      <c r="H23" s="70"/>
      <c r="I23" s="7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8786-C0C5-4833-BD30-7CB8FC1F605F}">
  <sheetPr codeName="Sheet3"/>
  <dimension ref="B2:XFD1048576"/>
  <sheetViews>
    <sheetView zoomScaleNormal="100" workbookViewId="0">
      <pane ySplit="3" topLeftCell="A4" activePane="bottomLeft" state="frozen"/>
      <selection pane="bottomLeft" activeCell="D4" sqref="D4"/>
    </sheetView>
  </sheetViews>
  <sheetFormatPr defaultColWidth="8.81640625" defaultRowHeight="14.5"/>
  <cols>
    <col min="1" max="1" width="4.08984375" customWidth="1"/>
    <col min="2" max="2" width="21.08984375" customWidth="1"/>
    <col min="3" max="3" width="10" customWidth="1"/>
    <col min="4" max="4" width="10.6328125" customWidth="1"/>
    <col min="5" max="5" width="20.1796875" customWidth="1"/>
    <col min="6" max="6" width="47.54296875" customWidth="1"/>
    <col min="7" max="7" width="4.6328125" customWidth="1"/>
    <col min="8" max="8" width="31.1796875" customWidth="1"/>
    <col min="11" max="11" width="14.453125" customWidth="1"/>
    <col min="16" max="18" width="0" hidden="1" customWidth="1"/>
    <col min="22" max="22" width="13.08984375" customWidth="1"/>
  </cols>
  <sheetData>
    <row r="2" spans="2:28" hidden="1"/>
    <row r="3" spans="2:28">
      <c r="B3" s="2" t="s">
        <v>1</v>
      </c>
      <c r="C3" s="2" t="s">
        <v>2</v>
      </c>
      <c r="D3" s="2" t="s">
        <v>3</v>
      </c>
      <c r="E3" s="2" t="s">
        <v>35</v>
      </c>
      <c r="F3" s="15" t="s">
        <v>55</v>
      </c>
      <c r="H3" s="2" t="s">
        <v>20</v>
      </c>
      <c r="I3" s="2" t="s">
        <v>2</v>
      </c>
      <c r="J3" s="2" t="s">
        <v>3</v>
      </c>
      <c r="L3" s="2" t="s">
        <v>56</v>
      </c>
      <c r="T3" s="2" t="s">
        <v>251</v>
      </c>
    </row>
    <row r="4" spans="2:28">
      <c r="B4" t="s">
        <v>250</v>
      </c>
      <c r="C4" s="13">
        <f>D4*J9/I9</f>
        <v>557.09192836173577</v>
      </c>
      <c r="D4" s="17">
        <v>550</v>
      </c>
      <c r="E4" t="s">
        <v>17</v>
      </c>
      <c r="F4" s="1" t="s">
        <v>405</v>
      </c>
      <c r="H4" s="2" t="s">
        <v>287</v>
      </c>
      <c r="R4" s="5"/>
      <c r="T4" t="s">
        <v>252</v>
      </c>
      <c r="V4" t="s">
        <v>253</v>
      </c>
      <c r="W4" t="s">
        <v>254</v>
      </c>
      <c r="X4" t="s">
        <v>255</v>
      </c>
      <c r="Y4" t="s">
        <v>256</v>
      </c>
      <c r="Z4" t="s">
        <v>257</v>
      </c>
      <c r="AA4" t="s">
        <v>275</v>
      </c>
      <c r="AB4" t="s">
        <v>261</v>
      </c>
    </row>
    <row r="5" spans="2:28">
      <c r="B5" t="s">
        <v>278</v>
      </c>
      <c r="C5" s="13">
        <f>Manufacturing!C3/Use!I9*100</f>
        <v>376.6770719308621</v>
      </c>
      <c r="D5" s="13">
        <f>Manufacturing!D3/Use!J9*100</f>
        <v>371.88187265827906</v>
      </c>
      <c r="E5" t="s">
        <v>17</v>
      </c>
      <c r="F5" s="1" t="s">
        <v>406</v>
      </c>
      <c r="H5" t="s">
        <v>280</v>
      </c>
      <c r="J5">
        <f>Manufacturing!D3/D4*100</f>
        <v>13.963636363636365</v>
      </c>
      <c r="K5" t="s">
        <v>66</v>
      </c>
      <c r="L5" s="1" t="s">
        <v>284</v>
      </c>
      <c r="T5" t="s">
        <v>258</v>
      </c>
      <c r="V5" t="s">
        <v>259</v>
      </c>
      <c r="W5" t="s">
        <v>260</v>
      </c>
      <c r="Y5">
        <v>537</v>
      </c>
      <c r="Z5">
        <v>420</v>
      </c>
      <c r="AB5">
        <f>Y5/Z5</f>
        <v>1.2785714285714285</v>
      </c>
    </row>
    <row r="6" spans="2:28">
      <c r="B6" t="s">
        <v>79</v>
      </c>
      <c r="C6" s="25">
        <f>D6</f>
        <v>80</v>
      </c>
      <c r="D6" s="25">
        <v>80</v>
      </c>
      <c r="E6" t="s">
        <v>10</v>
      </c>
      <c r="F6" s="1" t="s">
        <v>409</v>
      </c>
      <c r="H6" t="s">
        <v>281</v>
      </c>
      <c r="J6">
        <f>J5*AA18</f>
        <v>16.800968635716277</v>
      </c>
      <c r="L6" s="1" t="s">
        <v>285</v>
      </c>
      <c r="T6" t="s">
        <v>293</v>
      </c>
      <c r="V6" t="s">
        <v>262</v>
      </c>
      <c r="W6" t="s">
        <v>263</v>
      </c>
      <c r="Y6">
        <v>448</v>
      </c>
      <c r="Z6">
        <v>340</v>
      </c>
      <c r="AB6">
        <f>Y6/Z6</f>
        <v>1.3176470588235294</v>
      </c>
    </row>
    <row r="7" spans="2:28">
      <c r="B7" t="s">
        <v>279</v>
      </c>
      <c r="C7" s="13">
        <f>C5*C6/100</f>
        <v>301.34165754468967</v>
      </c>
      <c r="D7" s="13">
        <f>D5*D6/100</f>
        <v>297.50549812662325</v>
      </c>
      <c r="E7" t="s">
        <v>17</v>
      </c>
      <c r="F7" s="1" t="s">
        <v>410</v>
      </c>
      <c r="G7" s="4"/>
      <c r="H7" t="s">
        <v>282</v>
      </c>
      <c r="I7" s="69"/>
      <c r="J7" s="68">
        <f>J6*AB18</f>
        <v>20.651719173892417</v>
      </c>
      <c r="K7" t="s">
        <v>80</v>
      </c>
      <c r="L7" s="1" t="s">
        <v>67</v>
      </c>
      <c r="T7" s="14" t="s">
        <v>294</v>
      </c>
      <c r="V7" t="s">
        <v>264</v>
      </c>
      <c r="Y7">
        <v>311</v>
      </c>
      <c r="Z7">
        <v>250</v>
      </c>
      <c r="AB7">
        <f>Y7/Z7</f>
        <v>1.244</v>
      </c>
    </row>
    <row r="8" spans="2:28">
      <c r="B8" t="s">
        <v>43</v>
      </c>
      <c r="C8" s="13">
        <f>Model!C16</f>
        <v>1719.6604596776745</v>
      </c>
      <c r="D8" s="13">
        <f>Model!D16</f>
        <v>4067.8867257491079</v>
      </c>
      <c r="E8" t="s">
        <v>414</v>
      </c>
      <c r="F8" s="1" t="s">
        <v>411</v>
      </c>
      <c r="G8" s="4"/>
      <c r="H8" t="s">
        <v>68</v>
      </c>
      <c r="I8" s="52">
        <v>0.26333000000000001</v>
      </c>
      <c r="J8" s="53"/>
      <c r="K8" t="s">
        <v>70</v>
      </c>
      <c r="L8" s="1" t="s">
        <v>69</v>
      </c>
      <c r="V8" t="s">
        <v>265</v>
      </c>
      <c r="W8" t="s">
        <v>260</v>
      </c>
      <c r="Y8">
        <v>484</v>
      </c>
      <c r="Z8">
        <v>395</v>
      </c>
      <c r="AB8">
        <f t="shared" ref="AB8:AB16" si="0">Y8/Z8</f>
        <v>1.2253164556962026</v>
      </c>
    </row>
    <row r="9" spans="2:28">
      <c r="B9" t="s">
        <v>42</v>
      </c>
      <c r="C9" s="18">
        <f>C5*C8</f>
        <v>647756.66666666674</v>
      </c>
      <c r="D9" s="18">
        <f>D5*D8</f>
        <v>1512773.3333333335</v>
      </c>
      <c r="E9" t="s">
        <v>17</v>
      </c>
      <c r="F9" s="1" t="s">
        <v>412</v>
      </c>
      <c r="H9" t="s">
        <v>21</v>
      </c>
      <c r="I9">
        <f>J9*(1-((Manufacturing!D5+Manufacturing!D7)-(Manufacturing!C7+Manufacturing!C5))/(Manufacturing!D5+Manufacturing!D7)*0.26333)</f>
        <v>20.388817298148798</v>
      </c>
      <c r="J9">
        <f>J7</f>
        <v>20.651719173892417</v>
      </c>
      <c r="K9" t="s">
        <v>66</v>
      </c>
      <c r="L9" s="1" t="s">
        <v>415</v>
      </c>
      <c r="V9" t="s">
        <v>266</v>
      </c>
      <c r="W9" t="s">
        <v>260</v>
      </c>
      <c r="X9">
        <v>486</v>
      </c>
      <c r="Y9">
        <v>426</v>
      </c>
      <c r="Z9">
        <v>355</v>
      </c>
      <c r="AA9">
        <f>X9/Y9</f>
        <v>1.1408450704225352</v>
      </c>
      <c r="AB9">
        <f>Y9/Z9</f>
        <v>1.2</v>
      </c>
    </row>
    <row r="10" spans="2:28">
      <c r="B10" t="s">
        <v>121</v>
      </c>
      <c r="C10">
        <f>D10</f>
        <v>48280</v>
      </c>
      <c r="D10" s="10">
        <v>48280</v>
      </c>
      <c r="E10" t="s">
        <v>17</v>
      </c>
      <c r="V10" t="s">
        <v>267</v>
      </c>
      <c r="W10" t="s">
        <v>260</v>
      </c>
      <c r="X10">
        <v>520</v>
      </c>
      <c r="Y10">
        <v>460</v>
      </c>
      <c r="Z10">
        <v>385</v>
      </c>
      <c r="AA10">
        <f t="shared" ref="AA10:AA16" si="1">X10/Y10</f>
        <v>1.1304347826086956</v>
      </c>
      <c r="AB10">
        <f t="shared" si="0"/>
        <v>1.1948051948051948</v>
      </c>
    </row>
    <row r="11" spans="2:28">
      <c r="B11" t="s">
        <v>169</v>
      </c>
      <c r="C11" s="11">
        <f>C10/C5</f>
        <v>128.17345041075833</v>
      </c>
      <c r="D11" s="11">
        <f>D10/D5</f>
        <v>129.82617209837576</v>
      </c>
      <c r="E11" t="s">
        <v>413</v>
      </c>
      <c r="F11" s="1" t="s">
        <v>300</v>
      </c>
      <c r="V11" t="s">
        <v>268</v>
      </c>
      <c r="W11" t="s">
        <v>269</v>
      </c>
      <c r="Y11">
        <v>431</v>
      </c>
      <c r="Z11">
        <v>395</v>
      </c>
      <c r="AB11">
        <f t="shared" si="0"/>
        <v>1.0911392405063292</v>
      </c>
    </row>
    <row r="12" spans="2:28">
      <c r="V12" t="s">
        <v>270</v>
      </c>
      <c r="X12">
        <v>350</v>
      </c>
      <c r="Y12">
        <v>270</v>
      </c>
      <c r="Z12">
        <v>220</v>
      </c>
      <c r="AA12">
        <f t="shared" si="1"/>
        <v>1.2962962962962963</v>
      </c>
      <c r="AB12">
        <f t="shared" si="0"/>
        <v>1.2272727272727273</v>
      </c>
    </row>
    <row r="13" spans="2:28">
      <c r="V13" t="s">
        <v>271</v>
      </c>
      <c r="Y13">
        <v>522</v>
      </c>
      <c r="Z13">
        <v>410</v>
      </c>
      <c r="AB13">
        <f t="shared" si="0"/>
        <v>1.2731707317073171</v>
      </c>
    </row>
    <row r="14" spans="2:28">
      <c r="B14" s="2"/>
      <c r="H14" s="2" t="s">
        <v>286</v>
      </c>
      <c r="L14" s="1"/>
      <c r="V14" t="s">
        <v>272</v>
      </c>
      <c r="X14">
        <v>520</v>
      </c>
      <c r="Y14">
        <v>423</v>
      </c>
      <c r="Z14">
        <v>335</v>
      </c>
      <c r="AA14">
        <f t="shared" si="1"/>
        <v>1.2293144208037825</v>
      </c>
      <c r="AB14">
        <f t="shared" si="0"/>
        <v>1.2626865671641792</v>
      </c>
    </row>
    <row r="15" spans="2:28">
      <c r="H15" t="s">
        <v>389</v>
      </c>
      <c r="I15">
        <f>J15</f>
        <v>212</v>
      </c>
      <c r="J15" s="10">
        <v>212</v>
      </c>
      <c r="K15" t="s">
        <v>44</v>
      </c>
      <c r="L15" s="14" t="s">
        <v>380</v>
      </c>
      <c r="M15" s="15" t="s">
        <v>283</v>
      </c>
      <c r="V15" t="s">
        <v>276</v>
      </c>
      <c r="Y15">
        <v>452</v>
      </c>
      <c r="Z15">
        <v>375</v>
      </c>
      <c r="AB15">
        <f>Y15/Z15</f>
        <v>1.2053333333333334</v>
      </c>
    </row>
    <row r="16" spans="2:28">
      <c r="B16" s="2"/>
      <c r="C16" s="2"/>
      <c r="D16" s="2"/>
      <c r="H16" t="s">
        <v>303</v>
      </c>
      <c r="I16" s="84">
        <v>0.85699999999999998</v>
      </c>
      <c r="J16" s="84">
        <v>0.85699999999999998</v>
      </c>
      <c r="K16" s="1" t="s">
        <v>304</v>
      </c>
      <c r="V16" t="s">
        <v>277</v>
      </c>
      <c r="X16">
        <v>345</v>
      </c>
      <c r="Y16">
        <v>283</v>
      </c>
      <c r="Z16">
        <v>230</v>
      </c>
      <c r="AA16">
        <f t="shared" si="1"/>
        <v>1.2190812720848057</v>
      </c>
      <c r="AB16">
        <f t="shared" si="0"/>
        <v>1.2304347826086957</v>
      </c>
    </row>
    <row r="17" spans="2:28">
      <c r="C17" s="13"/>
      <c r="D17" s="13"/>
      <c r="H17" t="s">
        <v>46</v>
      </c>
      <c r="I17">
        <f>I9/100*I15/I16</f>
        <v>50.436747575350587</v>
      </c>
      <c r="J17">
        <f>J9/100*J15/J16</f>
        <v>51.087099940083924</v>
      </c>
      <c r="K17" t="s">
        <v>47</v>
      </c>
    </row>
    <row r="18" spans="2:28">
      <c r="C18" s="13"/>
      <c r="D18" s="13"/>
      <c r="V18" t="s">
        <v>273</v>
      </c>
      <c r="AA18">
        <f>AVERAGE(AA5:AA17)</f>
        <v>1.2031943684432229</v>
      </c>
      <c r="AB18">
        <f>AVERAGE(AB5:AB17)</f>
        <v>1.2291981267074112</v>
      </c>
    </row>
    <row r="19" spans="2:28">
      <c r="C19" s="11"/>
      <c r="D19" s="13"/>
      <c r="V19" t="s">
        <v>274</v>
      </c>
      <c r="AB19">
        <f>AB18*AA18</f>
        <v>1.4789642637553164</v>
      </c>
    </row>
    <row r="21" spans="2:28">
      <c r="B21" s="2"/>
    </row>
    <row r="1048576" spans="16384:16384">
      <c r="XFD1048576" t="s">
        <v>328</v>
      </c>
    </row>
  </sheetData>
  <hyperlinks>
    <hyperlink ref="L15" r:id="rId1" xr:uid="{74881415-5B94-4CF0-81B6-30270E3FBF1B}"/>
    <hyperlink ref="T7" r:id="rId2" xr:uid="{346DBEF2-1628-4A21-9614-E62EACE121C5}"/>
  </hyperlink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CE04-F666-4904-8B72-B7463404264C}">
  <sheetPr codeName="Sheet4"/>
  <dimension ref="A1:AA888892"/>
  <sheetViews>
    <sheetView zoomScaleNormal="100" workbookViewId="0"/>
  </sheetViews>
  <sheetFormatPr defaultColWidth="8.81640625" defaultRowHeight="14.5"/>
  <cols>
    <col min="2" max="2" width="23.36328125" customWidth="1"/>
    <col min="3" max="3" width="11.453125" customWidth="1"/>
    <col min="4" max="4" width="11.81640625" customWidth="1"/>
    <col min="5" max="5" width="14.81640625" customWidth="1"/>
    <col min="6" max="6" width="11.90625" bestFit="1" customWidth="1"/>
    <col min="7" max="7" width="9.36328125" bestFit="1" customWidth="1"/>
    <col min="8" max="8" width="13.1796875" customWidth="1"/>
    <col min="9" max="9" width="7.36328125" customWidth="1"/>
    <col min="10" max="10" width="15.6328125" customWidth="1"/>
    <col min="11" max="11" width="12.7265625" customWidth="1"/>
    <col min="14" max="14" width="11.08984375" customWidth="1"/>
    <col min="37" max="37" width="161" customWidth="1"/>
  </cols>
  <sheetData>
    <row r="1" spans="1:12">
      <c r="B1" s="1" t="s">
        <v>92</v>
      </c>
    </row>
    <row r="2" spans="1:12">
      <c r="B2" s="2" t="s">
        <v>155</v>
      </c>
    </row>
    <row r="3" spans="1:12" ht="15" thickBot="1">
      <c r="B3" s="2" t="s">
        <v>0</v>
      </c>
      <c r="C3" s="2" t="s">
        <v>105</v>
      </c>
      <c r="D3" s="2" t="s">
        <v>35</v>
      </c>
      <c r="E3" t="s">
        <v>416</v>
      </c>
      <c r="F3" s="2" t="s">
        <v>55</v>
      </c>
    </row>
    <row r="4" spans="1:12" ht="15" thickTop="1">
      <c r="A4" s="140" t="s">
        <v>392</v>
      </c>
      <c r="B4" s="133" t="s">
        <v>74</v>
      </c>
      <c r="C4" s="134">
        <v>0.65</v>
      </c>
      <c r="D4" s="133" t="s">
        <v>9</v>
      </c>
      <c r="E4" s="135" t="s">
        <v>164</v>
      </c>
      <c r="F4" s="133"/>
    </row>
    <row r="5" spans="1:12">
      <c r="A5" s="141"/>
      <c r="B5" t="s">
        <v>75</v>
      </c>
      <c r="C5" s="10">
        <v>0.25</v>
      </c>
      <c r="D5" t="s">
        <v>9</v>
      </c>
      <c r="E5" s="3" t="s">
        <v>165</v>
      </c>
    </row>
    <row r="6" spans="1:12">
      <c r="A6" s="141"/>
      <c r="B6" t="s">
        <v>8</v>
      </c>
      <c r="C6" s="10">
        <v>70</v>
      </c>
      <c r="D6" t="s">
        <v>10</v>
      </c>
      <c r="E6" s="3" t="s">
        <v>163</v>
      </c>
    </row>
    <row r="7" spans="1:12">
      <c r="A7" s="141"/>
      <c r="B7" t="s">
        <v>434</v>
      </c>
      <c r="C7" s="10">
        <v>50</v>
      </c>
      <c r="D7" t="s">
        <v>10</v>
      </c>
      <c r="E7" s="3" t="s">
        <v>375</v>
      </c>
      <c r="F7" t="s">
        <v>427</v>
      </c>
    </row>
    <row r="8" spans="1:12">
      <c r="A8" s="141"/>
      <c r="B8" t="s">
        <v>77</v>
      </c>
      <c r="C8" s="10">
        <v>35</v>
      </c>
      <c r="D8" t="s">
        <v>159</v>
      </c>
      <c r="E8" t="s">
        <v>376</v>
      </c>
      <c r="F8" t="s">
        <v>424</v>
      </c>
      <c r="K8" s="82"/>
      <c r="L8" s="82"/>
    </row>
    <row r="9" spans="1:12" ht="15" thickBot="1">
      <c r="A9" s="142"/>
      <c r="B9" s="131" t="s">
        <v>77</v>
      </c>
      <c r="C9" s="132">
        <f>C8+273.15</f>
        <v>308.14999999999998</v>
      </c>
      <c r="D9" s="131" t="s">
        <v>89</v>
      </c>
      <c r="E9" s="131"/>
      <c r="F9" s="83" t="s">
        <v>423</v>
      </c>
    </row>
    <row r="10" spans="1:12" ht="15" thickTop="1">
      <c r="B10" t="s">
        <v>98</v>
      </c>
      <c r="C10" s="130">
        <f>Use!D6</f>
        <v>80</v>
      </c>
      <c r="D10" t="s">
        <v>99</v>
      </c>
      <c r="E10" s="1"/>
      <c r="F10" s="1" t="s">
        <v>422</v>
      </c>
    </row>
    <row r="11" spans="1:12" ht="15" thickBot="1">
      <c r="C11" s="136"/>
      <c r="E11" s="1"/>
    </row>
    <row r="12" spans="1:12" ht="15" thickTop="1">
      <c r="A12" s="140" t="s">
        <v>156</v>
      </c>
      <c r="B12" s="133" t="s">
        <v>77</v>
      </c>
      <c r="C12" s="137">
        <v>15</v>
      </c>
      <c r="D12" s="133" t="s">
        <v>159</v>
      </c>
      <c r="E12" s="138" t="s">
        <v>417</v>
      </c>
      <c r="F12" s="135" t="s">
        <v>419</v>
      </c>
    </row>
    <row r="13" spans="1:12" ht="15" thickBot="1">
      <c r="A13" s="142"/>
      <c r="B13" s="131" t="s">
        <v>124</v>
      </c>
      <c r="C13" s="139">
        <v>50</v>
      </c>
      <c r="D13" s="131" t="s">
        <v>10</v>
      </c>
      <c r="E13" s="83" t="s">
        <v>172</v>
      </c>
      <c r="F13" s="131" t="s">
        <v>418</v>
      </c>
    </row>
    <row r="14" spans="1:12" ht="15" thickTop="1">
      <c r="C14" s="2" t="s">
        <v>52</v>
      </c>
      <c r="D14" s="2" t="s">
        <v>3</v>
      </c>
      <c r="E14" s="1"/>
    </row>
    <row r="15" spans="1:12">
      <c r="B15" s="2" t="s">
        <v>104</v>
      </c>
      <c r="C15" s="13">
        <f>B38</f>
        <v>2444.5675196148918</v>
      </c>
      <c r="D15">
        <f>J38</f>
        <v>8428.28194199483</v>
      </c>
      <c r="E15" s="1" t="s">
        <v>420</v>
      </c>
    </row>
    <row r="16" spans="1:12">
      <c r="B16" s="2" t="s">
        <v>120</v>
      </c>
      <c r="C16" s="23">
        <f>H45</f>
        <v>1719.6604596776745</v>
      </c>
      <c r="D16" s="23">
        <f>P45</f>
        <v>4067.8867257491079</v>
      </c>
      <c r="E16" s="1" t="s">
        <v>421</v>
      </c>
    </row>
    <row r="17" spans="2:12" s="27" customFormat="1" ht="15" thickBot="1">
      <c r="C17" s="28"/>
      <c r="E17" s="29"/>
    </row>
    <row r="18" spans="2:12">
      <c r="B18" s="22" t="s">
        <v>301</v>
      </c>
    </row>
    <row r="19" spans="2:12">
      <c r="B19" s="2" t="s">
        <v>90</v>
      </c>
      <c r="C19" s="2" t="s">
        <v>52</v>
      </c>
      <c r="K19" s="2" t="s">
        <v>3</v>
      </c>
      <c r="L19" t="s">
        <v>55</v>
      </c>
    </row>
    <row r="20" spans="2:12">
      <c r="B20" t="s">
        <v>81</v>
      </c>
      <c r="C20">
        <v>1.673E-3</v>
      </c>
      <c r="K20">
        <v>3.4139999999999999E-3</v>
      </c>
    </row>
    <row r="21" spans="2:12">
      <c r="B21" t="s">
        <v>83</v>
      </c>
      <c r="C21">
        <v>21.674499999999998</v>
      </c>
      <c r="K21">
        <v>5.8754999999999997</v>
      </c>
    </row>
    <row r="22" spans="2:12">
      <c r="B22" t="s">
        <v>82</v>
      </c>
      <c r="C22">
        <v>2.1999999999999999E-2</v>
      </c>
      <c r="K22">
        <v>-4.5999999999999999E-3</v>
      </c>
    </row>
    <row r="23" spans="2:12">
      <c r="B23" t="s">
        <v>84</v>
      </c>
      <c r="C23">
        <v>0.25530000000000003</v>
      </c>
      <c r="K23">
        <v>0.1038</v>
      </c>
    </row>
    <row r="24" spans="2:12">
      <c r="B24" t="s">
        <v>85</v>
      </c>
      <c r="C24">
        <v>0.15709999999999999</v>
      </c>
      <c r="K24">
        <v>0.29599999999999999</v>
      </c>
    </row>
    <row r="25" spans="2:12">
      <c r="B25" t="s">
        <v>86</v>
      </c>
      <c r="C25">
        <v>-2.12E-2</v>
      </c>
      <c r="K25">
        <v>5.1299999999999998E-2</v>
      </c>
    </row>
    <row r="26" spans="2:12">
      <c r="B26" t="s">
        <v>87</v>
      </c>
      <c r="C26">
        <v>0.91500000000000004</v>
      </c>
      <c r="K26">
        <v>0.86899999999999999</v>
      </c>
    </row>
    <row r="27" spans="2:12">
      <c r="B27" t="s">
        <v>88</v>
      </c>
      <c r="C27">
        <v>293</v>
      </c>
      <c r="K27">
        <v>293</v>
      </c>
      <c r="L27" t="s">
        <v>89</v>
      </c>
    </row>
    <row r="28" spans="2:12">
      <c r="B28" t="s">
        <v>93</v>
      </c>
      <c r="C28" s="20">
        <v>42</v>
      </c>
      <c r="K28" s="20">
        <v>42</v>
      </c>
      <c r="L28" s="1" t="s">
        <v>10</v>
      </c>
    </row>
    <row r="30" spans="2:12">
      <c r="B30" s="2" t="s">
        <v>78</v>
      </c>
    </row>
    <row r="31" spans="2:12">
      <c r="B31" t="s">
        <v>91</v>
      </c>
      <c r="J31" t="s">
        <v>95</v>
      </c>
    </row>
    <row r="32" spans="2:12">
      <c r="B32" s="19">
        <f>100-C20*EXP(C21*(($C9-C27)/$C9)+C22*$C6+C23*$C4+C24*$C5)*(1+C25*$C7*(1-($C7/(2*C28))))*2460^C26</f>
        <v>79.884503582292126</v>
      </c>
      <c r="C32" s="19"/>
      <c r="D32" s="19"/>
      <c r="E32" s="19"/>
      <c r="F32" s="19"/>
      <c r="G32" s="19"/>
      <c r="H32" s="19"/>
      <c r="I32" s="19"/>
      <c r="J32" s="19">
        <f>100-K20*EXP(K21*(($C9-K27)/$C9)+K22*$C6+K23*$C4+K24*$C5)*(1+K25*$C7*(1-($C7/(2*K28))))*8970^K26</f>
        <v>78.887513263506378</v>
      </c>
    </row>
    <row r="33" spans="2:18">
      <c r="B33" t="s">
        <v>97</v>
      </c>
      <c r="J33" t="s">
        <v>97</v>
      </c>
    </row>
    <row r="34" spans="2:18">
      <c r="B34">
        <f>100-$C10</f>
        <v>20</v>
      </c>
      <c r="J34">
        <f>100-$C10</f>
        <v>20</v>
      </c>
    </row>
    <row r="35" spans="2:18">
      <c r="B35" t="s">
        <v>96</v>
      </c>
      <c r="J35" t="s">
        <v>96</v>
      </c>
    </row>
    <row r="36" spans="2:18">
      <c r="B36">
        <f>B34/(C20*EXP(C21*(($C9-C27)/$C9)+C22*$C6+C23*$C4+C24*$C5)*(1+C25*$C7*(1-($C7/(2*C28)))))</f>
        <v>1259.5194079745947</v>
      </c>
      <c r="J36">
        <f>J34/(K20*EXP(K21*(($C9-K27)/$C9)+K22*$C6+K23*$C4+K24*$C5)*(1+K25*$C7*(1-($C7/(2*K28)))))</f>
        <v>2579.094402695484</v>
      </c>
    </row>
    <row r="37" spans="2:18">
      <c r="B37" t="s">
        <v>100</v>
      </c>
      <c r="J37" t="s">
        <v>101</v>
      </c>
    </row>
    <row r="38" spans="2:18">
      <c r="B38">
        <f>B36^(1/C26)</f>
        <v>2444.5675196148918</v>
      </c>
      <c r="J38">
        <f>J36^(1/K26)</f>
        <v>8428.28194199483</v>
      </c>
    </row>
    <row r="41" spans="2:18" s="27" customFormat="1" ht="15" thickBot="1"/>
    <row r="42" spans="2:18">
      <c r="B42" s="22" t="s">
        <v>151</v>
      </c>
    </row>
    <row r="43" spans="2:18">
      <c r="B43" s="1" t="s">
        <v>302</v>
      </c>
      <c r="E43" s="2" t="s">
        <v>110</v>
      </c>
      <c r="G43" s="2" t="s">
        <v>114</v>
      </c>
      <c r="M43" s="2" t="s">
        <v>110</v>
      </c>
      <c r="O43" s="2" t="s">
        <v>114</v>
      </c>
    </row>
    <row r="44" spans="2:18">
      <c r="B44" s="67">
        <f>(G48)/((C$4))+(G48)/((C$5))</f>
        <v>59.156977112657692</v>
      </c>
      <c r="C44" t="s">
        <v>160</v>
      </c>
      <c r="E44" t="s">
        <v>109</v>
      </c>
      <c r="F44" t="s">
        <v>108</v>
      </c>
      <c r="G44" t="s">
        <v>111</v>
      </c>
      <c r="H44" t="s">
        <v>116</v>
      </c>
      <c r="I44" t="s">
        <v>119</v>
      </c>
      <c r="L44" t="s">
        <v>160</v>
      </c>
      <c r="M44" t="s">
        <v>109</v>
      </c>
      <c r="N44" t="s">
        <v>108</v>
      </c>
      <c r="O44" t="s">
        <v>111</v>
      </c>
      <c r="P44" t="s">
        <v>116</v>
      </c>
      <c r="Q44" t="s">
        <v>119</v>
      </c>
    </row>
    <row r="45" spans="2:18">
      <c r="B45" s="1" t="s">
        <v>249</v>
      </c>
      <c r="C45">
        <f>C13</f>
        <v>50</v>
      </c>
      <c r="E45">
        <f>Use!C10</f>
        <v>48280</v>
      </c>
      <c r="F45" s="70">
        <f>E45/12</f>
        <v>4023.3333333333335</v>
      </c>
      <c r="G45" s="5">
        <f>I287</f>
        <v>0.27571737586247203</v>
      </c>
      <c r="H45" s="36" cm="1">
        <f t="array" ref="H45">INDEX(G48:G1658,I45)</f>
        <v>1719.6604596776745</v>
      </c>
      <c r="I45">
        <f>MATCH((100-Use!C6)/100,I48:I1658,1)</f>
        <v>161</v>
      </c>
      <c r="L45">
        <f>C13</f>
        <v>50</v>
      </c>
      <c r="M45">
        <f>Use!D10</f>
        <v>48280</v>
      </c>
      <c r="N45" s="70">
        <f>M45/12</f>
        <v>4023.3333333333335</v>
      </c>
      <c r="O45" s="34">
        <f>R287</f>
        <v>0.14671424594113947</v>
      </c>
      <c r="P45" s="36" cm="1">
        <f t="array" ref="P45">INDEX(P48:P1658,Q45)</f>
        <v>4067.8867257491079</v>
      </c>
      <c r="Q45">
        <f>MATCH((100-Use!D6)/100,R48:R1658,1)</f>
        <v>376</v>
      </c>
    </row>
    <row r="46" spans="2:18">
      <c r="B46" s="66">
        <f>B44/(24*30)</f>
        <v>8.2162468212024567E-2</v>
      </c>
      <c r="D46" s="3" t="s">
        <v>161</v>
      </c>
      <c r="E46" s="2" t="s">
        <v>103</v>
      </c>
      <c r="M46" s="2" t="s">
        <v>103</v>
      </c>
    </row>
    <row r="47" spans="2:18">
      <c r="B47" s="2" t="s">
        <v>102</v>
      </c>
      <c r="C47" s="2" t="s">
        <v>152</v>
      </c>
      <c r="D47" s="2" t="s">
        <v>382</v>
      </c>
      <c r="E47" s="2" t="s">
        <v>383</v>
      </c>
      <c r="F47" s="2" t="s">
        <v>17</v>
      </c>
      <c r="G47" s="2" t="s">
        <v>112</v>
      </c>
      <c r="H47" s="2" t="s">
        <v>395</v>
      </c>
      <c r="I47" s="2" t="s">
        <v>115</v>
      </c>
      <c r="J47" s="2"/>
      <c r="K47" s="2" t="s">
        <v>102</v>
      </c>
      <c r="L47" s="2" t="s">
        <v>118</v>
      </c>
      <c r="M47" s="2" t="s">
        <v>117</v>
      </c>
      <c r="N47" s="2" t="s">
        <v>383</v>
      </c>
      <c r="O47" s="2" t="s">
        <v>17</v>
      </c>
      <c r="P47" s="2" t="s">
        <v>112</v>
      </c>
      <c r="Q47" s="2" t="s">
        <v>395</v>
      </c>
      <c r="R47" s="2" t="s">
        <v>115</v>
      </c>
    </row>
    <row r="48" spans="2:18">
      <c r="B48">
        <v>1</v>
      </c>
      <c r="C48">
        <f>LOOKUP($C$45,Calendar!B8:B23,Calendar!M8:M23)</f>
        <v>4.7003406736263317E-3</v>
      </c>
      <c r="D48" s="32">
        <f t="shared" ref="D48:D111" si="0">C48*B48^(0.5)</f>
        <v>4.7003406736263317E-3</v>
      </c>
      <c r="E48" s="33">
        <f>D48*(1-$B$46)</f>
        <v>4.3141490824438224E-3</v>
      </c>
      <c r="F48" s="11">
        <f t="shared" ref="F48:F111" si="1">B48*F$45</f>
        <v>4023.3333333333335</v>
      </c>
      <c r="G48" s="11">
        <f>F48/((Use!$C$5))</f>
        <v>10.681120867563195</v>
      </c>
      <c r="H48" s="32">
        <f t="shared" ref="H48:H111" si="2">(C$20*EXP(C$21*(($C$9-C$27)/$C$9)+C$22*$C$6+C$23*$C$4+C$24*$C$5)*(1+C$25*$C$7*(1-($C$7/(2*C$28))))*G48^C$26)/100</f>
        <v>1.3867862621541646E-3</v>
      </c>
      <c r="I48" s="30">
        <f>H48+E48</f>
        <v>5.7009353445979872E-3</v>
      </c>
      <c r="K48">
        <v>1</v>
      </c>
      <c r="L48">
        <f>LOOKUP($L$45,Calendar!AL8:AL23,Calendar!AW8:AW23)</f>
        <v>5.2622299655912209E-3</v>
      </c>
      <c r="M48" s="32">
        <f>L48*K48^(0.5)</f>
        <v>5.2622299655912209E-3</v>
      </c>
      <c r="N48" s="33">
        <f>M48*(1-$B$46)</f>
        <v>4.8298721633189693E-3</v>
      </c>
      <c r="O48" s="11">
        <f t="shared" ref="O48:O111" si="3">K48*N$45</f>
        <v>4023.3333333333335</v>
      </c>
      <c r="P48" s="11">
        <f>O48/((Use!D$5))</f>
        <v>10.818847674864648</v>
      </c>
      <c r="Q48" s="32">
        <f t="shared" ref="Q48:Q111" si="4">(K$20*EXP(K$21*(($C$9-K$27)/$C$9)+K$22*$C$6+K$23*$C$4+K$24*$C$5)*(1+K$25*$C$7*(1-($C$7/(2*K$28))))*P48^K$26)/100</f>
        <v>6.1413811417317121E-4</v>
      </c>
      <c r="R48" s="35">
        <f>Q48+N48</f>
        <v>5.4440102774921404E-3</v>
      </c>
    </row>
    <row r="49" spans="2:18">
      <c r="B49">
        <v>2</v>
      </c>
      <c r="C49">
        <f>C48</f>
        <v>4.7003406736263317E-3</v>
      </c>
      <c r="D49" s="32">
        <f t="shared" si="0"/>
        <v>6.6472855284162484E-3</v>
      </c>
      <c r="E49" s="33">
        <f t="shared" ref="E49:E112" si="5">D49*(1-$B$46)</f>
        <v>6.1011281424914977E-3</v>
      </c>
      <c r="F49" s="11">
        <f t="shared" si="1"/>
        <v>8046.666666666667</v>
      </c>
      <c r="G49" s="11">
        <f>F49/((Use!$C$5))</f>
        <v>21.362241735126389</v>
      </c>
      <c r="H49" s="32">
        <f t="shared" si="2"/>
        <v>2.6148812851656085E-3</v>
      </c>
      <c r="I49" s="30">
        <f t="shared" ref="I49:I112" si="6">H49+E49</f>
        <v>8.7160094276571062E-3</v>
      </c>
      <c r="J49">
        <f>1-Calendar!AL5</f>
        <v>1</v>
      </c>
      <c r="K49">
        <v>2</v>
      </c>
      <c r="L49">
        <f>L48</f>
        <v>5.2622299655912209E-3</v>
      </c>
      <c r="M49" s="32">
        <f t="shared" ref="M49:M112" si="7">L49*K49^(0.5)</f>
        <v>7.4419169856652107E-3</v>
      </c>
      <c r="N49" s="33">
        <f t="shared" ref="N49:N112" si="8">M49*(1-$B$46)</f>
        <v>6.8304707178939673E-3</v>
      </c>
      <c r="O49" s="11">
        <f t="shared" si="3"/>
        <v>8046.666666666667</v>
      </c>
      <c r="P49" s="11">
        <f>O49/((Use!D$5))</f>
        <v>21.637695349729295</v>
      </c>
      <c r="Q49" s="32">
        <f t="shared" si="4"/>
        <v>1.1216597022572091E-3</v>
      </c>
      <c r="R49" s="35">
        <f t="shared" ref="R49:R112" si="9">Q49+N49</f>
        <v>7.952130420151176E-3</v>
      </c>
    </row>
    <row r="50" spans="2:18">
      <c r="B50">
        <v>3</v>
      </c>
      <c r="C50">
        <f t="shared" ref="C50:C113" si="10">C49</f>
        <v>4.7003406736263317E-3</v>
      </c>
      <c r="D50" s="32">
        <f t="shared" si="0"/>
        <v>8.1412288596033281E-3</v>
      </c>
      <c r="E50" s="33">
        <f t="shared" si="5"/>
        <v>7.4723254022193526E-3</v>
      </c>
      <c r="F50" s="11">
        <f t="shared" si="1"/>
        <v>12070</v>
      </c>
      <c r="G50" s="11">
        <f>F50/((Use!$C$5))</f>
        <v>32.043362602689584</v>
      </c>
      <c r="H50" s="32">
        <f t="shared" si="2"/>
        <v>3.7894438722106171E-3</v>
      </c>
      <c r="I50" s="30">
        <f t="shared" si="6"/>
        <v>1.126176927442997E-2</v>
      </c>
      <c r="K50">
        <v>3</v>
      </c>
      <c r="L50">
        <f t="shared" ref="L50:L113" si="11">L49</f>
        <v>5.2622299655912209E-3</v>
      </c>
      <c r="M50" s="32">
        <f t="shared" si="7"/>
        <v>9.114449661515419E-3</v>
      </c>
      <c r="N50" s="33">
        <f t="shared" si="8"/>
        <v>8.3655839809310597E-3</v>
      </c>
      <c r="O50" s="11">
        <f t="shared" si="3"/>
        <v>12070</v>
      </c>
      <c r="P50" s="11">
        <f>O50/((Use!D$5))</f>
        <v>32.456543024593941</v>
      </c>
      <c r="Q50" s="32">
        <f t="shared" si="4"/>
        <v>1.5954544932171699E-3</v>
      </c>
      <c r="R50" s="35">
        <f t="shared" si="9"/>
        <v>9.9610384741482295E-3</v>
      </c>
    </row>
    <row r="51" spans="2:18">
      <c r="B51">
        <v>4</v>
      </c>
      <c r="C51">
        <f t="shared" si="10"/>
        <v>4.7003406736263317E-3</v>
      </c>
      <c r="D51" s="32">
        <f t="shared" si="0"/>
        <v>9.4006813472526634E-3</v>
      </c>
      <c r="E51" s="33">
        <f t="shared" si="5"/>
        <v>8.6282981648876447E-3</v>
      </c>
      <c r="F51" s="11">
        <f t="shared" si="1"/>
        <v>16093.333333333334</v>
      </c>
      <c r="G51" s="11">
        <f>F51/((Use!$C$5))</f>
        <v>42.724483470252778</v>
      </c>
      <c r="H51" s="32">
        <f t="shared" si="2"/>
        <v>4.9305392778322956E-3</v>
      </c>
      <c r="I51" s="30">
        <f t="shared" si="6"/>
        <v>1.3558837442719941E-2</v>
      </c>
      <c r="J51">
        <f>1-Calendar!AL4</f>
        <v>1</v>
      </c>
      <c r="K51">
        <v>4</v>
      </c>
      <c r="L51">
        <f t="shared" si="11"/>
        <v>5.2622299655912209E-3</v>
      </c>
      <c r="M51" s="32">
        <f t="shared" si="7"/>
        <v>1.0524459931182442E-2</v>
      </c>
      <c r="N51" s="33">
        <f t="shared" si="8"/>
        <v>9.6597443266379385E-3</v>
      </c>
      <c r="O51" s="11">
        <f t="shared" si="3"/>
        <v>16093.333333333334</v>
      </c>
      <c r="P51" s="11">
        <f>O51/((Use!D$5))</f>
        <v>43.27539069945859</v>
      </c>
      <c r="Q51" s="32">
        <f t="shared" si="4"/>
        <v>2.0485953544205106E-3</v>
      </c>
      <c r="R51" s="35">
        <f t="shared" si="9"/>
        <v>1.1708339681058449E-2</v>
      </c>
    </row>
    <row r="52" spans="2:18">
      <c r="B52">
        <v>5</v>
      </c>
      <c r="C52">
        <f t="shared" si="10"/>
        <v>4.7003406736263317E-3</v>
      </c>
      <c r="D52" s="32">
        <f t="shared" si="0"/>
        <v>1.051028126363563E-2</v>
      </c>
      <c r="E52" s="33">
        <f t="shared" si="5"/>
        <v>9.6467306134127313E-3</v>
      </c>
      <c r="F52" s="11">
        <f t="shared" si="1"/>
        <v>20116.666666666668</v>
      </c>
      <c r="G52" s="11">
        <f>F52/((Use!$C$5))</f>
        <v>53.405604337815973</v>
      </c>
      <c r="H52" s="32">
        <f t="shared" si="2"/>
        <v>6.04737756964398E-3</v>
      </c>
      <c r="I52" s="30">
        <f t="shared" si="6"/>
        <v>1.569410818305671E-2</v>
      </c>
      <c r="K52">
        <v>5</v>
      </c>
      <c r="L52">
        <f t="shared" si="11"/>
        <v>5.2622299655912209E-3</v>
      </c>
      <c r="M52" s="32">
        <f t="shared" si="7"/>
        <v>1.176670391629835E-2</v>
      </c>
      <c r="N52" s="33">
        <f t="shared" si="8"/>
        <v>1.0799922479815182E-2</v>
      </c>
      <c r="O52" s="11">
        <f t="shared" si="3"/>
        <v>20116.666666666668</v>
      </c>
      <c r="P52" s="11">
        <f>O52/((Use!D$5))</f>
        <v>54.09423837432324</v>
      </c>
      <c r="Q52" s="32">
        <f t="shared" si="4"/>
        <v>2.4869725103548504E-3</v>
      </c>
      <c r="R52" s="35">
        <f t="shared" si="9"/>
        <v>1.3286894990170033E-2</v>
      </c>
    </row>
    <row r="53" spans="2:18">
      <c r="B53">
        <v>6</v>
      </c>
      <c r="C53">
        <f t="shared" si="10"/>
        <v>4.7003406736263317E-3</v>
      </c>
      <c r="D53" s="32">
        <f t="shared" si="0"/>
        <v>1.1513436267634273E-2</v>
      </c>
      <c r="E53" s="33">
        <f t="shared" si="5"/>
        <v>1.0567463926283601E-2</v>
      </c>
      <c r="F53" s="11">
        <f t="shared" si="1"/>
        <v>24140</v>
      </c>
      <c r="G53" s="11">
        <f>F53/((Use!$C$5))</f>
        <v>64.086725205379167</v>
      </c>
      <c r="H53" s="32">
        <f t="shared" si="2"/>
        <v>7.145258164900606E-3</v>
      </c>
      <c r="I53" s="30">
        <f t="shared" si="6"/>
        <v>1.7712722091184206E-2</v>
      </c>
      <c r="J53">
        <f>1-Calendar!AL3</f>
        <v>1</v>
      </c>
      <c r="K53">
        <v>6</v>
      </c>
      <c r="L53">
        <f t="shared" si="11"/>
        <v>5.2622299655912209E-3</v>
      </c>
      <c r="M53" s="32">
        <f t="shared" si="7"/>
        <v>1.2889778324881971E-2</v>
      </c>
      <c r="N53" s="33">
        <f t="shared" si="8"/>
        <v>1.1830722323003813E-2</v>
      </c>
      <c r="O53" s="11">
        <f t="shared" si="3"/>
        <v>24140</v>
      </c>
      <c r="P53" s="11">
        <f>O53/((Use!D$5))</f>
        <v>64.913086049187882</v>
      </c>
      <c r="Q53" s="32">
        <f t="shared" si="4"/>
        <v>2.9139325023593769E-3</v>
      </c>
      <c r="R53" s="35">
        <f t="shared" si="9"/>
        <v>1.474465482536319E-2</v>
      </c>
    </row>
    <row r="54" spans="2:18">
      <c r="B54">
        <v>7</v>
      </c>
      <c r="C54">
        <f t="shared" si="10"/>
        <v>4.7003406736263317E-3</v>
      </c>
      <c r="D54" s="32">
        <f t="shared" si="0"/>
        <v>1.2435932499697088E-2</v>
      </c>
      <c r="E54" s="33">
        <f t="shared" si="5"/>
        <v>1.1414165591003844E-2</v>
      </c>
      <c r="F54" s="11">
        <f t="shared" si="1"/>
        <v>28163.333333333336</v>
      </c>
      <c r="G54" s="11">
        <f>F54/((Use!$C$5))</f>
        <v>74.767846072942362</v>
      </c>
      <c r="H54" s="32">
        <f t="shared" si="2"/>
        <v>8.2276202308339645E-3</v>
      </c>
      <c r="I54" s="30">
        <f t="shared" si="6"/>
        <v>1.9641785821837808E-2</v>
      </c>
      <c r="K54">
        <v>7</v>
      </c>
      <c r="L54">
        <f t="shared" si="11"/>
        <v>5.2622299655912209E-3</v>
      </c>
      <c r="M54" s="32">
        <f t="shared" si="7"/>
        <v>1.3922551830586348E-2</v>
      </c>
      <c r="N54" s="33">
        <f t="shared" si="8"/>
        <v>1.2778640608375533E-2</v>
      </c>
      <c r="O54" s="11">
        <f t="shared" si="3"/>
        <v>28163.333333333336</v>
      </c>
      <c r="P54" s="11">
        <f>O54/((Use!D$5))</f>
        <v>75.731933724052539</v>
      </c>
      <c r="Q54" s="32">
        <f t="shared" si="4"/>
        <v>3.3316260397859522E-3</v>
      </c>
      <c r="R54" s="35">
        <f t="shared" si="9"/>
        <v>1.6110266648161484E-2</v>
      </c>
    </row>
    <row r="55" spans="2:18">
      <c r="B55">
        <v>8</v>
      </c>
      <c r="C55">
        <f t="shared" si="10"/>
        <v>4.7003406736263317E-3</v>
      </c>
      <c r="D55" s="32">
        <f t="shared" si="0"/>
        <v>1.3294571056832497E-2</v>
      </c>
      <c r="E55" s="33">
        <f t="shared" si="5"/>
        <v>1.2202256284982995E-2</v>
      </c>
      <c r="F55" s="11">
        <f t="shared" si="1"/>
        <v>32186.666666666668</v>
      </c>
      <c r="G55" s="11">
        <f>F55/((Use!$C$5))</f>
        <v>85.448966940505557</v>
      </c>
      <c r="H55" s="32">
        <f t="shared" si="2"/>
        <v>9.2968723697555451E-3</v>
      </c>
      <c r="I55" s="30">
        <f t="shared" si="6"/>
        <v>2.149912865473854E-2</v>
      </c>
      <c r="K55">
        <v>8</v>
      </c>
      <c r="L55">
        <f t="shared" si="11"/>
        <v>5.2622299655912209E-3</v>
      </c>
      <c r="M55" s="32">
        <f t="shared" si="7"/>
        <v>1.4883833971330421E-2</v>
      </c>
      <c r="N55" s="33">
        <f t="shared" si="8"/>
        <v>1.3660941435787935E-2</v>
      </c>
      <c r="O55" s="11">
        <f t="shared" si="3"/>
        <v>32186.666666666668</v>
      </c>
      <c r="P55" s="11">
        <f>O55/((Use!D$5))</f>
        <v>86.550781398917181</v>
      </c>
      <c r="Q55" s="32">
        <f t="shared" si="4"/>
        <v>3.741547385279011E-3</v>
      </c>
      <c r="R55" s="35">
        <f t="shared" si="9"/>
        <v>1.7402488821066944E-2</v>
      </c>
    </row>
    <row r="56" spans="2:18">
      <c r="B56">
        <v>9</v>
      </c>
      <c r="C56">
        <f t="shared" si="10"/>
        <v>4.7003406736263317E-3</v>
      </c>
      <c r="D56" s="32">
        <f t="shared" si="0"/>
        <v>1.4101022020878994E-2</v>
      </c>
      <c r="E56" s="33">
        <f t="shared" si="5"/>
        <v>1.2942447247331465E-2</v>
      </c>
      <c r="F56" s="11">
        <f t="shared" si="1"/>
        <v>36210</v>
      </c>
      <c r="G56" s="11">
        <f>F56/((Use!$C$5))</f>
        <v>96.130087808068751</v>
      </c>
      <c r="H56" s="32">
        <f t="shared" si="2"/>
        <v>1.0354793130362177E-2</v>
      </c>
      <c r="I56" s="30">
        <f t="shared" si="6"/>
        <v>2.3297240377693644E-2</v>
      </c>
      <c r="J56" s="31">
        <f>1-Calendar!AL2</f>
        <v>1</v>
      </c>
      <c r="K56">
        <v>9</v>
      </c>
      <c r="L56">
        <f t="shared" si="11"/>
        <v>5.2622299655912209E-3</v>
      </c>
      <c r="M56" s="32">
        <f t="shared" si="7"/>
        <v>1.5786689896773662E-2</v>
      </c>
      <c r="N56" s="33">
        <f t="shared" si="8"/>
        <v>1.4489616489956907E-2</v>
      </c>
      <c r="O56" s="11">
        <f t="shared" si="3"/>
        <v>36210</v>
      </c>
      <c r="P56" s="11">
        <f>O56/((Use!D$5))</f>
        <v>97.369629073781823</v>
      </c>
      <c r="Q56" s="32">
        <f t="shared" si="4"/>
        <v>4.144792484266982E-3</v>
      </c>
      <c r="R56" s="35">
        <f t="shared" si="9"/>
        <v>1.8634408974223887E-2</v>
      </c>
    </row>
    <row r="57" spans="2:18">
      <c r="B57">
        <v>10</v>
      </c>
      <c r="C57">
        <f t="shared" si="10"/>
        <v>4.7003406736263317E-3</v>
      </c>
      <c r="D57" s="32">
        <f t="shared" si="0"/>
        <v>1.486378230738934E-2</v>
      </c>
      <c r="E57" s="33">
        <f t="shared" si="5"/>
        <v>1.3642537266048011E-2</v>
      </c>
      <c r="F57" s="11">
        <f t="shared" si="1"/>
        <v>40233.333333333336</v>
      </c>
      <c r="G57" s="11">
        <f>F57/((Use!$C$5))</f>
        <v>106.81120867563195</v>
      </c>
      <c r="H57" s="32">
        <f t="shared" si="2"/>
        <v>1.1402748111038341E-2</v>
      </c>
      <c r="I57" s="30">
        <f t="shared" si="6"/>
        <v>2.5045285377086352E-2</v>
      </c>
      <c r="K57">
        <v>10</v>
      </c>
      <c r="L57">
        <f t="shared" si="11"/>
        <v>5.2622299655912209E-3</v>
      </c>
      <c r="M57" s="32">
        <f t="shared" si="7"/>
        <v>1.6640632262857738E-2</v>
      </c>
      <c r="N57" s="33">
        <f t="shared" si="8"/>
        <v>1.5273396843532698E-2</v>
      </c>
      <c r="O57" s="11">
        <f t="shared" si="3"/>
        <v>40233.333333333336</v>
      </c>
      <c r="P57" s="11">
        <f>O57/((Use!D$5))</f>
        <v>108.18847674864648</v>
      </c>
      <c r="Q57" s="32">
        <f t="shared" si="4"/>
        <v>4.5421978885679549E-3</v>
      </c>
      <c r="R57" s="35">
        <f t="shared" si="9"/>
        <v>1.9815594732100653E-2</v>
      </c>
    </row>
    <row r="58" spans="2:18">
      <c r="B58">
        <v>11</v>
      </c>
      <c r="C58">
        <f t="shared" si="10"/>
        <v>4.7003406736263317E-3</v>
      </c>
      <c r="D58" s="32">
        <f t="shared" si="0"/>
        <v>1.558926640126489E-2</v>
      </c>
      <c r="E58" s="33">
        <f t="shared" si="5"/>
        <v>1.4308413796122181E-2</v>
      </c>
      <c r="F58" s="11">
        <f t="shared" si="1"/>
        <v>44256.666666666672</v>
      </c>
      <c r="G58" s="11">
        <f>F58/((Use!$C$5))</f>
        <v>117.49232954319514</v>
      </c>
      <c r="H58" s="32">
        <f t="shared" si="2"/>
        <v>1.2441817814987911E-2</v>
      </c>
      <c r="I58" s="30">
        <f t="shared" si="6"/>
        <v>2.6750231611110092E-2</v>
      </c>
      <c r="K58">
        <v>11</v>
      </c>
      <c r="L58">
        <f t="shared" si="11"/>
        <v>5.2622299655912209E-3</v>
      </c>
      <c r="M58" s="32">
        <f t="shared" si="7"/>
        <v>1.7452842356430884E-2</v>
      </c>
      <c r="N58" s="33">
        <f t="shared" si="8"/>
        <v>1.6018873751111155E-2</v>
      </c>
      <c r="O58" s="11">
        <f t="shared" si="3"/>
        <v>44256.666666666672</v>
      </c>
      <c r="P58" s="11">
        <f>O58/((Use!D$5))</f>
        <v>119.00732442351114</v>
      </c>
      <c r="Q58" s="32">
        <f t="shared" si="4"/>
        <v>4.9344220698170705E-3</v>
      </c>
      <c r="R58" s="35">
        <f t="shared" si="9"/>
        <v>2.0953295820928225E-2</v>
      </c>
    </row>
    <row r="59" spans="2:18">
      <c r="B59">
        <v>12</v>
      </c>
      <c r="C59">
        <f t="shared" si="10"/>
        <v>4.7003406736263317E-3</v>
      </c>
      <c r="D59" s="32">
        <f t="shared" si="0"/>
        <v>1.6282457719206656E-2</v>
      </c>
      <c r="E59" s="33">
        <f t="shared" si="5"/>
        <v>1.4944650804438705E-2</v>
      </c>
      <c r="F59" s="11">
        <f t="shared" si="1"/>
        <v>48280</v>
      </c>
      <c r="G59" s="11">
        <f>F59/((Use!$C$5))</f>
        <v>128.17345041075833</v>
      </c>
      <c r="H59" s="32">
        <f t="shared" si="2"/>
        <v>1.347287780602366E-2</v>
      </c>
      <c r="I59" s="30">
        <f t="shared" si="6"/>
        <v>2.8417528610462366E-2</v>
      </c>
      <c r="K59">
        <v>12</v>
      </c>
      <c r="L59">
        <f t="shared" si="11"/>
        <v>5.2622299655912209E-3</v>
      </c>
      <c r="M59" s="32">
        <f t="shared" si="7"/>
        <v>1.8228899323030838E-2</v>
      </c>
      <c r="N59" s="33">
        <f t="shared" si="8"/>
        <v>1.6731167961862119E-2</v>
      </c>
      <c r="O59" s="11">
        <f t="shared" si="3"/>
        <v>48280</v>
      </c>
      <c r="P59" s="11">
        <f>O59/((Use!D$5))</f>
        <v>129.82617209837576</v>
      </c>
      <c r="Q59" s="32">
        <f t="shared" si="4"/>
        <v>5.3219961236152923E-3</v>
      </c>
      <c r="R59" s="35">
        <f t="shared" si="9"/>
        <v>2.205316408547741E-2</v>
      </c>
    </row>
    <row r="60" spans="2:18">
      <c r="B60">
        <v>13</v>
      </c>
      <c r="C60">
        <f t="shared" si="10"/>
        <v>4.7003406736263317E-3</v>
      </c>
      <c r="D60" s="32">
        <f t="shared" si="0"/>
        <v>1.6947319310908687E-2</v>
      </c>
      <c r="E60" s="33">
        <f t="shared" si="5"/>
        <v>1.5554885726747122E-2</v>
      </c>
      <c r="F60" s="11">
        <f t="shared" si="1"/>
        <v>52303.333333333336</v>
      </c>
      <c r="G60" s="11">
        <f>F60/((Use!$C$5))</f>
        <v>138.85457127832152</v>
      </c>
      <c r="H60" s="32">
        <f t="shared" si="2"/>
        <v>1.4496651485296847E-2</v>
      </c>
      <c r="I60" s="30">
        <f t="shared" si="6"/>
        <v>3.0051537212043969E-2</v>
      </c>
      <c r="K60">
        <v>13</v>
      </c>
      <c r="L60">
        <f t="shared" si="11"/>
        <v>5.2622299655912209E-3</v>
      </c>
      <c r="M60" s="32">
        <f t="shared" si="7"/>
        <v>1.897323996422225E-2</v>
      </c>
      <c r="N60" s="33">
        <f t="shared" si="8"/>
        <v>1.7414351738782724E-2</v>
      </c>
      <c r="O60" s="11">
        <f t="shared" si="3"/>
        <v>52303.333333333336</v>
      </c>
      <c r="P60" s="11">
        <f>O60/((Use!D$5))</f>
        <v>140.64501977324042</v>
      </c>
      <c r="Q60" s="32">
        <f t="shared" si="4"/>
        <v>5.7053569949239488E-3</v>
      </c>
      <c r="R60" s="35">
        <f t="shared" si="9"/>
        <v>2.3119708733706675E-2</v>
      </c>
    </row>
    <row r="61" spans="2:18">
      <c r="B61">
        <v>14</v>
      </c>
      <c r="C61">
        <f t="shared" si="10"/>
        <v>4.7003406736263317E-3</v>
      </c>
      <c r="D61" s="32">
        <f t="shared" si="0"/>
        <v>1.7587064401827966E-2</v>
      </c>
      <c r="E61" s="33">
        <f t="shared" si="5"/>
        <v>1.6142067781969947E-2</v>
      </c>
      <c r="F61" s="11">
        <f t="shared" si="1"/>
        <v>56326.666666666672</v>
      </c>
      <c r="G61" s="11">
        <f>F61/((Use!$C$5))</f>
        <v>149.53569214588472</v>
      </c>
      <c r="H61" s="32">
        <f t="shared" si="2"/>
        <v>1.5513746242076638E-2</v>
      </c>
      <c r="I61" s="30">
        <f t="shared" si="6"/>
        <v>3.1655814024046589E-2</v>
      </c>
      <c r="K61">
        <v>14</v>
      </c>
      <c r="L61">
        <f t="shared" si="11"/>
        <v>5.2622299655912209E-3</v>
      </c>
      <c r="M61" s="32">
        <f t="shared" si="7"/>
        <v>1.9689461621657574E-2</v>
      </c>
      <c r="N61" s="33">
        <f t="shared" si="8"/>
        <v>1.8071726857056256E-2</v>
      </c>
      <c r="O61" s="11">
        <f t="shared" si="3"/>
        <v>56326.666666666672</v>
      </c>
      <c r="P61" s="11">
        <f>O61/((Use!D$5))</f>
        <v>151.46386744810508</v>
      </c>
      <c r="Q61" s="32">
        <f t="shared" si="4"/>
        <v>6.0848701384538214E-3</v>
      </c>
      <c r="R61" s="35">
        <f t="shared" si="9"/>
        <v>2.4156596995510076E-2</v>
      </c>
    </row>
    <row r="62" spans="2:18">
      <c r="B62">
        <v>15</v>
      </c>
      <c r="C62">
        <f t="shared" si="10"/>
        <v>4.7003406736263317E-3</v>
      </c>
      <c r="D62" s="32">
        <f t="shared" si="0"/>
        <v>1.8204341150456136E-2</v>
      </c>
      <c r="E62" s="33">
        <f t="shared" si="5"/>
        <v>1.6708627549360932E-2</v>
      </c>
      <c r="F62" s="11">
        <f t="shared" si="1"/>
        <v>60350</v>
      </c>
      <c r="G62" s="11">
        <f>F62/((Use!$C$5))</f>
        <v>160.2168130134479</v>
      </c>
      <c r="H62" s="32">
        <f t="shared" si="2"/>
        <v>1.6524679036432358E-2</v>
      </c>
      <c r="I62" s="30">
        <f t="shared" si="6"/>
        <v>3.3233306585793293E-2</v>
      </c>
      <c r="K62">
        <v>15</v>
      </c>
      <c r="L62">
        <f t="shared" si="11"/>
        <v>5.2622299655912209E-3</v>
      </c>
      <c r="M62" s="32">
        <f t="shared" si="7"/>
        <v>2.0380529020648429E-2</v>
      </c>
      <c r="N62" s="33">
        <f t="shared" si="8"/>
        <v>1.8706014452845157E-2</v>
      </c>
      <c r="O62" s="11">
        <f t="shared" si="3"/>
        <v>60350</v>
      </c>
      <c r="P62" s="11">
        <f>O62/((Use!D$5))</f>
        <v>162.28271512296971</v>
      </c>
      <c r="Q62" s="32">
        <f t="shared" si="4"/>
        <v>6.4608454915638033E-3</v>
      </c>
      <c r="R62" s="35">
        <f t="shared" si="9"/>
        <v>2.5166859944408961E-2</v>
      </c>
    </row>
    <row r="63" spans="2:18">
      <c r="B63">
        <v>16</v>
      </c>
      <c r="C63">
        <f t="shared" si="10"/>
        <v>4.7003406736263317E-3</v>
      </c>
      <c r="D63" s="32">
        <f t="shared" si="0"/>
        <v>1.8801362694505327E-2</v>
      </c>
      <c r="E63" s="33">
        <f t="shared" si="5"/>
        <v>1.7256596329775289E-2</v>
      </c>
      <c r="F63" s="11">
        <f t="shared" si="1"/>
        <v>64373.333333333336</v>
      </c>
      <c r="G63" s="11">
        <f>F63/((Use!$C$5))</f>
        <v>170.89793388101111</v>
      </c>
      <c r="H63" s="32">
        <f t="shared" si="2"/>
        <v>1.752989500522217E-2</v>
      </c>
      <c r="I63" s="30">
        <f t="shared" si="6"/>
        <v>3.4786491334997463E-2</v>
      </c>
      <c r="K63">
        <v>16</v>
      </c>
      <c r="L63">
        <f t="shared" si="11"/>
        <v>5.2622299655912209E-3</v>
      </c>
      <c r="M63" s="32">
        <f t="shared" si="7"/>
        <v>2.1048919862364884E-2</v>
      </c>
      <c r="N63" s="33">
        <f t="shared" si="8"/>
        <v>1.9319488653275877E-2</v>
      </c>
      <c r="O63" s="11">
        <f t="shared" si="3"/>
        <v>64373.333333333336</v>
      </c>
      <c r="P63" s="11">
        <f>O63/((Use!D$5))</f>
        <v>173.10156279783436</v>
      </c>
      <c r="Q63" s="32">
        <f t="shared" si="4"/>
        <v>6.8335490491474729E-3</v>
      </c>
      <c r="R63" s="35">
        <f t="shared" si="9"/>
        <v>2.6153037702423349E-2</v>
      </c>
    </row>
    <row r="64" spans="2:18">
      <c r="B64">
        <v>17</v>
      </c>
      <c r="C64">
        <f t="shared" si="10"/>
        <v>4.7003406736263317E-3</v>
      </c>
      <c r="D64" s="32">
        <f t="shared" si="0"/>
        <v>1.9380001073748234E-2</v>
      </c>
      <c r="E64" s="33">
        <f t="shared" si="5"/>
        <v>1.7787692351577393E-2</v>
      </c>
      <c r="F64" s="11">
        <f t="shared" si="1"/>
        <v>68396.666666666672</v>
      </c>
      <c r="G64" s="11">
        <f>F64/((Use!$C$5))</f>
        <v>181.57905474857429</v>
      </c>
      <c r="H64" s="32">
        <f t="shared" si="2"/>
        <v>1.8529781312935586E-2</v>
      </c>
      <c r="I64" s="30">
        <f t="shared" si="6"/>
        <v>3.6317473664512975E-2</v>
      </c>
      <c r="K64">
        <v>17</v>
      </c>
      <c r="L64">
        <f t="shared" si="11"/>
        <v>5.2622299655912209E-3</v>
      </c>
      <c r="M64" s="32">
        <f t="shared" si="7"/>
        <v>2.1696729974422992E-2</v>
      </c>
      <c r="N64" s="33">
        <f t="shared" si="8"/>
        <v>1.9914073087594582E-2</v>
      </c>
      <c r="O64" s="11">
        <f t="shared" si="3"/>
        <v>68396.666666666672</v>
      </c>
      <c r="P64" s="11">
        <f>O64/((Use!D$5))</f>
        <v>183.92041047269902</v>
      </c>
      <c r="Q64" s="32">
        <f t="shared" si="4"/>
        <v>7.2032114514700265E-3</v>
      </c>
      <c r="R64" s="35">
        <f t="shared" si="9"/>
        <v>2.7117284539064607E-2</v>
      </c>
    </row>
    <row r="65" spans="2:18">
      <c r="B65">
        <v>18</v>
      </c>
      <c r="C65">
        <f>C64</f>
        <v>4.7003406736263317E-3</v>
      </c>
      <c r="D65" s="32">
        <f t="shared" si="0"/>
        <v>1.9941856585248743E-2</v>
      </c>
      <c r="E65" s="33">
        <f t="shared" si="5"/>
        <v>1.8303384427474489E-2</v>
      </c>
      <c r="F65" s="11">
        <f t="shared" si="1"/>
        <v>72420</v>
      </c>
      <c r="G65" s="11">
        <f>F65/((Use!$C$5))</f>
        <v>192.2601756161375</v>
      </c>
      <c r="H65" s="32">
        <f t="shared" si="2"/>
        <v>1.9524677671875757E-2</v>
      </c>
      <c r="I65" s="30">
        <f t="shared" si="6"/>
        <v>3.7828062099350246E-2</v>
      </c>
      <c r="K65">
        <v>18</v>
      </c>
      <c r="L65">
        <f>L64</f>
        <v>5.2622299655912209E-3</v>
      </c>
      <c r="M65" s="32">
        <f t="shared" si="7"/>
        <v>2.2325750956995627E-2</v>
      </c>
      <c r="N65" s="33">
        <f t="shared" si="8"/>
        <v>2.0491412153681898E-2</v>
      </c>
      <c r="O65" s="11">
        <f t="shared" si="3"/>
        <v>72420</v>
      </c>
      <c r="P65" s="11">
        <f>O65/((Use!D$5))</f>
        <v>194.73925814756365</v>
      </c>
      <c r="Q65" s="32">
        <f t="shared" si="4"/>
        <v>7.5700344865909262E-3</v>
      </c>
      <c r="R65" s="35">
        <f t="shared" si="9"/>
        <v>2.8061446640272825E-2</v>
      </c>
    </row>
    <row r="66" spans="2:18">
      <c r="B66">
        <v>19</v>
      </c>
      <c r="C66">
        <f t="shared" si="10"/>
        <v>4.7003406736263317E-3</v>
      </c>
      <c r="D66" s="32">
        <f t="shared" si="0"/>
        <v>2.0488309996551077E-2</v>
      </c>
      <c r="E66" s="33">
        <f t="shared" si="5"/>
        <v>1.8804939877741345E-2</v>
      </c>
      <c r="F66" s="11">
        <f t="shared" si="1"/>
        <v>76443.333333333343</v>
      </c>
      <c r="G66" s="11">
        <f>F66/((Use!$C$5))</f>
        <v>202.94129648370071</v>
      </c>
      <c r="H66" s="32">
        <f t="shared" si="2"/>
        <v>2.0514884473692128E-2</v>
      </c>
      <c r="I66" s="30">
        <f t="shared" si="6"/>
        <v>3.9319824351433469E-2</v>
      </c>
      <c r="K66">
        <v>19</v>
      </c>
      <c r="L66">
        <f t="shared" si="11"/>
        <v>5.2622299655912209E-3</v>
      </c>
      <c r="M66" s="32">
        <f t="shared" si="7"/>
        <v>2.2937528637683651E-2</v>
      </c>
      <c r="N66" s="33">
        <f t="shared" si="8"/>
        <v>2.1052924670127565E-2</v>
      </c>
      <c r="O66" s="11">
        <f t="shared" si="3"/>
        <v>76443.333333333343</v>
      </c>
      <c r="P66" s="11">
        <f>O66/((Use!D$5))</f>
        <v>205.55810582242833</v>
      </c>
      <c r="Q66" s="32">
        <f t="shared" si="4"/>
        <v>7.9341961017304445E-3</v>
      </c>
      <c r="R66" s="35">
        <f t="shared" si="9"/>
        <v>2.898712077185801E-2</v>
      </c>
    </row>
    <row r="67" spans="2:18">
      <c r="B67">
        <v>20</v>
      </c>
      <c r="C67">
        <f t="shared" si="10"/>
        <v>4.7003406736263317E-3</v>
      </c>
      <c r="D67" s="32">
        <f t="shared" si="0"/>
        <v>2.1020562527271261E-2</v>
      </c>
      <c r="E67" s="33">
        <f t="shared" si="5"/>
        <v>1.9293461226825463E-2</v>
      </c>
      <c r="F67" s="11">
        <f t="shared" si="1"/>
        <v>80466.666666666672</v>
      </c>
      <c r="G67" s="11">
        <f>F67/((Use!$C$5))</f>
        <v>213.62241735126389</v>
      </c>
      <c r="H67" s="32">
        <f t="shared" si="2"/>
        <v>2.1500669172115731E-2</v>
      </c>
      <c r="I67" s="30">
        <f t="shared" si="6"/>
        <v>4.0794130398941197E-2</v>
      </c>
      <c r="K67">
        <v>20</v>
      </c>
      <c r="L67">
        <f t="shared" si="11"/>
        <v>5.2622299655912209E-3</v>
      </c>
      <c r="M67" s="32">
        <f t="shared" si="7"/>
        <v>2.3533407832596699E-2</v>
      </c>
      <c r="N67" s="33">
        <f t="shared" si="8"/>
        <v>2.1599844959630365E-2</v>
      </c>
      <c r="O67" s="11">
        <f t="shared" si="3"/>
        <v>80466.666666666672</v>
      </c>
      <c r="P67" s="11">
        <f>O67/((Use!D$5))</f>
        <v>216.37695349729296</v>
      </c>
      <c r="Q67" s="32">
        <f t="shared" si="4"/>
        <v>8.2958543260968388E-3</v>
      </c>
      <c r="R67" s="35">
        <f t="shared" si="9"/>
        <v>2.9895699285727204E-2</v>
      </c>
    </row>
    <row r="68" spans="2:18">
      <c r="B68">
        <v>21</v>
      </c>
      <c r="C68">
        <f t="shared" si="10"/>
        <v>4.7003406736263317E-3</v>
      </c>
      <c r="D68" s="32">
        <f t="shared" si="0"/>
        <v>2.1539666928972388E-2</v>
      </c>
      <c r="E68" s="33">
        <f t="shared" si="5"/>
        <v>1.9769914729623098E-2</v>
      </c>
      <c r="F68" s="11">
        <f t="shared" si="1"/>
        <v>84490</v>
      </c>
      <c r="G68" s="11">
        <f>F68/((Use!$C$5))</f>
        <v>224.30353821882707</v>
      </c>
      <c r="H68" s="32">
        <f t="shared" si="2"/>
        <v>2.2482271361831466E-2</v>
      </c>
      <c r="I68" s="30">
        <f t="shared" si="6"/>
        <v>4.2252186091454563E-2</v>
      </c>
      <c r="K68">
        <v>21</v>
      </c>
      <c r="L68">
        <f t="shared" si="11"/>
        <v>5.2622299655912209E-3</v>
      </c>
      <c r="M68" s="32">
        <f t="shared" si="7"/>
        <v>2.4114567141586635E-2</v>
      </c>
      <c r="N68" s="33">
        <f t="shared" si="8"/>
        <v>2.2133254785369292E-2</v>
      </c>
      <c r="O68" s="11">
        <f t="shared" si="3"/>
        <v>84490</v>
      </c>
      <c r="P68" s="11">
        <f>O68/((Use!D$5))</f>
        <v>227.19580117215759</v>
      </c>
      <c r="Q68" s="32">
        <f t="shared" si="4"/>
        <v>8.6551503842944976E-3</v>
      </c>
      <c r="R68" s="35">
        <f t="shared" si="9"/>
        <v>3.0788405169663788E-2</v>
      </c>
    </row>
    <row r="69" spans="2:18">
      <c r="B69">
        <v>22</v>
      </c>
      <c r="C69">
        <f t="shared" si="10"/>
        <v>4.7003406736263317E-3</v>
      </c>
      <c r="D69" s="32">
        <f t="shared" si="0"/>
        <v>2.2046551972116021E-2</v>
      </c>
      <c r="E69" s="33">
        <f t="shared" si="5"/>
        <v>2.0235152846522293E-2</v>
      </c>
      <c r="F69" s="11">
        <f t="shared" si="1"/>
        <v>88513.333333333343</v>
      </c>
      <c r="G69" s="11">
        <f>F69/((Use!$C$5))</f>
        <v>234.98465908639028</v>
      </c>
      <c r="H69" s="32">
        <f t="shared" si="2"/>
        <v>2.3459906869365346E-2</v>
      </c>
      <c r="I69" s="30">
        <f t="shared" si="6"/>
        <v>4.3695059715887635E-2</v>
      </c>
      <c r="K69">
        <v>22</v>
      </c>
      <c r="L69">
        <f t="shared" si="11"/>
        <v>5.2622299655912209E-3</v>
      </c>
      <c r="M69" s="32">
        <f t="shared" si="7"/>
        <v>2.4682046362424166E-2</v>
      </c>
      <c r="N69" s="33">
        <f t="shared" si="8"/>
        <v>2.2654108512763775E-2</v>
      </c>
      <c r="O69" s="11">
        <f t="shared" si="3"/>
        <v>88513.333333333343</v>
      </c>
      <c r="P69" s="11">
        <f>O69/((Use!D$5))</f>
        <v>238.01464884702227</v>
      </c>
      <c r="Q69" s="32">
        <f t="shared" si="4"/>
        <v>9.0122111979549883E-3</v>
      </c>
      <c r="R69" s="35">
        <f t="shared" si="9"/>
        <v>3.166631971071876E-2</v>
      </c>
    </row>
    <row r="70" spans="2:18">
      <c r="B70">
        <v>23</v>
      </c>
      <c r="C70">
        <f t="shared" si="10"/>
        <v>4.7003406736263317E-3</v>
      </c>
      <c r="D70" s="32">
        <f t="shared" si="0"/>
        <v>2.2542041972886104E-2</v>
      </c>
      <c r="E70" s="33">
        <f t="shared" si="5"/>
        <v>2.0689932165854727E-2</v>
      </c>
      <c r="F70" s="11">
        <f t="shared" si="1"/>
        <v>92536.666666666672</v>
      </c>
      <c r="G70" s="11">
        <f>F70/((Use!$C$5))</f>
        <v>245.66577995395346</v>
      </c>
      <c r="H70" s="32">
        <f t="shared" si="2"/>
        <v>2.4433771084426948E-2</v>
      </c>
      <c r="I70" s="30">
        <f t="shared" si="6"/>
        <v>4.5123703250281672E-2</v>
      </c>
      <c r="K70">
        <v>23</v>
      </c>
      <c r="L70">
        <f t="shared" si="11"/>
        <v>5.2622299655912209E-3</v>
      </c>
      <c r="M70" s="32">
        <f t="shared" si="7"/>
        <v>2.5236768351903183E-2</v>
      </c>
      <c r="N70" s="33">
        <f t="shared" si="8"/>
        <v>2.3163253174415709E-2</v>
      </c>
      <c r="O70" s="11">
        <f t="shared" si="3"/>
        <v>92536.666666666672</v>
      </c>
      <c r="P70" s="11">
        <f>O70/((Use!D$5))</f>
        <v>248.8334965218869</v>
      </c>
      <c r="Q70" s="32">
        <f t="shared" si="4"/>
        <v>9.367151418169779E-3</v>
      </c>
      <c r="R70" s="35">
        <f t="shared" si="9"/>
        <v>3.2530404592585487E-2</v>
      </c>
    </row>
    <row r="71" spans="2:18">
      <c r="B71">
        <v>24</v>
      </c>
      <c r="C71">
        <f t="shared" si="10"/>
        <v>4.7003406736263317E-3</v>
      </c>
      <c r="D71" s="32">
        <f t="shared" si="0"/>
        <v>2.3026872535268545E-2</v>
      </c>
      <c r="E71" s="33">
        <f t="shared" si="5"/>
        <v>2.1134927852567202E-2</v>
      </c>
      <c r="F71" s="11">
        <f t="shared" si="1"/>
        <v>96560</v>
      </c>
      <c r="G71" s="11">
        <f>F71/((Use!$C$5))</f>
        <v>256.34690082151667</v>
      </c>
      <c r="H71" s="32">
        <f t="shared" si="2"/>
        <v>2.5404041699670331E-2</v>
      </c>
      <c r="I71" s="30">
        <f t="shared" si="6"/>
        <v>4.6538969552237533E-2</v>
      </c>
      <c r="K71">
        <v>24</v>
      </c>
      <c r="L71">
        <f t="shared" si="11"/>
        <v>5.2622299655912209E-3</v>
      </c>
      <c r="M71" s="32">
        <f t="shared" si="7"/>
        <v>2.5779556649763943E-2</v>
      </c>
      <c r="N71" s="33">
        <f t="shared" si="8"/>
        <v>2.3661444646007626E-2</v>
      </c>
      <c r="O71" s="11">
        <f t="shared" si="3"/>
        <v>96560</v>
      </c>
      <c r="P71" s="11">
        <f>O71/((Use!D$5))</f>
        <v>259.65234419675153</v>
      </c>
      <c r="Q71" s="32">
        <f t="shared" si="4"/>
        <v>9.7200750933121843E-3</v>
      </c>
      <c r="R71" s="35">
        <f t="shared" si="9"/>
        <v>3.3381519739319812E-2</v>
      </c>
    </row>
    <row r="72" spans="2:18">
      <c r="B72">
        <v>25</v>
      </c>
      <c r="C72">
        <f t="shared" si="10"/>
        <v>4.7003406736263317E-3</v>
      </c>
      <c r="D72" s="32">
        <f t="shared" si="0"/>
        <v>2.3501703368131659E-2</v>
      </c>
      <c r="E72" s="33">
        <f t="shared" si="5"/>
        <v>2.1570745412219112E-2</v>
      </c>
      <c r="F72" s="11">
        <f t="shared" si="1"/>
        <v>100583.33333333334</v>
      </c>
      <c r="G72" s="11">
        <f>F72/((Use!$C$5))</f>
        <v>267.02802168907988</v>
      </c>
      <c r="H72" s="32">
        <f t="shared" si="2"/>
        <v>2.6370880984230335E-2</v>
      </c>
      <c r="I72" s="30">
        <f t="shared" si="6"/>
        <v>4.7941626396449444E-2</v>
      </c>
      <c r="K72">
        <v>25</v>
      </c>
      <c r="L72">
        <f t="shared" si="11"/>
        <v>5.2622299655912209E-3</v>
      </c>
      <c r="M72" s="32">
        <f t="shared" si="7"/>
        <v>2.6311149827956105E-2</v>
      </c>
      <c r="N72" s="33">
        <f t="shared" si="8"/>
        <v>2.4149360816594845E-2</v>
      </c>
      <c r="O72" s="11">
        <f t="shared" si="3"/>
        <v>100583.33333333334</v>
      </c>
      <c r="P72" s="11">
        <f>O72/((Use!D$5))</f>
        <v>270.47119187161621</v>
      </c>
      <c r="Q72" s="32">
        <f t="shared" si="4"/>
        <v>1.0071077050131889E-2</v>
      </c>
      <c r="R72" s="35">
        <f t="shared" si="9"/>
        <v>3.4220437866726738E-2</v>
      </c>
    </row>
    <row r="73" spans="2:18">
      <c r="B73">
        <v>26</v>
      </c>
      <c r="C73">
        <f t="shared" si="10"/>
        <v>4.7003406736263317E-3</v>
      </c>
      <c r="D73" s="32">
        <f t="shared" si="0"/>
        <v>2.3967128815354517E-2</v>
      </c>
      <c r="E73" s="33">
        <f t="shared" si="5"/>
        <v>2.1997930355929455E-2</v>
      </c>
      <c r="F73" s="11">
        <f t="shared" si="1"/>
        <v>104606.66666666667</v>
      </c>
      <c r="G73" s="11">
        <f>F73/((Use!$C$5))</f>
        <v>277.70914255664303</v>
      </c>
      <c r="H73" s="32">
        <f t="shared" si="2"/>
        <v>2.7334437685868074E-2</v>
      </c>
      <c r="I73" s="30">
        <f t="shared" si="6"/>
        <v>4.9332368041797525E-2</v>
      </c>
      <c r="K73">
        <v>26</v>
      </c>
      <c r="L73">
        <f t="shared" si="11"/>
        <v>5.2622299655912209E-3</v>
      </c>
      <c r="M73" s="32">
        <f t="shared" si="7"/>
        <v>2.6832213279562322E-2</v>
      </c>
      <c r="N73" s="33">
        <f t="shared" si="8"/>
        <v>2.4627612408922018E-2</v>
      </c>
      <c r="O73" s="11">
        <f t="shared" si="3"/>
        <v>104606.66666666667</v>
      </c>
      <c r="P73" s="11">
        <f>O73/((Use!D$5))</f>
        <v>281.29003954648084</v>
      </c>
      <c r="Q73" s="32">
        <f t="shared" si="4"/>
        <v>1.0420244046916449E-2</v>
      </c>
      <c r="R73" s="35">
        <f t="shared" si="9"/>
        <v>3.5047856455838466E-2</v>
      </c>
    </row>
    <row r="74" spans="2:18">
      <c r="B74">
        <v>27</v>
      </c>
      <c r="C74">
        <f t="shared" si="10"/>
        <v>4.7003406736263317E-3</v>
      </c>
      <c r="D74" s="32">
        <f t="shared" si="0"/>
        <v>2.4423686578809986E-2</v>
      </c>
      <c r="E74" s="33">
        <f t="shared" si="5"/>
        <v>2.241697620665806E-2</v>
      </c>
      <c r="F74" s="11">
        <f t="shared" si="1"/>
        <v>108630</v>
      </c>
      <c r="G74" s="11">
        <f>F74/((Use!$C$5))</f>
        <v>288.39026342420624</v>
      </c>
      <c r="H74" s="32">
        <f t="shared" si="2"/>
        <v>2.8294848634358251E-2</v>
      </c>
      <c r="I74" s="30">
        <f t="shared" si="6"/>
        <v>5.0711824841016315E-2</v>
      </c>
      <c r="K74">
        <v>27</v>
      </c>
      <c r="L74">
        <f t="shared" si="11"/>
        <v>5.2622299655912209E-3</v>
      </c>
      <c r="M74" s="32">
        <f t="shared" si="7"/>
        <v>2.734334898454626E-2</v>
      </c>
      <c r="N74" s="33">
        <f t="shared" si="8"/>
        <v>2.5096751942793184E-2</v>
      </c>
      <c r="O74" s="11">
        <f t="shared" si="3"/>
        <v>108630</v>
      </c>
      <c r="P74" s="11">
        <f>O74/((Use!D$5))</f>
        <v>292.10888722134547</v>
      </c>
      <c r="Q74" s="32">
        <f t="shared" si="4"/>
        <v>1.0767655743658764E-2</v>
      </c>
      <c r="R74" s="35">
        <f t="shared" si="9"/>
        <v>3.5864407686451952E-2</v>
      </c>
    </row>
    <row r="75" spans="2:18">
      <c r="B75">
        <v>28</v>
      </c>
      <c r="C75">
        <f t="shared" si="10"/>
        <v>4.7003406736263317E-3</v>
      </c>
      <c r="D75" s="32">
        <f t="shared" si="0"/>
        <v>2.4871864999394176E-2</v>
      </c>
      <c r="E75" s="33">
        <f t="shared" si="5"/>
        <v>2.2828331182007687E-2</v>
      </c>
      <c r="F75" s="11">
        <f t="shared" si="1"/>
        <v>112653.33333333334</v>
      </c>
      <c r="G75" s="11">
        <f>F75/((Use!$C$5))</f>
        <v>299.07138429176945</v>
      </c>
      <c r="H75" s="32">
        <f t="shared" si="2"/>
        <v>2.9252240102379111E-2</v>
      </c>
      <c r="I75" s="30">
        <f t="shared" si="6"/>
        <v>5.2080571284386798E-2</v>
      </c>
      <c r="K75">
        <v>28</v>
      </c>
      <c r="L75">
        <f t="shared" si="11"/>
        <v>5.2622299655912209E-3</v>
      </c>
      <c r="M75" s="32">
        <f t="shared" si="7"/>
        <v>2.7845103661172696E-2</v>
      </c>
      <c r="N75" s="33">
        <f t="shared" si="8"/>
        <v>2.5557281216751066E-2</v>
      </c>
      <c r="O75" s="11">
        <f t="shared" si="3"/>
        <v>112653.33333333334</v>
      </c>
      <c r="P75" s="11">
        <f>O75/((Use!D$5))</f>
        <v>302.92773489621015</v>
      </c>
      <c r="Q75" s="32">
        <f t="shared" si="4"/>
        <v>1.1113385523972518E-2</v>
      </c>
      <c r="R75" s="35">
        <f t="shared" si="9"/>
        <v>3.6670666740723584E-2</v>
      </c>
    </row>
    <row r="76" spans="2:18">
      <c r="B76">
        <v>29</v>
      </c>
      <c r="C76">
        <f t="shared" si="10"/>
        <v>4.7003406736263317E-3</v>
      </c>
      <c r="D76" s="32">
        <f t="shared" si="0"/>
        <v>2.5312109177155408E-2</v>
      </c>
      <c r="E76" s="33">
        <f t="shared" si="5"/>
        <v>2.3232403811508082E-2</v>
      </c>
      <c r="F76" s="11">
        <f t="shared" si="1"/>
        <v>116676.66666666667</v>
      </c>
      <c r="G76" s="11">
        <f>F76/((Use!$C$5))</f>
        <v>309.75250515933266</v>
      </c>
      <c r="H76" s="32">
        <f t="shared" si="2"/>
        <v>3.0206728967937382E-2</v>
      </c>
      <c r="I76" s="30">
        <f t="shared" si="6"/>
        <v>5.3439132779445467E-2</v>
      </c>
      <c r="K76">
        <v>29</v>
      </c>
      <c r="L76">
        <f t="shared" si="11"/>
        <v>5.2622299655912209E-3</v>
      </c>
      <c r="M76" s="32">
        <f t="shared" si="7"/>
        <v>2.8337975617750453E-2</v>
      </c>
      <c r="N76" s="33">
        <f t="shared" si="8"/>
        <v>2.6009657596863904E-2</v>
      </c>
      <c r="O76" s="11">
        <f t="shared" si="3"/>
        <v>116676.66666666667</v>
      </c>
      <c r="P76" s="11">
        <f>O76/((Use!D$5))</f>
        <v>313.74658257107478</v>
      </c>
      <c r="Q76" s="32">
        <f t="shared" si="4"/>
        <v>1.1457501195895481E-2</v>
      </c>
      <c r="R76" s="35">
        <f t="shared" si="9"/>
        <v>3.7467158792759386E-2</v>
      </c>
    </row>
    <row r="77" spans="2:18">
      <c r="B77">
        <v>30</v>
      </c>
      <c r="C77">
        <f t="shared" si="10"/>
        <v>4.7003406736263317E-3</v>
      </c>
      <c r="D77" s="32">
        <f t="shared" si="0"/>
        <v>2.5744826149041698E-2</v>
      </c>
      <c r="E77" s="33">
        <f t="shared" si="5"/>
        <v>2.3629567688946959E-2</v>
      </c>
      <c r="F77" s="11">
        <f t="shared" si="1"/>
        <v>120700</v>
      </c>
      <c r="G77" s="11">
        <f>F77/((Use!$C$5))</f>
        <v>320.43362602689581</v>
      </c>
      <c r="H77" s="32">
        <f t="shared" si="2"/>
        <v>3.1158423713121487E-2</v>
      </c>
      <c r="I77" s="30">
        <f t="shared" si="6"/>
        <v>5.4787991402068442E-2</v>
      </c>
      <c r="K77">
        <v>30</v>
      </c>
      <c r="L77">
        <f t="shared" si="11"/>
        <v>5.2622299655912209E-3</v>
      </c>
      <c r="M77" s="32">
        <f t="shared" si="7"/>
        <v>2.8822420549339457E-2</v>
      </c>
      <c r="N77" s="33">
        <f t="shared" si="8"/>
        <v>2.6454299337160751E-2</v>
      </c>
      <c r="O77" s="11">
        <f t="shared" si="3"/>
        <v>120700</v>
      </c>
      <c r="P77" s="11">
        <f>O77/((Use!D$5))</f>
        <v>324.56543024593941</v>
      </c>
      <c r="Q77" s="32">
        <f t="shared" si="4"/>
        <v>1.1800065592987862E-2</v>
      </c>
      <c r="R77" s="35">
        <f t="shared" si="9"/>
        <v>3.825436493014861E-2</v>
      </c>
    </row>
    <row r="78" spans="2:18">
      <c r="B78">
        <v>31</v>
      </c>
      <c r="C78">
        <f t="shared" si="10"/>
        <v>4.7003406736263317E-3</v>
      </c>
      <c r="D78" s="32">
        <f t="shared" si="0"/>
        <v>2.6170389295777148E-2</v>
      </c>
      <c r="E78" s="33">
        <f t="shared" si="5"/>
        <v>2.4020165517166552E-2</v>
      </c>
      <c r="F78" s="11">
        <f t="shared" si="1"/>
        <v>124723.33333333334</v>
      </c>
      <c r="G78" s="11">
        <f>F78/((Use!$C$5))</f>
        <v>331.11474689445902</v>
      </c>
      <c r="H78" s="32">
        <f t="shared" si="2"/>
        <v>3.2107425286918595E-2</v>
      </c>
      <c r="I78" s="30">
        <f t="shared" si="6"/>
        <v>5.6127590804085151E-2</v>
      </c>
      <c r="K78">
        <v>31</v>
      </c>
      <c r="L78">
        <f t="shared" si="11"/>
        <v>5.2622299655912209E-3</v>
      </c>
      <c r="M78" s="32">
        <f t="shared" si="7"/>
        <v>2.9298856471435049E-2</v>
      </c>
      <c r="N78" s="33">
        <f t="shared" si="8"/>
        <v>2.6891590107952095E-2</v>
      </c>
      <c r="O78" s="11">
        <f t="shared" si="3"/>
        <v>124723.33333333334</v>
      </c>
      <c r="P78" s="11">
        <f>O78/((Use!D$5))</f>
        <v>335.3842779208041</v>
      </c>
      <c r="Q78" s="32">
        <f t="shared" si="4"/>
        <v>1.2141137092760955E-2</v>
      </c>
      <c r="R78" s="35">
        <f t="shared" si="9"/>
        <v>3.9032727200713047E-2</v>
      </c>
    </row>
    <row r="79" spans="2:18">
      <c r="B79">
        <v>32</v>
      </c>
      <c r="C79">
        <f t="shared" si="10"/>
        <v>4.7003406736263317E-3</v>
      </c>
      <c r="D79" s="32">
        <f t="shared" si="0"/>
        <v>2.6589142113664994E-2</v>
      </c>
      <c r="E79" s="33">
        <f t="shared" si="5"/>
        <v>2.4404512569965991E-2</v>
      </c>
      <c r="F79" s="11">
        <f t="shared" si="1"/>
        <v>128746.66666666667</v>
      </c>
      <c r="G79" s="11">
        <f>F79/((Use!$C$5))</f>
        <v>341.79586776202223</v>
      </c>
      <c r="H79" s="32">
        <f t="shared" si="2"/>
        <v>3.30538278543877E-2</v>
      </c>
      <c r="I79" s="30">
        <f t="shared" si="6"/>
        <v>5.7458340424353688E-2</v>
      </c>
      <c r="K79">
        <v>32</v>
      </c>
      <c r="L79">
        <f t="shared" si="11"/>
        <v>5.2622299655912209E-3</v>
      </c>
      <c r="M79" s="32">
        <f t="shared" si="7"/>
        <v>2.9767667942660843E-2</v>
      </c>
      <c r="N79" s="33">
        <f t="shared" si="8"/>
        <v>2.7321882871575869E-2</v>
      </c>
      <c r="O79" s="11">
        <f t="shared" si="3"/>
        <v>128746.66666666667</v>
      </c>
      <c r="P79" s="11">
        <f>O79/((Use!D$5))</f>
        <v>346.20312559566872</v>
      </c>
      <c r="Q79" s="32">
        <f t="shared" si="4"/>
        <v>1.2480770066105162E-2</v>
      </c>
      <c r="R79" s="35">
        <f t="shared" si="9"/>
        <v>3.9802652937681031E-2</v>
      </c>
    </row>
    <row r="80" spans="2:18">
      <c r="B80">
        <v>33</v>
      </c>
      <c r="C80">
        <f t="shared" si="10"/>
        <v>4.7003406736263317E-3</v>
      </c>
      <c r="D80" s="32">
        <f t="shared" si="0"/>
        <v>2.700140145971722E-2</v>
      </c>
      <c r="E80" s="33">
        <f t="shared" si="5"/>
        <v>2.4782899670603091E-2</v>
      </c>
      <c r="F80" s="11">
        <f t="shared" si="1"/>
        <v>132770</v>
      </c>
      <c r="G80" s="11">
        <f>F80/((Use!$C$5))</f>
        <v>352.47698862958538</v>
      </c>
      <c r="H80" s="32">
        <f t="shared" si="2"/>
        <v>3.3997719450241874E-2</v>
      </c>
      <c r="I80" s="30">
        <f t="shared" si="6"/>
        <v>5.8780619120844965E-2</v>
      </c>
      <c r="K80">
        <v>33</v>
      </c>
      <c r="L80">
        <f t="shared" si="11"/>
        <v>5.2622299655912209E-3</v>
      </c>
      <c r="M80" s="32">
        <f t="shared" si="7"/>
        <v>3.0229209697828423E-2</v>
      </c>
      <c r="N80" s="33">
        <f t="shared" si="8"/>
        <v>2.7745503216955972E-2</v>
      </c>
      <c r="O80" s="11">
        <f t="shared" si="3"/>
        <v>132770</v>
      </c>
      <c r="P80" s="11">
        <f>O80/((Use!D$5))</f>
        <v>357.02197327053335</v>
      </c>
      <c r="Q80" s="32">
        <f t="shared" si="4"/>
        <v>1.2819015268770185E-2</v>
      </c>
      <c r="R80" s="35">
        <f t="shared" si="9"/>
        <v>4.0564518485726155E-2</v>
      </c>
    </row>
    <row r="81" spans="2:18">
      <c r="B81">
        <v>34</v>
      </c>
      <c r="C81">
        <f t="shared" si="10"/>
        <v>4.7003406736263317E-3</v>
      </c>
      <c r="D81" s="32">
        <f t="shared" si="0"/>
        <v>2.7407460357299896E-2</v>
      </c>
      <c r="E81" s="33">
        <f t="shared" si="5"/>
        <v>2.5155595766920922E-2</v>
      </c>
      <c r="F81" s="11">
        <f t="shared" si="1"/>
        <v>136793.33333333334</v>
      </c>
      <c r="G81" s="11">
        <f>F81/((Use!$C$5))</f>
        <v>363.15810949714859</v>
      </c>
      <c r="H81" s="32">
        <f t="shared" si="2"/>
        <v>3.493918255156489E-2</v>
      </c>
      <c r="I81" s="30">
        <f t="shared" si="6"/>
        <v>6.0094778318485809E-2</v>
      </c>
      <c r="K81">
        <v>34</v>
      </c>
      <c r="L81">
        <f t="shared" si="11"/>
        <v>5.2622299655912209E-3</v>
      </c>
      <c r="M81" s="32">
        <f t="shared" si="7"/>
        <v>3.0683809788975853E-2</v>
      </c>
      <c r="N81" s="33">
        <f t="shared" si="8"/>
        <v>2.8162752242565318E-2</v>
      </c>
      <c r="O81" s="11">
        <f t="shared" si="3"/>
        <v>136793.33333333334</v>
      </c>
      <c r="P81" s="11">
        <f>O81/((Use!D$5))</f>
        <v>367.84082094539804</v>
      </c>
      <c r="Q81" s="32">
        <f t="shared" si="4"/>
        <v>1.315592018389752E-2</v>
      </c>
      <c r="R81" s="35">
        <f t="shared" si="9"/>
        <v>4.1318672426462838E-2</v>
      </c>
    </row>
    <row r="82" spans="2:18">
      <c r="B82">
        <v>35</v>
      </c>
      <c r="C82">
        <f t="shared" si="10"/>
        <v>4.7003406736263317E-3</v>
      </c>
      <c r="D82" s="32">
        <f t="shared" si="0"/>
        <v>2.7807590432921574E-2</v>
      </c>
      <c r="E82" s="33">
        <f t="shared" si="5"/>
        <v>2.5522850167923657E-2</v>
      </c>
      <c r="F82" s="11">
        <f t="shared" si="1"/>
        <v>140816.66666666669</v>
      </c>
      <c r="G82" s="11">
        <f>F82/((Use!$C$5))</f>
        <v>373.83923036471185</v>
      </c>
      <c r="H82" s="32">
        <f t="shared" si="2"/>
        <v>3.5878294581752346E-2</v>
      </c>
      <c r="I82" s="30">
        <f t="shared" si="6"/>
        <v>6.1401144749676007E-2</v>
      </c>
      <c r="K82">
        <v>35</v>
      </c>
      <c r="L82">
        <f t="shared" si="11"/>
        <v>5.2622299655912209E-3</v>
      </c>
      <c r="M82" s="32">
        <f t="shared" si="7"/>
        <v>3.1131772313455212E-2</v>
      </c>
      <c r="N82" s="33">
        <f t="shared" si="8"/>
        <v>2.8573909060366963E-2</v>
      </c>
      <c r="O82" s="11">
        <f t="shared" si="3"/>
        <v>140816.66666666669</v>
      </c>
      <c r="P82" s="11">
        <f>O82/((Use!D$5))</f>
        <v>378.65966862026272</v>
      </c>
      <c r="Q82" s="32">
        <f t="shared" si="4"/>
        <v>1.3491529322985E-2</v>
      </c>
      <c r="R82" s="35">
        <f t="shared" si="9"/>
        <v>4.2065438383351965E-2</v>
      </c>
    </row>
    <row r="83" spans="2:18">
      <c r="B83">
        <v>36</v>
      </c>
      <c r="C83">
        <f t="shared" si="10"/>
        <v>4.7003406736263317E-3</v>
      </c>
      <c r="D83" s="32">
        <f t="shared" si="0"/>
        <v>2.8202044041757988E-2</v>
      </c>
      <c r="E83" s="33">
        <f t="shared" si="5"/>
        <v>2.5884894494662931E-2</v>
      </c>
      <c r="F83" s="11">
        <f t="shared" si="1"/>
        <v>144840</v>
      </c>
      <c r="G83" s="11">
        <f>F83/((Use!$C$5))</f>
        <v>384.520351232275</v>
      </c>
      <c r="H83" s="32">
        <f t="shared" si="2"/>
        <v>3.6815128355665194E-2</v>
      </c>
      <c r="I83" s="30">
        <f t="shared" si="6"/>
        <v>6.2700022850328122E-2</v>
      </c>
      <c r="K83">
        <v>36</v>
      </c>
      <c r="L83">
        <f t="shared" si="11"/>
        <v>5.2622299655912209E-3</v>
      </c>
      <c r="M83" s="32">
        <f t="shared" si="7"/>
        <v>3.1573379793547324E-2</v>
      </c>
      <c r="N83" s="33">
        <f t="shared" si="8"/>
        <v>2.8979232979913814E-2</v>
      </c>
      <c r="O83" s="11">
        <f t="shared" si="3"/>
        <v>144840</v>
      </c>
      <c r="P83" s="11">
        <f>O83/((Use!D$5))</f>
        <v>389.47851629512729</v>
      </c>
      <c r="Q83" s="32">
        <f t="shared" si="4"/>
        <v>1.3825884491370528E-2</v>
      </c>
      <c r="R83" s="35">
        <f t="shared" si="9"/>
        <v>4.2805117471284342E-2</v>
      </c>
    </row>
    <row r="84" spans="2:18">
      <c r="B84">
        <v>37</v>
      </c>
      <c r="C84">
        <f t="shared" si="10"/>
        <v>4.7003406736263317E-3</v>
      </c>
      <c r="D84" s="32">
        <f t="shared" si="0"/>
        <v>2.8591056129170941E-2</v>
      </c>
      <c r="E84" s="33">
        <f t="shared" si="5"/>
        <v>2.6241944388809724E-2</v>
      </c>
      <c r="F84" s="11">
        <f t="shared" si="1"/>
        <v>148863.33333333334</v>
      </c>
      <c r="G84" s="11">
        <f>F84/((Use!$C$5))</f>
        <v>395.20147209983821</v>
      </c>
      <c r="H84" s="32">
        <f t="shared" si="2"/>
        <v>3.7749752474297425E-2</v>
      </c>
      <c r="I84" s="30">
        <f t="shared" si="6"/>
        <v>6.3991696863107156E-2</v>
      </c>
      <c r="K84">
        <v>37</v>
      </c>
      <c r="L84">
        <f t="shared" si="11"/>
        <v>5.2622299655912209E-3</v>
      </c>
      <c r="M84" s="32">
        <f t="shared" si="7"/>
        <v>3.2008895260510768E-2</v>
      </c>
      <c r="N84" s="33">
        <f t="shared" si="8"/>
        <v>2.9378965421167028E-2</v>
      </c>
      <c r="O84" s="11">
        <f t="shared" si="3"/>
        <v>148863.33333333334</v>
      </c>
      <c r="P84" s="11">
        <f>O84/((Use!D$5))</f>
        <v>400.29736396999198</v>
      </c>
      <c r="Q84" s="32">
        <f t="shared" si="4"/>
        <v>1.4159025023287076E-2</v>
      </c>
      <c r="R84" s="35">
        <f t="shared" si="9"/>
        <v>4.3537990444454104E-2</v>
      </c>
    </row>
    <row r="85" spans="2:18">
      <c r="B85">
        <v>38</v>
      </c>
      <c r="C85">
        <f t="shared" si="10"/>
        <v>4.7003406736263317E-3</v>
      </c>
      <c r="D85" s="32">
        <f t="shared" si="0"/>
        <v>2.8974845867226789E-2</v>
      </c>
      <c r="E85" s="33">
        <f t="shared" si="5"/>
        <v>2.6594201014712458E-2</v>
      </c>
      <c r="F85" s="11">
        <f t="shared" si="1"/>
        <v>152886.66666666669</v>
      </c>
      <c r="G85" s="11">
        <f>F85/((Use!$C$5))</f>
        <v>405.88259296740142</v>
      </c>
      <c r="H85" s="32">
        <f t="shared" si="2"/>
        <v>3.8682231675892222E-2</v>
      </c>
      <c r="I85" s="30">
        <f t="shared" si="6"/>
        <v>6.527643269060468E-2</v>
      </c>
      <c r="K85">
        <v>38</v>
      </c>
      <c r="L85">
        <f t="shared" si="11"/>
        <v>5.2622299655912209E-3</v>
      </c>
      <c r="M85" s="32">
        <f t="shared" si="7"/>
        <v>3.2438564086733478E-2</v>
      </c>
      <c r="N85" s="33">
        <f t="shared" si="8"/>
        <v>2.9773331596113516E-2</v>
      </c>
      <c r="O85" s="11">
        <f t="shared" si="3"/>
        <v>152886.66666666669</v>
      </c>
      <c r="P85" s="11">
        <f>O85/((Use!D$5))</f>
        <v>411.11621164485666</v>
      </c>
      <c r="Q85" s="32">
        <f t="shared" si="4"/>
        <v>1.4490987990704429E-2</v>
      </c>
      <c r="R85" s="35">
        <f t="shared" si="9"/>
        <v>4.4264319586817945E-2</v>
      </c>
    </row>
    <row r="86" spans="2:18">
      <c r="B86">
        <v>39</v>
      </c>
      <c r="C86">
        <f t="shared" si="10"/>
        <v>4.7003406736263317E-3</v>
      </c>
      <c r="D86" s="32">
        <f t="shared" si="0"/>
        <v>2.9353618098587022E-2</v>
      </c>
      <c r="E86" s="33">
        <f t="shared" si="5"/>
        <v>2.6941852384653957E-2</v>
      </c>
      <c r="F86" s="11">
        <f t="shared" si="1"/>
        <v>156910</v>
      </c>
      <c r="G86" s="11">
        <f>F86/((Use!$C$5))</f>
        <v>416.56371383496457</v>
      </c>
      <c r="H86" s="32">
        <f t="shared" si="2"/>
        <v>3.9612627149333682E-2</v>
      </c>
      <c r="I86" s="30">
        <f t="shared" si="6"/>
        <v>6.6554479533987632E-2</v>
      </c>
      <c r="K86">
        <v>39</v>
      </c>
      <c r="L86">
        <f t="shared" si="11"/>
        <v>5.2622299655912209E-3</v>
      </c>
      <c r="M86" s="32">
        <f t="shared" si="7"/>
        <v>3.286261560222925E-2</v>
      </c>
      <c r="N86" s="33">
        <f t="shared" si="8"/>
        <v>3.0162541992447108E-2</v>
      </c>
      <c r="O86" s="11">
        <f t="shared" si="3"/>
        <v>156910</v>
      </c>
      <c r="P86" s="11">
        <f>O86/((Use!D$5))</f>
        <v>421.93505931972123</v>
      </c>
      <c r="Q86" s="32">
        <f t="shared" si="4"/>
        <v>1.4821808389493178E-2</v>
      </c>
      <c r="R86" s="35">
        <f t="shared" si="9"/>
        <v>4.4984350381940284E-2</v>
      </c>
    </row>
    <row r="87" spans="2:18">
      <c r="B87">
        <v>40</v>
      </c>
      <c r="C87">
        <f t="shared" si="10"/>
        <v>4.7003406736263317E-3</v>
      </c>
      <c r="D87" s="32">
        <f t="shared" si="0"/>
        <v>2.9727564614778681E-2</v>
      </c>
      <c r="E87" s="33">
        <f t="shared" si="5"/>
        <v>2.7285074532096023E-2</v>
      </c>
      <c r="F87" s="11">
        <f t="shared" si="1"/>
        <v>160933.33333333334</v>
      </c>
      <c r="G87" s="11">
        <f>F87/((Use!$C$5))</f>
        <v>427.24483470252778</v>
      </c>
      <c r="H87" s="32">
        <f t="shared" si="2"/>
        <v>4.0540996814729453E-2</v>
      </c>
      <c r="I87" s="30">
        <f t="shared" si="6"/>
        <v>6.7826071346825473E-2</v>
      </c>
      <c r="K87">
        <v>40</v>
      </c>
      <c r="L87">
        <f t="shared" si="11"/>
        <v>5.2622299655912209E-3</v>
      </c>
      <c r="M87" s="32">
        <f t="shared" si="7"/>
        <v>3.3281264525715476E-2</v>
      </c>
      <c r="N87" s="33">
        <f t="shared" si="8"/>
        <v>3.0546793687065397E-2</v>
      </c>
      <c r="O87" s="11">
        <f t="shared" si="3"/>
        <v>160933.33333333334</v>
      </c>
      <c r="P87" s="11">
        <f>O87/((Use!D$5))</f>
        <v>432.75390699458592</v>
      </c>
      <c r="Q87" s="32">
        <f t="shared" si="4"/>
        <v>1.5151519305892099E-2</v>
      </c>
      <c r="R87" s="35">
        <f t="shared" si="9"/>
        <v>4.5698312992957499E-2</v>
      </c>
    </row>
    <row r="88" spans="2:18">
      <c r="B88">
        <v>41</v>
      </c>
      <c r="C88">
        <f t="shared" si="10"/>
        <v>4.7003406736263317E-3</v>
      </c>
      <c r="D88" s="32">
        <f t="shared" si="0"/>
        <v>3.0096865291488206E-2</v>
      </c>
      <c r="E88" s="33">
        <f t="shared" si="5"/>
        <v>2.7624032553694722E-2</v>
      </c>
      <c r="F88" s="11">
        <f t="shared" si="1"/>
        <v>164956.66666666669</v>
      </c>
      <c r="G88" s="11">
        <f>F88/((Use!$C$5))</f>
        <v>437.92595557009099</v>
      </c>
      <c r="H88" s="32">
        <f t="shared" si="2"/>
        <v>4.1467395575354241E-2</v>
      </c>
      <c r="I88" s="30">
        <f t="shared" si="6"/>
        <v>6.9091428129048962E-2</v>
      </c>
      <c r="K88">
        <v>41</v>
      </c>
      <c r="L88">
        <f t="shared" si="11"/>
        <v>5.2622299655912209E-3</v>
      </c>
      <c r="M88" s="32">
        <f t="shared" si="7"/>
        <v>3.3694712235622572E-2</v>
      </c>
      <c r="N88" s="33">
        <f t="shared" si="8"/>
        <v>3.0926271512649917E-2</v>
      </c>
      <c r="O88" s="11">
        <f t="shared" si="3"/>
        <v>164956.66666666669</v>
      </c>
      <c r="P88" s="11">
        <f>O88/((Use!D$5))</f>
        <v>443.5727546694506</v>
      </c>
      <c r="Q88" s="32">
        <f t="shared" si="4"/>
        <v>1.5480152065802479E-2</v>
      </c>
      <c r="R88" s="35">
        <f t="shared" si="9"/>
        <v>4.6406423578452399E-2</v>
      </c>
    </row>
    <row r="89" spans="2:18">
      <c r="B89">
        <v>42</v>
      </c>
      <c r="C89">
        <f t="shared" si="10"/>
        <v>4.7003406736263317E-3</v>
      </c>
      <c r="D89" s="32">
        <f t="shared" si="0"/>
        <v>3.0461689099951984E-2</v>
      </c>
      <c r="E89" s="33">
        <f t="shared" si="5"/>
        <v>2.7958881537592604E-2</v>
      </c>
      <c r="F89" s="11">
        <f t="shared" si="1"/>
        <v>168980</v>
      </c>
      <c r="G89" s="11">
        <f>F89/((Use!$C$5))</f>
        <v>448.60707643765414</v>
      </c>
      <c r="H89" s="32">
        <f t="shared" si="2"/>
        <v>4.2391875544504402E-2</v>
      </c>
      <c r="I89" s="30">
        <f t="shared" si="6"/>
        <v>7.035075708209701E-2</v>
      </c>
      <c r="K89">
        <v>42</v>
      </c>
      <c r="L89">
        <f t="shared" si="11"/>
        <v>5.2622299655912209E-3</v>
      </c>
      <c r="M89" s="32">
        <f t="shared" si="7"/>
        <v>3.4103147902388421E-2</v>
      </c>
      <c r="N89" s="33">
        <f t="shared" si="8"/>
        <v>3.1301149096928459E-2</v>
      </c>
      <c r="O89" s="11">
        <f t="shared" si="3"/>
        <v>168980</v>
      </c>
      <c r="P89" s="11">
        <f>O89/((Use!D$5))</f>
        <v>454.39160234431517</v>
      </c>
      <c r="Q89" s="32">
        <f t="shared" si="4"/>
        <v>1.5807736369056719E-2</v>
      </c>
      <c r="R89" s="35">
        <f t="shared" si="9"/>
        <v>4.7108885465985177E-2</v>
      </c>
    </row>
    <row r="90" spans="2:18">
      <c r="B90">
        <v>43</v>
      </c>
      <c r="C90">
        <f t="shared" si="10"/>
        <v>4.7003406736263317E-3</v>
      </c>
      <c r="D90" s="32">
        <f t="shared" si="0"/>
        <v>3.0822195010580922E-2</v>
      </c>
      <c r="E90" s="33">
        <f t="shared" si="5"/>
        <v>2.8289767392799245E-2</v>
      </c>
      <c r="F90" s="11">
        <f t="shared" si="1"/>
        <v>173003.33333333334</v>
      </c>
      <c r="G90" s="11">
        <f>F90/((Use!$C$5))</f>
        <v>459.28819730521735</v>
      </c>
      <c r="H90" s="32">
        <f t="shared" si="2"/>
        <v>4.3314486250299725E-2</v>
      </c>
      <c r="I90" s="30">
        <f t="shared" si="6"/>
        <v>7.160425364309897E-2</v>
      </c>
      <c r="K90">
        <v>43</v>
      </c>
      <c r="L90">
        <f t="shared" si="11"/>
        <v>5.2622299655912209E-3</v>
      </c>
      <c r="M90" s="32">
        <f t="shared" si="7"/>
        <v>3.450674950010426E-2</v>
      </c>
      <c r="N90" s="33">
        <f t="shared" si="8"/>
        <v>3.1671589791201653E-2</v>
      </c>
      <c r="O90" s="11">
        <f t="shared" si="3"/>
        <v>173003.33333333334</v>
      </c>
      <c r="P90" s="11">
        <f>O90/((Use!D$5))</f>
        <v>465.21045001917986</v>
      </c>
      <c r="Q90" s="32">
        <f t="shared" si="4"/>
        <v>1.6134300410494875E-2</v>
      </c>
      <c r="R90" s="35">
        <f t="shared" si="9"/>
        <v>4.7805890201696524E-2</v>
      </c>
    </row>
    <row r="91" spans="2:18">
      <c r="B91">
        <v>44</v>
      </c>
      <c r="C91">
        <f t="shared" si="10"/>
        <v>4.7003406736263317E-3</v>
      </c>
      <c r="D91" s="32">
        <f t="shared" si="0"/>
        <v>3.1178532802529781E-2</v>
      </c>
      <c r="E91" s="33">
        <f t="shared" si="5"/>
        <v>2.8616827592244362E-2</v>
      </c>
      <c r="F91" s="11">
        <f t="shared" si="1"/>
        <v>177026.66666666669</v>
      </c>
      <c r="G91" s="11">
        <f>F91/((Use!$C$5))</f>
        <v>469.96931817278056</v>
      </c>
      <c r="H91" s="32">
        <f t="shared" si="2"/>
        <v>4.4235274821039464E-2</v>
      </c>
      <c r="I91" s="30">
        <f t="shared" si="6"/>
        <v>7.2852102413283826E-2</v>
      </c>
      <c r="K91">
        <v>44</v>
      </c>
      <c r="L91">
        <f t="shared" si="11"/>
        <v>5.2622299655912209E-3</v>
      </c>
      <c r="M91" s="32">
        <f t="shared" si="7"/>
        <v>3.4905684712861769E-2</v>
      </c>
      <c r="N91" s="33">
        <f t="shared" si="8"/>
        <v>3.2037747502222311E-2</v>
      </c>
      <c r="O91" s="11">
        <f t="shared" si="3"/>
        <v>177026.66666666669</v>
      </c>
      <c r="P91" s="11">
        <f>O91/((Use!D$5))</f>
        <v>476.02929769404454</v>
      </c>
      <c r="Q91" s="32">
        <f t="shared" si="4"/>
        <v>1.6459870989421935E-2</v>
      </c>
      <c r="R91" s="35">
        <f t="shared" si="9"/>
        <v>4.8497618491644245E-2</v>
      </c>
    </row>
    <row r="92" spans="2:18">
      <c r="B92">
        <v>45</v>
      </c>
      <c r="C92">
        <f t="shared" si="10"/>
        <v>4.7003406736263317E-3</v>
      </c>
      <c r="D92" s="32">
        <f t="shared" si="0"/>
        <v>3.1530843790906891E-2</v>
      </c>
      <c r="E92" s="33">
        <f t="shared" si="5"/>
        <v>2.8940191840238192E-2</v>
      </c>
      <c r="F92" s="11">
        <f t="shared" si="1"/>
        <v>181050</v>
      </c>
      <c r="G92" s="11">
        <f>F92/((Use!$C$5))</f>
        <v>480.65043904034371</v>
      </c>
      <c r="H92" s="32">
        <f t="shared" si="2"/>
        <v>4.5154286153358647E-2</v>
      </c>
      <c r="I92" s="30">
        <f t="shared" si="6"/>
        <v>7.4094477993596836E-2</v>
      </c>
      <c r="K92">
        <v>45</v>
      </c>
      <c r="L92">
        <f t="shared" si="11"/>
        <v>5.2622299655912209E-3</v>
      </c>
      <c r="M92" s="32">
        <f t="shared" si="7"/>
        <v>3.5300111748895052E-2</v>
      </c>
      <c r="N92" s="33">
        <f t="shared" si="8"/>
        <v>3.2399767439445545E-2</v>
      </c>
      <c r="O92" s="11">
        <f t="shared" si="3"/>
        <v>181050</v>
      </c>
      <c r="P92" s="11">
        <f>O92/((Use!D$5))</f>
        <v>486.84814536890912</v>
      </c>
      <c r="Q92" s="32">
        <f t="shared" si="4"/>
        <v>1.6784473608799314E-2</v>
      </c>
      <c r="R92" s="35">
        <f t="shared" si="9"/>
        <v>4.9184241048244856E-2</v>
      </c>
    </row>
    <row r="93" spans="2:18">
      <c r="B93">
        <v>46</v>
      </c>
      <c r="C93">
        <f t="shared" si="10"/>
        <v>4.7003406736263317E-3</v>
      </c>
      <c r="D93" s="32">
        <f t="shared" si="0"/>
        <v>3.1879261481639089E-2</v>
      </c>
      <c r="E93" s="33">
        <f t="shared" si="5"/>
        <v>2.9259982673531099E-2</v>
      </c>
      <c r="F93" s="11">
        <f t="shared" si="1"/>
        <v>185073.33333333334</v>
      </c>
      <c r="G93" s="11">
        <f>F93/((Use!$C$5))</f>
        <v>491.33155990790692</v>
      </c>
      <c r="H93" s="32">
        <f t="shared" si="2"/>
        <v>4.607156306512792E-2</v>
      </c>
      <c r="I93" s="30">
        <f t="shared" si="6"/>
        <v>7.5331545738659023E-2</v>
      </c>
      <c r="K93">
        <v>46</v>
      </c>
      <c r="L93">
        <f t="shared" si="11"/>
        <v>5.2622299655912209E-3</v>
      </c>
      <c r="M93" s="32">
        <f t="shared" si="7"/>
        <v>3.5690180073729587E-2</v>
      </c>
      <c r="N93" s="33">
        <f t="shared" si="8"/>
        <v>3.2757786787940349E-2</v>
      </c>
      <c r="O93" s="11">
        <f t="shared" si="3"/>
        <v>185073.33333333334</v>
      </c>
      <c r="P93" s="11">
        <f>O93/((Use!D$5))</f>
        <v>497.6669930437738</v>
      </c>
      <c r="Q93" s="32">
        <f t="shared" si="4"/>
        <v>1.7108132565339988E-2</v>
      </c>
      <c r="R93" s="35">
        <f t="shared" si="9"/>
        <v>4.9865919353280337E-2</v>
      </c>
    </row>
    <row r="94" spans="2:18">
      <c r="B94">
        <v>47</v>
      </c>
      <c r="C94">
        <f t="shared" si="10"/>
        <v>4.7003406736263317E-3</v>
      </c>
      <c r="D94" s="32">
        <f t="shared" si="0"/>
        <v>3.2223912162598504E-2</v>
      </c>
      <c r="E94" s="33">
        <f t="shared" si="5"/>
        <v>2.9576316003871932E-2</v>
      </c>
      <c r="F94" s="11">
        <f t="shared" si="1"/>
        <v>189096.66666666669</v>
      </c>
      <c r="G94" s="11">
        <f>F94/((Use!$C$5))</f>
        <v>502.01268077547019</v>
      </c>
      <c r="H94" s="32">
        <f t="shared" si="2"/>
        <v>4.6987146434781461E-2</v>
      </c>
      <c r="I94" s="30">
        <f t="shared" si="6"/>
        <v>7.656346243865339E-2</v>
      </c>
      <c r="K94">
        <v>47</v>
      </c>
      <c r="L94">
        <f t="shared" si="11"/>
        <v>5.2622299655912209E-3</v>
      </c>
      <c r="M94" s="32">
        <f t="shared" si="7"/>
        <v>3.6076031071973678E-2</v>
      </c>
      <c r="N94" s="33">
        <f t="shared" si="8"/>
        <v>3.3111935315806633E-2</v>
      </c>
      <c r="O94" s="11">
        <f t="shared" si="3"/>
        <v>189096.66666666669</v>
      </c>
      <c r="P94" s="11">
        <f>O94/((Use!D$5))</f>
        <v>508.48584071863849</v>
      </c>
      <c r="Q94" s="32">
        <f t="shared" si="4"/>
        <v>1.743087103152113E-2</v>
      </c>
      <c r="R94" s="35">
        <f t="shared" si="9"/>
        <v>5.0542806347327759E-2</v>
      </c>
    </row>
    <row r="95" spans="2:18">
      <c r="B95">
        <v>48</v>
      </c>
      <c r="C95">
        <f t="shared" si="10"/>
        <v>4.7003406736263317E-3</v>
      </c>
      <c r="D95" s="32">
        <f t="shared" si="0"/>
        <v>3.2564915438413312E-2</v>
      </c>
      <c r="E95" s="33">
        <f t="shared" si="5"/>
        <v>2.988930160887741E-2</v>
      </c>
      <c r="F95" s="11">
        <f t="shared" si="1"/>
        <v>193120</v>
      </c>
      <c r="G95" s="11">
        <f>F95/((Use!$C$5))</f>
        <v>512.69380164303334</v>
      </c>
      <c r="H95" s="32">
        <f t="shared" si="2"/>
        <v>4.7901075328542556E-2</v>
      </c>
      <c r="I95" s="30">
        <f t="shared" si="6"/>
        <v>7.7790376937419969E-2</v>
      </c>
      <c r="K95">
        <v>48</v>
      </c>
      <c r="L95">
        <f t="shared" si="11"/>
        <v>5.2622299655912209E-3</v>
      </c>
      <c r="M95" s="32">
        <f t="shared" si="7"/>
        <v>3.6457798646061676E-2</v>
      </c>
      <c r="N95" s="33">
        <f t="shared" si="8"/>
        <v>3.3462335923724239E-2</v>
      </c>
      <c r="O95" s="11">
        <f t="shared" si="3"/>
        <v>193120</v>
      </c>
      <c r="P95" s="11">
        <f>O95/((Use!D$5))</f>
        <v>519.30468839350306</v>
      </c>
      <c r="Q95" s="32">
        <f t="shared" si="4"/>
        <v>1.7752711130395664E-2</v>
      </c>
      <c r="R95" s="35">
        <f t="shared" si="9"/>
        <v>5.1215047054119903E-2</v>
      </c>
    </row>
    <row r="96" spans="2:18">
      <c r="B96">
        <v>49</v>
      </c>
      <c r="C96">
        <f t="shared" si="10"/>
        <v>4.7003406736263317E-3</v>
      </c>
      <c r="D96" s="32">
        <f t="shared" si="0"/>
        <v>3.2902384715384321E-2</v>
      </c>
      <c r="E96" s="33">
        <f t="shared" si="5"/>
        <v>3.0199043577106753E-2</v>
      </c>
      <c r="F96" s="11">
        <f t="shared" si="1"/>
        <v>197143.33333333334</v>
      </c>
      <c r="G96" s="11">
        <f>F96/((Use!$C$5))</f>
        <v>523.37492251059655</v>
      </c>
      <c r="H96" s="32">
        <f t="shared" si="2"/>
        <v>4.8813387116826708E-2</v>
      </c>
      <c r="I96" s="30">
        <f t="shared" si="6"/>
        <v>7.9012430693933461E-2</v>
      </c>
      <c r="K96">
        <v>49</v>
      </c>
      <c r="L96">
        <f t="shared" si="11"/>
        <v>5.2622299655912209E-3</v>
      </c>
      <c r="M96" s="32">
        <f t="shared" si="7"/>
        <v>3.6835609759138549E-2</v>
      </c>
      <c r="N96" s="33">
        <f t="shared" si="8"/>
        <v>3.3809105143232786E-2</v>
      </c>
      <c r="O96" s="11">
        <f t="shared" si="3"/>
        <v>197143.33333333334</v>
      </c>
      <c r="P96" s="11">
        <f>O96/((Use!D$5))</f>
        <v>530.1235360683678</v>
      </c>
      <c r="Q96" s="32">
        <f t="shared" si="4"/>
        <v>1.807367400397164E-2</v>
      </c>
      <c r="R96" s="35">
        <f t="shared" si="9"/>
        <v>5.1882779147204426E-2</v>
      </c>
    </row>
    <row r="97" spans="2:18">
      <c r="B97">
        <v>50</v>
      </c>
      <c r="C97">
        <f t="shared" si="10"/>
        <v>4.7003406736263317E-3</v>
      </c>
      <c r="D97" s="32">
        <f t="shared" si="0"/>
        <v>3.3236427642081241E-2</v>
      </c>
      <c r="E97" s="33">
        <f t="shared" si="5"/>
        <v>3.0505640712457486E-2</v>
      </c>
      <c r="F97" s="11">
        <f t="shared" si="1"/>
        <v>201166.66666666669</v>
      </c>
      <c r="G97" s="11">
        <f>F97/((Use!$C$5))</f>
        <v>534.05604337815976</v>
      </c>
      <c r="H97" s="32">
        <f t="shared" si="2"/>
        <v>4.9724117580945457E-2</v>
      </c>
      <c r="I97" s="30">
        <f t="shared" si="6"/>
        <v>8.0229758293402939E-2</v>
      </c>
      <c r="K97">
        <v>50</v>
      </c>
      <c r="L97">
        <f t="shared" si="11"/>
        <v>5.2622299655912209E-3</v>
      </c>
      <c r="M97" s="32">
        <f t="shared" si="7"/>
        <v>3.7209584928326052E-2</v>
      </c>
      <c r="N97" s="33">
        <f t="shared" si="8"/>
        <v>3.4152353589469837E-2</v>
      </c>
      <c r="O97" s="11">
        <f t="shared" si="3"/>
        <v>201166.66666666669</v>
      </c>
      <c r="P97" s="11">
        <f>O97/((Use!D$5))</f>
        <v>540.94238374323243</v>
      </c>
      <c r="Q97" s="32">
        <f t="shared" si="4"/>
        <v>1.8393779875832739E-2</v>
      </c>
      <c r="R97" s="35">
        <f t="shared" si="9"/>
        <v>5.2546133465302576E-2</v>
      </c>
    </row>
    <row r="98" spans="2:18">
      <c r="B98">
        <v>51</v>
      </c>
      <c r="C98">
        <f t="shared" si="10"/>
        <v>4.7003406736263317E-3</v>
      </c>
      <c r="D98" s="32">
        <f t="shared" si="0"/>
        <v>3.3567146510471338E-2</v>
      </c>
      <c r="E98" s="33">
        <f t="shared" si="5"/>
        <v>3.0809186902336364E-2</v>
      </c>
      <c r="F98" s="11">
        <f t="shared" si="1"/>
        <v>205190</v>
      </c>
      <c r="G98" s="11">
        <f>F98/((Use!$C$5))</f>
        <v>544.73716424572285</v>
      </c>
      <c r="H98" s="32">
        <f t="shared" si="2"/>
        <v>5.0633301011097476E-2</v>
      </c>
      <c r="I98" s="30">
        <f t="shared" si="6"/>
        <v>8.1442487913433836E-2</v>
      </c>
      <c r="K98">
        <v>51</v>
      </c>
      <c r="L98">
        <f t="shared" si="11"/>
        <v>5.2622299655912209E-3</v>
      </c>
      <c r="M98" s="32">
        <f t="shared" si="7"/>
        <v>3.7579838673803212E-2</v>
      </c>
      <c r="N98" s="33">
        <f t="shared" si="8"/>
        <v>3.4492186373353842E-2</v>
      </c>
      <c r="O98" s="11">
        <f t="shared" si="3"/>
        <v>205190</v>
      </c>
      <c r="P98" s="11">
        <f>O98/((Use!D$5))</f>
        <v>551.76123141809705</v>
      </c>
      <c r="Q98" s="32">
        <f t="shared" si="4"/>
        <v>1.8713048108589887E-2</v>
      </c>
      <c r="R98" s="35">
        <f t="shared" si="9"/>
        <v>5.3205234481943725E-2</v>
      </c>
    </row>
    <row r="99" spans="2:18">
      <c r="B99">
        <v>52</v>
      </c>
      <c r="C99">
        <f t="shared" si="10"/>
        <v>4.7003406736263317E-3</v>
      </c>
      <c r="D99" s="32">
        <f t="shared" si="0"/>
        <v>3.3894638621817373E-2</v>
      </c>
      <c r="E99" s="33">
        <f t="shared" si="5"/>
        <v>3.1109771453494243E-2</v>
      </c>
      <c r="F99" s="11">
        <f t="shared" si="1"/>
        <v>209213.33333333334</v>
      </c>
      <c r="G99" s="11">
        <f>F99/((Use!$C$5))</f>
        <v>555.41828511328606</v>
      </c>
      <c r="H99" s="32">
        <f t="shared" si="2"/>
        <v>5.1540970296514332E-2</v>
      </c>
      <c r="I99" s="30">
        <f t="shared" si="6"/>
        <v>8.2650741750008583E-2</v>
      </c>
      <c r="K99">
        <v>52</v>
      </c>
      <c r="L99">
        <f t="shared" si="11"/>
        <v>5.2622299655912209E-3</v>
      </c>
      <c r="M99" s="32">
        <f t="shared" si="7"/>
        <v>3.79464799284445E-2</v>
      </c>
      <c r="N99" s="33">
        <f t="shared" si="8"/>
        <v>3.4828703477565448E-2</v>
      </c>
      <c r="O99" s="11">
        <f t="shared" si="3"/>
        <v>209213.33333333334</v>
      </c>
      <c r="P99" s="11">
        <f>O99/((Use!D$5))</f>
        <v>562.58007909296168</v>
      </c>
      <c r="Q99" s="32">
        <f t="shared" si="4"/>
        <v>1.903149725668395E-2</v>
      </c>
      <c r="R99" s="35">
        <f t="shared" si="9"/>
        <v>5.3860200734249394E-2</v>
      </c>
    </row>
    <row r="100" spans="2:18">
      <c r="B100">
        <v>53</v>
      </c>
      <c r="C100">
        <f t="shared" si="10"/>
        <v>4.7003406736263317E-3</v>
      </c>
      <c r="D100" s="32">
        <f t="shared" si="0"/>
        <v>3.4218996621054508E-2</v>
      </c>
      <c r="E100" s="33">
        <f t="shared" si="5"/>
        <v>3.1407479398929739E-2</v>
      </c>
      <c r="F100" s="11">
        <f t="shared" si="1"/>
        <v>213236.66666666669</v>
      </c>
      <c r="G100" s="11">
        <f>F100/((Use!$C$5))</f>
        <v>566.09940598084927</v>
      </c>
      <c r="H100" s="32">
        <f t="shared" si="2"/>
        <v>5.2447157008528214E-2</v>
      </c>
      <c r="I100" s="30">
        <f t="shared" si="6"/>
        <v>8.3854636407457953E-2</v>
      </c>
      <c r="K100">
        <v>53</v>
      </c>
      <c r="L100">
        <f t="shared" si="11"/>
        <v>5.2622299655912209E-3</v>
      </c>
      <c r="M100" s="32">
        <f t="shared" si="7"/>
        <v>3.8309612412168931E-2</v>
      </c>
      <c r="N100" s="33">
        <f t="shared" si="8"/>
        <v>3.5162000100139118E-2</v>
      </c>
      <c r="O100" s="11">
        <f t="shared" si="3"/>
        <v>213236.66666666669</v>
      </c>
      <c r="P100" s="11">
        <f>O100/((Use!D$5))</f>
        <v>573.39892676782631</v>
      </c>
      <c r="Q100" s="32">
        <f t="shared" si="4"/>
        <v>1.9349145114997551E-2</v>
      </c>
      <c r="R100" s="35">
        <f t="shared" si="9"/>
        <v>5.4511145215136669E-2</v>
      </c>
    </row>
    <row r="101" spans="2:18">
      <c r="B101">
        <v>54</v>
      </c>
      <c r="C101">
        <f t="shared" si="10"/>
        <v>4.7003406736263317E-3</v>
      </c>
      <c r="D101" s="32">
        <f t="shared" si="0"/>
        <v>3.4540308802902819E-2</v>
      </c>
      <c r="E101" s="33">
        <f t="shared" si="5"/>
        <v>3.1702391778850807E-2</v>
      </c>
      <c r="F101" s="11">
        <f t="shared" si="1"/>
        <v>217260</v>
      </c>
      <c r="G101" s="11">
        <f>F101/((Use!$C$5))</f>
        <v>576.78052684841248</v>
      </c>
      <c r="H101" s="32">
        <f t="shared" si="2"/>
        <v>5.3351891477240593E-2</v>
      </c>
      <c r="I101" s="30">
        <f t="shared" si="6"/>
        <v>8.5054283256091406E-2</v>
      </c>
      <c r="K101">
        <v>54</v>
      </c>
      <c r="L101">
        <f t="shared" si="11"/>
        <v>5.2622299655912209E-3</v>
      </c>
      <c r="M101" s="32">
        <f t="shared" si="7"/>
        <v>3.8669334974645919E-2</v>
      </c>
      <c r="N101" s="33">
        <f t="shared" si="8"/>
        <v>3.5492166969011446E-2</v>
      </c>
      <c r="O101" s="11">
        <f t="shared" si="3"/>
        <v>217260</v>
      </c>
      <c r="P101" s="11">
        <f>O101/((Use!D$5))</f>
        <v>584.21777444269094</v>
      </c>
      <c r="Q101" s="32">
        <f t="shared" si="4"/>
        <v>1.9666008763681523E-2</v>
      </c>
      <c r="R101" s="35">
        <f t="shared" si="9"/>
        <v>5.5158175732692966E-2</v>
      </c>
    </row>
    <row r="102" spans="2:18">
      <c r="B102">
        <v>55</v>
      </c>
      <c r="C102">
        <f t="shared" si="10"/>
        <v>4.7003406736263317E-3</v>
      </c>
      <c r="D102" s="32">
        <f t="shared" si="0"/>
        <v>3.4858659392581808E-2</v>
      </c>
      <c r="E102" s="33">
        <f t="shared" si="5"/>
        <v>3.1994585898325011E-2</v>
      </c>
      <c r="F102" s="11">
        <f t="shared" si="1"/>
        <v>221283.33333333334</v>
      </c>
      <c r="G102" s="11">
        <f>F102/((Use!$C$5))</f>
        <v>587.46164771597569</v>
      </c>
      <c r="H102" s="32">
        <f t="shared" si="2"/>
        <v>5.4255202862393659E-2</v>
      </c>
      <c r="I102" s="30">
        <f t="shared" si="6"/>
        <v>8.6249788760718676E-2</v>
      </c>
      <c r="K102">
        <v>55</v>
      </c>
      <c r="L102">
        <f t="shared" si="11"/>
        <v>5.2622299655912209E-3</v>
      </c>
      <c r="M102" s="32">
        <f t="shared" si="7"/>
        <v>3.9025741909567077E-2</v>
      </c>
      <c r="N102" s="33">
        <f t="shared" si="8"/>
        <v>3.5819290630471595E-2</v>
      </c>
      <c r="O102" s="11">
        <f t="shared" si="3"/>
        <v>221283.33333333334</v>
      </c>
      <c r="P102" s="11">
        <f>O102/((Use!D$5))</f>
        <v>595.03662211755568</v>
      </c>
      <c r="Q102" s="32">
        <f t="shared" si="4"/>
        <v>1.9982104609555299E-2</v>
      </c>
      <c r="R102" s="35">
        <f t="shared" si="9"/>
        <v>5.5801395240026891E-2</v>
      </c>
    </row>
    <row r="103" spans="2:18">
      <c r="B103">
        <v>56</v>
      </c>
      <c r="C103">
        <f t="shared" si="10"/>
        <v>4.7003406736263317E-3</v>
      </c>
      <c r="D103" s="32">
        <f t="shared" si="0"/>
        <v>3.5174128803655932E-2</v>
      </c>
      <c r="E103" s="33">
        <f t="shared" si="5"/>
        <v>3.2284135563939893E-2</v>
      </c>
      <c r="F103" s="11">
        <f t="shared" si="1"/>
        <v>225306.66666666669</v>
      </c>
      <c r="G103" s="11">
        <f>F103/((Use!$C$5))</f>
        <v>598.1427685835389</v>
      </c>
      <c r="H103" s="32">
        <f t="shared" si="2"/>
        <v>5.515711921898081E-2</v>
      </c>
      <c r="I103" s="30">
        <f t="shared" si="6"/>
        <v>8.7441254782920697E-2</v>
      </c>
      <c r="K103">
        <v>56</v>
      </c>
      <c r="L103">
        <f t="shared" si="11"/>
        <v>5.2622299655912209E-3</v>
      </c>
      <c r="M103" s="32">
        <f t="shared" si="7"/>
        <v>3.9378923243315149E-2</v>
      </c>
      <c r="N103" s="33">
        <f t="shared" si="8"/>
        <v>3.6143453714112511E-2</v>
      </c>
      <c r="O103" s="11">
        <f t="shared" si="3"/>
        <v>225306.66666666669</v>
      </c>
      <c r="P103" s="11">
        <f>O103/((Use!D$5))</f>
        <v>605.85546979242031</v>
      </c>
      <c r="Q103" s="32">
        <f t="shared" si="4"/>
        <v>2.0297448424400608E-2</v>
      </c>
      <c r="R103" s="35">
        <f t="shared" si="9"/>
        <v>5.6440902138513119E-2</v>
      </c>
    </row>
    <row r="104" spans="2:18">
      <c r="B104">
        <v>57</v>
      </c>
      <c r="C104">
        <f t="shared" si="10"/>
        <v>4.7003406736263317E-3</v>
      </c>
      <c r="D104" s="32">
        <f t="shared" si="0"/>
        <v>3.5486793875247793E-2</v>
      </c>
      <c r="E104" s="33">
        <f t="shared" si="5"/>
        <v>3.2571111301526082E-2</v>
      </c>
      <c r="F104" s="11">
        <f t="shared" si="1"/>
        <v>229330</v>
      </c>
      <c r="G104" s="11">
        <f>F104/((Use!$C$5))</f>
        <v>608.82388945110199</v>
      </c>
      <c r="H104" s="32">
        <f t="shared" si="2"/>
        <v>5.6057667558073322E-2</v>
      </c>
      <c r="I104" s="30">
        <f t="shared" si="6"/>
        <v>8.8628778859599411E-2</v>
      </c>
      <c r="K104">
        <v>57</v>
      </c>
      <c r="L104">
        <f t="shared" si="11"/>
        <v>5.2622299655912209E-3</v>
      </c>
      <c r="M104" s="32">
        <f t="shared" si="7"/>
        <v>3.972896500053421E-2</v>
      </c>
      <c r="N104" s="33">
        <f t="shared" si="8"/>
        <v>3.6464735176581178E-2</v>
      </c>
      <c r="O104" s="11">
        <f t="shared" si="3"/>
        <v>229330</v>
      </c>
      <c r="P104" s="11">
        <f>O104/((Use!D$5))</f>
        <v>616.67431746728494</v>
      </c>
      <c r="Q104" s="32">
        <f t="shared" si="4"/>
        <v>2.0612055380432853E-2</v>
      </c>
      <c r="R104" s="35">
        <f t="shared" si="9"/>
        <v>5.7076790557014034E-2</v>
      </c>
    </row>
    <row r="105" spans="2:18">
      <c r="B105">
        <v>58</v>
      </c>
      <c r="C105">
        <f t="shared" si="10"/>
        <v>4.7003406736263317E-3</v>
      </c>
      <c r="D105" s="32">
        <f t="shared" si="0"/>
        <v>3.5796728090601665E-2</v>
      </c>
      <c r="E105" s="33">
        <f t="shared" si="5"/>
        <v>3.2855580556763117E-2</v>
      </c>
      <c r="F105" s="11">
        <f t="shared" si="1"/>
        <v>233353.33333333334</v>
      </c>
      <c r="G105" s="11">
        <f>F105/((Use!$C$5))</f>
        <v>619.50501031866531</v>
      </c>
      <c r="H105" s="32">
        <f t="shared" si="2"/>
        <v>5.6956873903289781E-2</v>
      </c>
      <c r="I105" s="30">
        <f t="shared" si="6"/>
        <v>8.9812454460052898E-2</v>
      </c>
      <c r="K105">
        <v>58</v>
      </c>
      <c r="L105">
        <f t="shared" si="11"/>
        <v>5.2622299655912209E-3</v>
      </c>
      <c r="M105" s="32">
        <f t="shared" si="7"/>
        <v>4.0075949448820779E-2</v>
      </c>
      <c r="N105" s="33">
        <f t="shared" si="8"/>
        <v>3.6783210526165337E-2</v>
      </c>
      <c r="O105" s="11">
        <f t="shared" si="3"/>
        <v>233353.33333333334</v>
      </c>
      <c r="P105" s="11">
        <f>O105/((Use!D$5))</f>
        <v>627.49316514214956</v>
      </c>
      <c r="Q105" s="32">
        <f t="shared" si="4"/>
        <v>2.09259400832041E-2</v>
      </c>
      <c r="R105" s="35">
        <f t="shared" si="9"/>
        <v>5.7709150609369438E-2</v>
      </c>
    </row>
    <row r="106" spans="2:18">
      <c r="B106">
        <v>59</v>
      </c>
      <c r="C106">
        <f t="shared" si="10"/>
        <v>4.7003406736263317E-3</v>
      </c>
      <c r="D106" s="32">
        <f t="shared" si="0"/>
        <v>3.6104001778758762E-2</v>
      </c>
      <c r="E106" s="33">
        <f t="shared" si="5"/>
        <v>3.3137607880284616E-2</v>
      </c>
      <c r="F106" s="11">
        <f t="shared" si="1"/>
        <v>237376.66666666669</v>
      </c>
      <c r="G106" s="11">
        <f>F106/((Use!$C$5))</f>
        <v>630.18613118622852</v>
      </c>
      <c r="H106" s="32">
        <f t="shared" si="2"/>
        <v>5.7854763343290309E-2</v>
      </c>
      <c r="I106" s="30">
        <f t="shared" si="6"/>
        <v>9.0992371223574925E-2</v>
      </c>
      <c r="K106">
        <v>59</v>
      </c>
      <c r="L106">
        <f t="shared" si="11"/>
        <v>5.2622299655912209E-3</v>
      </c>
      <c r="M106" s="32">
        <f t="shared" si="7"/>
        <v>4.0419955324507775E-2</v>
      </c>
      <c r="N106" s="33">
        <f t="shared" si="8"/>
        <v>3.7098952030026451E-2</v>
      </c>
      <c r="O106" s="11">
        <f t="shared" si="3"/>
        <v>237376.66666666669</v>
      </c>
      <c r="P106" s="11">
        <f>O106/((Use!D$5))</f>
        <v>638.31201281701419</v>
      </c>
      <c r="Q106" s="32">
        <f t="shared" si="4"/>
        <v>2.1239116602164619E-2</v>
      </c>
      <c r="R106" s="35">
        <f t="shared" si="9"/>
        <v>5.833806863219107E-2</v>
      </c>
    </row>
    <row r="107" spans="2:18">
      <c r="B107">
        <v>60</v>
      </c>
      <c r="C107">
        <f t="shared" si="10"/>
        <v>4.7003406736263317E-3</v>
      </c>
      <c r="D107" s="32">
        <f t="shared" si="0"/>
        <v>3.6408682300912272E-2</v>
      </c>
      <c r="E107" s="33">
        <f t="shared" si="5"/>
        <v>3.3417255098721864E-2</v>
      </c>
      <c r="F107" s="11">
        <f t="shared" si="1"/>
        <v>241400</v>
      </c>
      <c r="G107" s="11">
        <f>F107/((Use!$C$5))</f>
        <v>640.86725205379162</v>
      </c>
      <c r="H107" s="32">
        <f t="shared" si="2"/>
        <v>5.8751360080638172E-2</v>
      </c>
      <c r="I107" s="30">
        <f t="shared" si="6"/>
        <v>9.2168615179360036E-2</v>
      </c>
      <c r="K107">
        <v>60</v>
      </c>
      <c r="L107">
        <f t="shared" si="11"/>
        <v>5.2622299655912209E-3</v>
      </c>
      <c r="M107" s="32">
        <f t="shared" si="7"/>
        <v>4.0761058041296858E-2</v>
      </c>
      <c r="N107" s="33">
        <f t="shared" si="8"/>
        <v>3.7412028905690314E-2</v>
      </c>
      <c r="O107" s="11">
        <f t="shared" si="3"/>
        <v>241400</v>
      </c>
      <c r="P107" s="11">
        <f>O107/((Use!D$5))</f>
        <v>649.13086049187882</v>
      </c>
      <c r="Q107" s="32">
        <f t="shared" si="4"/>
        <v>2.1551598499086479E-2</v>
      </c>
      <c r="R107" s="35">
        <f t="shared" si="9"/>
        <v>5.8963627404776793E-2</v>
      </c>
    </row>
    <row r="108" spans="2:18">
      <c r="B108">
        <v>61</v>
      </c>
      <c r="C108">
        <f t="shared" si="10"/>
        <v>4.7003406736263317E-3</v>
      </c>
      <c r="D108" s="32">
        <f t="shared" si="0"/>
        <v>3.6710834222840924E-2</v>
      </c>
      <c r="E108" s="33">
        <f t="shared" si="5"/>
        <v>3.3694581472969852E-2</v>
      </c>
      <c r="F108" s="11">
        <f t="shared" si="1"/>
        <v>245423.33333333334</v>
      </c>
      <c r="G108" s="11">
        <f>F108/((Use!$C$5))</f>
        <v>651.54837292135483</v>
      </c>
      <c r="H108" s="32">
        <f t="shared" si="2"/>
        <v>5.9646687477336063E-2</v>
      </c>
      <c r="I108" s="30">
        <f t="shared" si="6"/>
        <v>9.3341268950305922E-2</v>
      </c>
      <c r="K108">
        <v>61</v>
      </c>
      <c r="L108">
        <f t="shared" si="11"/>
        <v>5.2622299655912209E-3</v>
      </c>
      <c r="M108" s="32">
        <f t="shared" si="7"/>
        <v>4.1099329883305113E-2</v>
      </c>
      <c r="N108" s="33">
        <f t="shared" si="8"/>
        <v>3.7722507498232548E-2</v>
      </c>
      <c r="O108" s="11">
        <f t="shared" si="3"/>
        <v>245423.33333333334</v>
      </c>
      <c r="P108" s="11">
        <f>O108/((Use!D$5))</f>
        <v>659.94970816674356</v>
      </c>
      <c r="Q108" s="32">
        <f t="shared" si="4"/>
        <v>2.1863398854531733E-2</v>
      </c>
      <c r="R108" s="35">
        <f t="shared" si="9"/>
        <v>5.9585906352764284E-2</v>
      </c>
    </row>
    <row r="109" spans="2:18">
      <c r="B109">
        <v>62</v>
      </c>
      <c r="C109">
        <f t="shared" si="10"/>
        <v>4.7003406736263317E-3</v>
      </c>
      <c r="D109" s="32">
        <f t="shared" si="0"/>
        <v>3.7010519474671717E-2</v>
      </c>
      <c r="E109" s="33">
        <f t="shared" si="5"/>
        <v>3.396964384482349E-2</v>
      </c>
      <c r="F109" s="11">
        <f t="shared" si="1"/>
        <v>249446.66666666669</v>
      </c>
      <c r="G109" s="11">
        <f>F109/((Use!$C$5))</f>
        <v>662.22949378891803</v>
      </c>
      <c r="H109" s="32">
        <f t="shared" si="2"/>
        <v>6.05407680973142E-2</v>
      </c>
      <c r="I109" s="30">
        <f t="shared" si="6"/>
        <v>9.451041194213769E-2</v>
      </c>
      <c r="K109">
        <v>62</v>
      </c>
      <c r="L109">
        <f t="shared" si="11"/>
        <v>5.2622299655912209E-3</v>
      </c>
      <c r="M109" s="32">
        <f t="shared" si="7"/>
        <v>4.1434840183926173E-2</v>
      </c>
      <c r="N109" s="33">
        <f t="shared" si="8"/>
        <v>3.8030451444444023E-2</v>
      </c>
      <c r="O109" s="11">
        <f t="shared" si="3"/>
        <v>249446.66666666669</v>
      </c>
      <c r="P109" s="11">
        <f>O109/((Use!D$5))</f>
        <v>670.76855584160819</v>
      </c>
      <c r="Q109" s="32">
        <f t="shared" si="4"/>
        <v>2.217453029252996E-2</v>
      </c>
      <c r="R109" s="35">
        <f t="shared" si="9"/>
        <v>6.0204981736973986E-2</v>
      </c>
    </row>
    <row r="110" spans="2:18">
      <c r="B110">
        <v>63</v>
      </c>
      <c r="C110">
        <f t="shared" si="10"/>
        <v>4.7003406736263317E-3</v>
      </c>
      <c r="D110" s="32">
        <f t="shared" si="0"/>
        <v>3.7307797499091265E-2</v>
      </c>
      <c r="E110" s="33">
        <f t="shared" si="5"/>
        <v>3.4242496773011527E-2</v>
      </c>
      <c r="F110" s="11">
        <f t="shared" si="1"/>
        <v>253470</v>
      </c>
      <c r="G110" s="11">
        <f>F110/((Use!$C$5))</f>
        <v>672.91061465648124</v>
      </c>
      <c r="H110" s="32">
        <f t="shared" si="2"/>
        <v>6.1433623746120956E-2</v>
      </c>
      <c r="I110" s="30">
        <f t="shared" si="6"/>
        <v>9.567612051913249E-2</v>
      </c>
      <c r="K110">
        <v>63</v>
      </c>
      <c r="L110">
        <f t="shared" si="11"/>
        <v>5.2622299655912209E-3</v>
      </c>
      <c r="M110" s="32">
        <f t="shared" si="7"/>
        <v>4.1767655491759044E-2</v>
      </c>
      <c r="N110" s="33">
        <f t="shared" si="8"/>
        <v>3.8335921825126601E-2</v>
      </c>
      <c r="O110" s="11">
        <f t="shared" si="3"/>
        <v>253470</v>
      </c>
      <c r="P110" s="11">
        <f>O110/((Use!D$5))</f>
        <v>681.58740351647282</v>
      </c>
      <c r="Q110" s="32">
        <f t="shared" si="4"/>
        <v>2.2485005003612626E-2</v>
      </c>
      <c r="R110" s="35">
        <f t="shared" si="9"/>
        <v>6.0820926828739227E-2</v>
      </c>
    </row>
    <row r="111" spans="2:18">
      <c r="B111">
        <v>64</v>
      </c>
      <c r="C111">
        <f t="shared" si="10"/>
        <v>4.7003406736263317E-3</v>
      </c>
      <c r="D111" s="32">
        <f t="shared" si="0"/>
        <v>3.7602725389010654E-2</v>
      </c>
      <c r="E111" s="33">
        <f t="shared" si="5"/>
        <v>3.4513192659550579E-2</v>
      </c>
      <c r="F111" s="11">
        <f t="shared" si="1"/>
        <v>257493.33333333334</v>
      </c>
      <c r="G111" s="11">
        <f>F111/((Use!$C$5))</f>
        <v>683.59173552404445</v>
      </c>
      <c r="H111" s="32">
        <f t="shared" si="2"/>
        <v>6.2325275508040567E-2</v>
      </c>
      <c r="I111" s="30">
        <f t="shared" si="6"/>
        <v>9.6838468167591146E-2</v>
      </c>
      <c r="K111">
        <v>64</v>
      </c>
      <c r="L111">
        <f t="shared" si="11"/>
        <v>5.2622299655912209E-3</v>
      </c>
      <c r="M111" s="32">
        <f t="shared" si="7"/>
        <v>4.2097839724729767E-2</v>
      </c>
      <c r="N111" s="33">
        <f t="shared" si="8"/>
        <v>3.8638977306551754E-2</v>
      </c>
      <c r="O111" s="11">
        <f t="shared" si="3"/>
        <v>257493.33333333334</v>
      </c>
      <c r="P111" s="11">
        <f>O111/((Use!D$5))</f>
        <v>692.40625119133745</v>
      </c>
      <c r="Q111" s="32">
        <f t="shared" si="4"/>
        <v>2.2794834766338562E-2</v>
      </c>
      <c r="R111" s="35">
        <f t="shared" si="9"/>
        <v>6.1433812072890316E-2</v>
      </c>
    </row>
    <row r="112" spans="2:18">
      <c r="B112">
        <v>65</v>
      </c>
      <c r="C112">
        <f t="shared" si="10"/>
        <v>4.7003406736263317E-3</v>
      </c>
      <c r="D112" s="32">
        <f t="shared" ref="D112:D175" si="12">C112*B112^(0.5)</f>
        <v>3.7895358015586716E-2</v>
      </c>
      <c r="E112" s="33">
        <f t="shared" si="5"/>
        <v>3.4781781867247785E-2</v>
      </c>
      <c r="F112" s="11">
        <f t="shared" ref="F112:F175" si="13">B112*F$45</f>
        <v>261516.66666666669</v>
      </c>
      <c r="G112" s="11">
        <f>F112/((Use!$C$5))</f>
        <v>694.27285639160766</v>
      </c>
      <c r="H112" s="32">
        <f t="shared" ref="H112:H175" si="14">(C$20*EXP(C$21*(($C$9-C$27)/$C$9)+C$22*$C$6+C$23*$C$4+C$24*$C$5)*(1+C$25*$C$7*(1-($C$7/(2*C$28))))*G112^C$26)/100</f>
        <v>6.3215743780842715E-2</v>
      </c>
      <c r="I112" s="30">
        <f t="shared" si="6"/>
        <v>9.79975256480905E-2</v>
      </c>
      <c r="K112">
        <v>65</v>
      </c>
      <c r="L112">
        <f t="shared" si="11"/>
        <v>5.2622299655912209E-3</v>
      </c>
      <c r="M112" s="32">
        <f t="shared" si="7"/>
        <v>4.2425454313416627E-2</v>
      </c>
      <c r="N112" s="33">
        <f t="shared" si="8"/>
        <v>3.8939674272009832E-2</v>
      </c>
      <c r="O112" s="11">
        <f t="shared" ref="O112:O175" si="15">K112*N$45</f>
        <v>261516.66666666669</v>
      </c>
      <c r="P112" s="11">
        <f>O112/((Use!D$5))</f>
        <v>703.22509886620207</v>
      </c>
      <c r="Q112" s="32">
        <f t="shared" ref="Q112:Q175" si="16">(K$20*EXP(K$21*(($C$9-K$27)/$C$9)+K$22*$C$6+K$23*$C$4+K$24*$C$5)*(1+K$25*$C$7*(1-($C$7/(2*K$28))))*P112^K$26)/100</f>
        <v>2.3104030967430987E-2</v>
      </c>
      <c r="R112" s="35">
        <f t="shared" si="9"/>
        <v>6.2043705239440819E-2</v>
      </c>
    </row>
    <row r="113" spans="2:18">
      <c r="B113">
        <v>66</v>
      </c>
      <c r="C113">
        <f t="shared" si="10"/>
        <v>4.7003406736263317E-3</v>
      </c>
      <c r="D113" s="32">
        <f t="shared" si="12"/>
        <v>3.8185748147412782E-2</v>
      </c>
      <c r="E113" s="33">
        <f t="shared" ref="E113:E176" si="17">D113*(1-$B$46)</f>
        <v>3.50483128290986E-2</v>
      </c>
      <c r="F113" s="11">
        <f t="shared" si="13"/>
        <v>265540</v>
      </c>
      <c r="G113" s="11">
        <f>F113/((Use!$C$5))</f>
        <v>704.95397725917076</v>
      </c>
      <c r="H113" s="32">
        <f t="shared" si="14"/>
        <v>6.4105048308349538E-2</v>
      </c>
      <c r="I113" s="30">
        <f t="shared" ref="I113:I176" si="18">H113+E113</f>
        <v>9.9153361137448132E-2</v>
      </c>
      <c r="K113">
        <v>66</v>
      </c>
      <c r="L113">
        <f t="shared" si="11"/>
        <v>5.2622299655912209E-3</v>
      </c>
      <c r="M113" s="32">
        <f t="shared" ref="M113:M176" si="19">L113*K113^(0.5)</f>
        <v>4.275055833448925E-2</v>
      </c>
      <c r="N113" s="33">
        <f t="shared" ref="N113:N176" si="20">M113*(1-$B$46)</f>
        <v>3.9238066944285478E-2</v>
      </c>
      <c r="O113" s="11">
        <f t="shared" si="15"/>
        <v>265540</v>
      </c>
      <c r="P113" s="11">
        <f>O113/((Use!D$5))</f>
        <v>714.0439465410667</v>
      </c>
      <c r="Q113" s="32">
        <f t="shared" si="16"/>
        <v>2.3412604620635862E-2</v>
      </c>
      <c r="R113" s="35">
        <f t="shared" ref="R113:R176" si="21">Q113+N113</f>
        <v>6.2650671564921337E-2</v>
      </c>
    </row>
    <row r="114" spans="2:18">
      <c r="B114">
        <v>67</v>
      </c>
      <c r="C114">
        <f t="shared" ref="C114:C177" si="22">C113</f>
        <v>4.7003406736263317E-3</v>
      </c>
      <c r="D114" s="32">
        <f t="shared" si="12"/>
        <v>3.8473946561612113E-2</v>
      </c>
      <c r="E114" s="33">
        <f t="shared" si="17"/>
        <v>3.5312832150252528E-2</v>
      </c>
      <c r="F114" s="11">
        <f t="shared" si="13"/>
        <v>269563.33333333337</v>
      </c>
      <c r="G114" s="11">
        <f>F114/((Use!$C$5))</f>
        <v>715.63509812673408</v>
      </c>
      <c r="H114" s="32">
        <f t="shared" si="14"/>
        <v>6.4993208210988029E-2</v>
      </c>
      <c r="I114" s="30">
        <f t="shared" si="18"/>
        <v>0.10030604036124055</v>
      </c>
      <c r="K114">
        <v>67</v>
      </c>
      <c r="L114">
        <f t="shared" ref="L114:L177" si="23">L113</f>
        <v>5.2622299655912209E-3</v>
      </c>
      <c r="M114" s="32">
        <f t="shared" si="19"/>
        <v>4.307320863508237E-2</v>
      </c>
      <c r="N114" s="33">
        <f t="shared" si="20"/>
        <v>3.9534207499812513E-2</v>
      </c>
      <c r="O114" s="11">
        <f t="shared" si="15"/>
        <v>269563.33333333337</v>
      </c>
      <c r="P114" s="11">
        <f>O114/((Use!D$5))</f>
        <v>724.86279421593144</v>
      </c>
      <c r="Q114" s="32">
        <f t="shared" si="16"/>
        <v>2.3720566384400912E-2</v>
      </c>
      <c r="R114" s="35">
        <f t="shared" si="21"/>
        <v>6.3254773884213425E-2</v>
      </c>
    </row>
    <row r="115" spans="2:18">
      <c r="B115">
        <v>68</v>
      </c>
      <c r="C115">
        <f t="shared" si="22"/>
        <v>4.7003406736263317E-3</v>
      </c>
      <c r="D115" s="32">
        <f t="shared" si="12"/>
        <v>3.8760002147496468E-2</v>
      </c>
      <c r="E115" s="33">
        <f t="shared" si="17"/>
        <v>3.5575384703154786E-2</v>
      </c>
      <c r="F115" s="11">
        <f t="shared" si="13"/>
        <v>273586.66666666669</v>
      </c>
      <c r="G115" s="11">
        <f>F115/((Use!$C$5))</f>
        <v>726.31621899429717</v>
      </c>
      <c r="H115" s="32">
        <f t="shared" si="14"/>
        <v>6.5880242014479506E-2</v>
      </c>
      <c r="I115" s="30">
        <f t="shared" si="18"/>
        <v>0.10145562671763429</v>
      </c>
      <c r="K115">
        <v>68</v>
      </c>
      <c r="L115">
        <f t="shared" si="23"/>
        <v>5.2622299655912209E-3</v>
      </c>
      <c r="M115" s="32">
        <f t="shared" si="19"/>
        <v>4.3393459948845983E-2</v>
      </c>
      <c r="N115" s="33">
        <f t="shared" si="20"/>
        <v>3.9828146175189164E-2</v>
      </c>
      <c r="O115" s="11">
        <f t="shared" si="15"/>
        <v>273586.66666666669</v>
      </c>
      <c r="P115" s="11">
        <f>O115/((Use!D$5))</f>
        <v>735.68164189079607</v>
      </c>
      <c r="Q115" s="32">
        <f t="shared" si="16"/>
        <v>2.4027926578465326E-2</v>
      </c>
      <c r="R115" s="35">
        <f t="shared" si="21"/>
        <v>6.3856072753654486E-2</v>
      </c>
    </row>
    <row r="116" spans="2:18">
      <c r="B116">
        <v>69</v>
      </c>
      <c r="C116">
        <f t="shared" si="22"/>
        <v>4.7003406736263317E-3</v>
      </c>
      <c r="D116" s="32">
        <f t="shared" si="12"/>
        <v>3.9043962003388909E-2</v>
      </c>
      <c r="E116" s="33">
        <f t="shared" si="17"/>
        <v>3.583601371641397E-2</v>
      </c>
      <c r="F116" s="11">
        <f t="shared" si="13"/>
        <v>277610</v>
      </c>
      <c r="G116" s="11">
        <f>F116/((Use!$C$5))</f>
        <v>736.99733986186038</v>
      </c>
      <c r="H116" s="32">
        <f t="shared" si="14"/>
        <v>6.6766167676807917E-2</v>
      </c>
      <c r="I116" s="30">
        <f t="shared" si="18"/>
        <v>0.10260218139322189</v>
      </c>
      <c r="K116">
        <v>69</v>
      </c>
      <c r="L116">
        <f t="shared" si="23"/>
        <v>5.2622299655912209E-3</v>
      </c>
      <c r="M116" s="32">
        <f t="shared" si="19"/>
        <v>4.3711365004342598E-2</v>
      </c>
      <c r="N116" s="33">
        <f t="shared" si="20"/>
        <v>4.0119931366669095E-2</v>
      </c>
      <c r="O116" s="11">
        <f t="shared" si="15"/>
        <v>277610</v>
      </c>
      <c r="P116" s="11">
        <f>O116/((Use!D$5))</f>
        <v>746.5004895656607</v>
      </c>
      <c r="Q116" s="32">
        <f t="shared" si="16"/>
        <v>2.4334695199442539E-2</v>
      </c>
      <c r="R116" s="35">
        <f t="shared" si="21"/>
        <v>6.4454626566111631E-2</v>
      </c>
    </row>
    <row r="117" spans="2:18">
      <c r="B117">
        <v>70</v>
      </c>
      <c r="C117">
        <f t="shared" si="22"/>
        <v>4.7003406736263317E-3</v>
      </c>
      <c r="D117" s="32">
        <f t="shared" si="12"/>
        <v>3.9325871527154013E-2</v>
      </c>
      <c r="E117" s="33">
        <f t="shared" si="17"/>
        <v>3.6094760857894058E-2</v>
      </c>
      <c r="F117" s="11">
        <f t="shared" si="13"/>
        <v>281633.33333333337</v>
      </c>
      <c r="G117" s="11">
        <f>F117/((Use!$C$5))</f>
        <v>747.6784607294237</v>
      </c>
      <c r="H117" s="32">
        <f t="shared" si="14"/>
        <v>6.7651002613590541E-2</v>
      </c>
      <c r="I117" s="30">
        <f t="shared" si="18"/>
        <v>0.10374576347148459</v>
      </c>
      <c r="K117">
        <v>70</v>
      </c>
      <c r="L117">
        <f t="shared" si="23"/>
        <v>5.2622299655912209E-3</v>
      </c>
      <c r="M117" s="32">
        <f t="shared" si="19"/>
        <v>4.4026974626399581E-2</v>
      </c>
      <c r="N117" s="33">
        <f t="shared" si="20"/>
        <v>4.0409609723186413E-2</v>
      </c>
      <c r="O117" s="11">
        <f t="shared" si="15"/>
        <v>281633.33333333337</v>
      </c>
      <c r="P117" s="11">
        <f>O117/((Use!D$5))</f>
        <v>757.31933724052544</v>
      </c>
      <c r="Q117" s="32">
        <f t="shared" si="16"/>
        <v>2.4640881935470763E-2</v>
      </c>
      <c r="R117" s="35">
        <f t="shared" si="21"/>
        <v>6.5050491658657172E-2</v>
      </c>
    </row>
    <row r="118" spans="2:18">
      <c r="B118">
        <v>71</v>
      </c>
      <c r="C118">
        <f t="shared" si="22"/>
        <v>4.7003406736263317E-3</v>
      </c>
      <c r="D118" s="32">
        <f t="shared" si="12"/>
        <v>3.9605774500928129E-2</v>
      </c>
      <c r="E118" s="33">
        <f t="shared" si="17"/>
        <v>3.6351666312483009E-2</v>
      </c>
      <c r="F118" s="11">
        <f t="shared" si="13"/>
        <v>285656.66666666669</v>
      </c>
      <c r="G118" s="11">
        <f>F118/((Use!$C$5))</f>
        <v>758.3595815969868</v>
      </c>
      <c r="H118" s="32">
        <f t="shared" si="14"/>
        <v>6.8534763721970191E-2</v>
      </c>
      <c r="I118" s="30">
        <f t="shared" si="18"/>
        <v>0.10488643003445319</v>
      </c>
      <c r="K118">
        <v>71</v>
      </c>
      <c r="L118">
        <f t="shared" si="23"/>
        <v>5.2622299655912209E-3</v>
      </c>
      <c r="M118" s="32">
        <f t="shared" si="19"/>
        <v>4.4340337830968309E-2</v>
      </c>
      <c r="N118" s="33">
        <f t="shared" si="20"/>
        <v>4.0697226233420945E-2</v>
      </c>
      <c r="O118" s="11">
        <f t="shared" si="15"/>
        <v>285656.66666666669</v>
      </c>
      <c r="P118" s="11">
        <f>O118/((Use!D$5))</f>
        <v>768.13818491539007</v>
      </c>
      <c r="Q118" s="32">
        <f t="shared" si="16"/>
        <v>2.4946496179999569E-2</v>
      </c>
      <c r="R118" s="35">
        <f t="shared" si="21"/>
        <v>6.5643722413420508E-2</v>
      </c>
    </row>
    <row r="119" spans="2:18">
      <c r="B119">
        <v>72</v>
      </c>
      <c r="C119">
        <f t="shared" si="22"/>
        <v>4.7003406736263317E-3</v>
      </c>
      <c r="D119" s="32">
        <f t="shared" si="12"/>
        <v>3.9883713170497485E-2</v>
      </c>
      <c r="E119" s="33">
        <f t="shared" si="17"/>
        <v>3.6606768854948978E-2</v>
      </c>
      <c r="F119" s="11">
        <f t="shared" si="13"/>
        <v>289680</v>
      </c>
      <c r="G119" s="11">
        <f>F119/((Use!$C$5))</f>
        <v>769.04070246455001</v>
      </c>
      <c r="H119" s="32">
        <f t="shared" si="14"/>
        <v>6.9417467403132524E-2</v>
      </c>
      <c r="I119" s="30">
        <f t="shared" si="18"/>
        <v>0.10602423625808149</v>
      </c>
      <c r="K119">
        <v>72</v>
      </c>
      <c r="L119">
        <f t="shared" si="23"/>
        <v>5.2622299655912209E-3</v>
      </c>
      <c r="M119" s="32">
        <f t="shared" si="19"/>
        <v>4.4651501913991254E-2</v>
      </c>
      <c r="N119" s="33">
        <f t="shared" si="20"/>
        <v>4.0982824307363795E-2</v>
      </c>
      <c r="O119" s="11">
        <f t="shared" si="15"/>
        <v>289680</v>
      </c>
      <c r="P119" s="11">
        <f>O119/((Use!D$5))</f>
        <v>778.95703259025458</v>
      </c>
      <c r="Q119" s="32">
        <f t="shared" si="16"/>
        <v>2.5251547044774999E-2</v>
      </c>
      <c r="R119" s="35">
        <f t="shared" si="21"/>
        <v>6.6234371352138791E-2</v>
      </c>
    </row>
    <row r="120" spans="2:18">
      <c r="B120">
        <v>73</v>
      </c>
      <c r="C120">
        <f t="shared" si="22"/>
        <v>4.7003406736263317E-3</v>
      </c>
      <c r="D120" s="32">
        <f t="shared" si="12"/>
        <v>4.0159728319731705E-2</v>
      </c>
      <c r="E120" s="33">
        <f t="shared" si="17"/>
        <v>3.686010591825821E-2</v>
      </c>
      <c r="F120" s="11">
        <f t="shared" si="13"/>
        <v>293703.33333333337</v>
      </c>
      <c r="G120" s="11">
        <f>F120/((Use!$C$5))</f>
        <v>779.72182333211322</v>
      </c>
      <c r="H120" s="32">
        <f t="shared" si="14"/>
        <v>7.0299129583546685E-2</v>
      </c>
      <c r="I120" s="30">
        <f t="shared" si="18"/>
        <v>0.10715923550180489</v>
      </c>
      <c r="K120">
        <v>73</v>
      </c>
      <c r="L120">
        <f t="shared" si="23"/>
        <v>5.2622299655912209E-3</v>
      </c>
      <c r="M120" s="32">
        <f t="shared" si="19"/>
        <v>4.4960512534733529E-2</v>
      </c>
      <c r="N120" s="33">
        <f t="shared" si="20"/>
        <v>4.1266445852802154E-2</v>
      </c>
      <c r="O120" s="11">
        <f t="shared" si="15"/>
        <v>293703.33333333337</v>
      </c>
      <c r="P120" s="11">
        <f>O120/((Use!D$5))</f>
        <v>789.77588026511933</v>
      </c>
      <c r="Q120" s="32">
        <f t="shared" si="16"/>
        <v>2.5556043372080124E-2</v>
      </c>
      <c r="R120" s="35">
        <f t="shared" si="21"/>
        <v>6.6822489224882278E-2</v>
      </c>
    </row>
    <row r="121" spans="2:18">
      <c r="B121">
        <v>74</v>
      </c>
      <c r="C121">
        <f t="shared" si="22"/>
        <v>4.7003406736263317E-3</v>
      </c>
      <c r="D121" s="32">
        <f t="shared" si="12"/>
        <v>4.0433859340443953E-2</v>
      </c>
      <c r="E121" s="33">
        <f t="shared" si="17"/>
        <v>3.7111713657695257E-2</v>
      </c>
      <c r="F121" s="11">
        <f t="shared" si="13"/>
        <v>297726.66666666669</v>
      </c>
      <c r="G121" s="11">
        <f>F121/((Use!$C$5))</f>
        <v>790.40294419967643</v>
      </c>
      <c r="H121" s="32">
        <f t="shared" si="14"/>
        <v>7.117976573501783E-2</v>
      </c>
      <c r="I121" s="30">
        <f t="shared" si="18"/>
        <v>0.10829147939271308</v>
      </c>
      <c r="K121">
        <v>74</v>
      </c>
      <c r="L121">
        <f t="shared" si="23"/>
        <v>5.2622299655912209E-3</v>
      </c>
      <c r="M121" s="32">
        <f t="shared" si="19"/>
        <v>4.526741379399421E-2</v>
      </c>
      <c r="N121" s="33">
        <f t="shared" si="20"/>
        <v>4.1548131347104597E-2</v>
      </c>
      <c r="O121" s="11">
        <f t="shared" si="15"/>
        <v>297726.66666666669</v>
      </c>
      <c r="P121" s="11">
        <f>O121/((Use!D$5))</f>
        <v>800.59472793998395</v>
      </c>
      <c r="Q121" s="32">
        <f t="shared" si="16"/>
        <v>2.5859993746283508E-2</v>
      </c>
      <c r="R121" s="35">
        <f t="shared" si="21"/>
        <v>6.7408125093388102E-2</v>
      </c>
    </row>
    <row r="122" spans="2:18">
      <c r="B122">
        <v>75</v>
      </c>
      <c r="C122">
        <f t="shared" si="22"/>
        <v>4.7003406736263317E-3</v>
      </c>
      <c r="D122" s="32">
        <f t="shared" si="12"/>
        <v>4.0706144298016646E-2</v>
      </c>
      <c r="E122" s="33">
        <f t="shared" si="17"/>
        <v>3.7361627011096771E-2</v>
      </c>
      <c r="F122" s="11">
        <f t="shared" si="13"/>
        <v>301750</v>
      </c>
      <c r="G122" s="11">
        <f>F122/((Use!$C$5))</f>
        <v>801.08406506723952</v>
      </c>
      <c r="H122" s="32">
        <f t="shared" si="14"/>
        <v>7.2059390893632932E-2</v>
      </c>
      <c r="I122" s="30">
        <f t="shared" si="18"/>
        <v>0.1094210179047297</v>
      </c>
      <c r="K122">
        <v>75</v>
      </c>
      <c r="L122">
        <f t="shared" si="23"/>
        <v>5.2622299655912209E-3</v>
      </c>
      <c r="M122" s="32">
        <f t="shared" si="19"/>
        <v>4.5572248307577105E-2</v>
      </c>
      <c r="N122" s="33">
        <f t="shared" si="20"/>
        <v>4.1827919904655314E-2</v>
      </c>
      <c r="O122" s="11">
        <f t="shared" si="15"/>
        <v>301750</v>
      </c>
      <c r="P122" s="11">
        <f>O122/((Use!D$5))</f>
        <v>811.41357561484858</v>
      </c>
      <c r="Q122" s="32">
        <f t="shared" si="16"/>
        <v>2.616340650474349E-2</v>
      </c>
      <c r="R122" s="35">
        <f t="shared" si="21"/>
        <v>6.7991326409398811E-2</v>
      </c>
    </row>
    <row r="123" spans="2:18">
      <c r="B123">
        <v>76</v>
      </c>
      <c r="C123">
        <f t="shared" si="22"/>
        <v>4.7003406736263317E-3</v>
      </c>
      <c r="D123" s="32">
        <f t="shared" si="12"/>
        <v>4.0976619993102155E-2</v>
      </c>
      <c r="E123" s="33">
        <f t="shared" si="17"/>
        <v>3.7609879755482689E-2</v>
      </c>
      <c r="F123" s="11">
        <f t="shared" si="13"/>
        <v>305773.33333333337</v>
      </c>
      <c r="G123" s="11">
        <f>F123/((Use!$C$5))</f>
        <v>811.76518593480284</v>
      </c>
      <c r="H123" s="32">
        <f t="shared" si="14"/>
        <v>7.2938019677675742E-2</v>
      </c>
      <c r="I123" s="30">
        <f t="shared" si="18"/>
        <v>0.11054789943315843</v>
      </c>
      <c r="K123">
        <v>76</v>
      </c>
      <c r="L123">
        <f t="shared" si="23"/>
        <v>5.2622299655912209E-3</v>
      </c>
      <c r="M123" s="32">
        <f t="shared" si="19"/>
        <v>4.5875057275367302E-2</v>
      </c>
      <c r="N123" s="33">
        <f t="shared" si="20"/>
        <v>4.210584934025513E-2</v>
      </c>
      <c r="O123" s="11">
        <f t="shared" si="15"/>
        <v>305773.33333333337</v>
      </c>
      <c r="P123" s="11">
        <f>O123/((Use!D$5))</f>
        <v>822.23242328971332</v>
      </c>
      <c r="Q123" s="32">
        <f t="shared" si="16"/>
        <v>2.6466289748112142E-2</v>
      </c>
      <c r="R123" s="35">
        <f t="shared" si="21"/>
        <v>6.8572139088367276E-2</v>
      </c>
    </row>
    <row r="124" spans="2:18">
      <c r="B124">
        <v>77</v>
      </c>
      <c r="C124">
        <f t="shared" si="22"/>
        <v>4.7003406736263317E-3</v>
      </c>
      <c r="D124" s="32">
        <f t="shared" si="12"/>
        <v>4.1245322019681757E-2</v>
      </c>
      <c r="E124" s="33">
        <f t="shared" si="17"/>
        <v>3.7856504560344936E-2</v>
      </c>
      <c r="F124" s="11">
        <f t="shared" si="13"/>
        <v>309796.66666666669</v>
      </c>
      <c r="G124" s="11">
        <f>F124/((Use!$C$5))</f>
        <v>822.44630680236594</v>
      </c>
      <c r="H124" s="32">
        <f t="shared" si="14"/>
        <v>7.381566630457817E-2</v>
      </c>
      <c r="I124" s="30">
        <f t="shared" si="18"/>
        <v>0.11167217086492311</v>
      </c>
      <c r="K124">
        <v>77</v>
      </c>
      <c r="L124">
        <f t="shared" si="23"/>
        <v>5.2622299655912209E-3</v>
      </c>
      <c r="M124" s="32">
        <f t="shared" si="19"/>
        <v>4.6175880546330636E-2</v>
      </c>
      <c r="N124" s="33">
        <f t="shared" si="20"/>
        <v>4.23819562287805E-2</v>
      </c>
      <c r="O124" s="11">
        <f t="shared" si="15"/>
        <v>309796.66666666669</v>
      </c>
      <c r="P124" s="11">
        <f>O124/((Use!D$5))</f>
        <v>833.05127096457795</v>
      </c>
      <c r="Q124" s="32">
        <f t="shared" si="16"/>
        <v>2.6768651350079643E-2</v>
      </c>
      <c r="R124" s="35">
        <f t="shared" si="21"/>
        <v>6.9150607578860143E-2</v>
      </c>
    </row>
    <row r="125" spans="2:18">
      <c r="B125">
        <v>78</v>
      </c>
      <c r="C125">
        <f t="shared" si="22"/>
        <v>4.7003406736263317E-3</v>
      </c>
      <c r="D125" s="32">
        <f t="shared" si="12"/>
        <v>4.1512284819742111E-2</v>
      </c>
      <c r="E125" s="33">
        <f t="shared" si="17"/>
        <v>3.8101533037831543E-2</v>
      </c>
      <c r="F125" s="11">
        <f t="shared" si="13"/>
        <v>313820</v>
      </c>
      <c r="G125" s="11">
        <f>F125/((Use!$C$5))</f>
        <v>833.12742766992915</v>
      </c>
      <c r="H125" s="32">
        <f t="shared" si="14"/>
        <v>7.4692344606973618E-2</v>
      </c>
      <c r="I125" s="30">
        <f t="shared" si="18"/>
        <v>0.11279387764480517</v>
      </c>
      <c r="K125">
        <v>78</v>
      </c>
      <c r="L125">
        <f t="shared" si="23"/>
        <v>5.2622299655912209E-3</v>
      </c>
      <c r="M125" s="32">
        <f t="shared" si="19"/>
        <v>4.6474756679726281E-2</v>
      </c>
      <c r="N125" s="33">
        <f t="shared" si="20"/>
        <v>4.2656275961366695E-2</v>
      </c>
      <c r="O125" s="11">
        <f t="shared" si="15"/>
        <v>313820</v>
      </c>
      <c r="P125" s="11">
        <f>O125/((Use!D$5))</f>
        <v>843.87011863944247</v>
      </c>
      <c r="Q125" s="32">
        <f t="shared" si="16"/>
        <v>2.7070498966596447E-2</v>
      </c>
      <c r="R125" s="35">
        <f t="shared" si="21"/>
        <v>6.9726774927963142E-2</v>
      </c>
    </row>
    <row r="126" spans="2:18">
      <c r="B126">
        <v>79</v>
      </c>
      <c r="C126">
        <f t="shared" si="22"/>
        <v>4.7003406736263317E-3</v>
      </c>
      <c r="D126" s="32">
        <f t="shared" si="12"/>
        <v>4.1777541734806953E-2</v>
      </c>
      <c r="E126" s="33">
        <f t="shared" si="17"/>
        <v>3.8344995790044349E-2</v>
      </c>
      <c r="F126" s="11">
        <f t="shared" si="13"/>
        <v>317843.33333333337</v>
      </c>
      <c r="G126" s="11">
        <f>F126/((Use!$C$5))</f>
        <v>843.80854853749247</v>
      </c>
      <c r="H126" s="32">
        <f t="shared" si="14"/>
        <v>7.5568068047909914E-2</v>
      </c>
      <c r="I126" s="30">
        <f t="shared" si="18"/>
        <v>0.11391306383795427</v>
      </c>
      <c r="K126">
        <v>79</v>
      </c>
      <c r="L126">
        <f t="shared" si="23"/>
        <v>5.2622299655912209E-3</v>
      </c>
      <c r="M126" s="32">
        <f t="shared" si="19"/>
        <v>4.6771723002798693E-2</v>
      </c>
      <c r="N126" s="33">
        <f t="shared" si="20"/>
        <v>4.292884279835963E-2</v>
      </c>
      <c r="O126" s="11">
        <f t="shared" si="15"/>
        <v>317843.33333333337</v>
      </c>
      <c r="P126" s="11">
        <f>O126/((Use!D$5))</f>
        <v>854.68896631430721</v>
      </c>
      <c r="Q126" s="32">
        <f t="shared" si="16"/>
        <v>2.7371840044606941E-2</v>
      </c>
      <c r="R126" s="35">
        <f t="shared" si="21"/>
        <v>7.0300682842966575E-2</v>
      </c>
    </row>
    <row r="127" spans="2:18">
      <c r="B127">
        <v>80</v>
      </c>
      <c r="C127">
        <f t="shared" si="22"/>
        <v>4.7003406736263317E-3</v>
      </c>
      <c r="D127" s="32">
        <f t="shared" si="12"/>
        <v>4.2041125054542522E-2</v>
      </c>
      <c r="E127" s="33">
        <f t="shared" si="17"/>
        <v>3.8586922453650925E-2</v>
      </c>
      <c r="F127" s="11">
        <f t="shared" si="13"/>
        <v>321866.66666666669</v>
      </c>
      <c r="G127" s="11">
        <f>F127/((Use!$C$5))</f>
        <v>854.48966940505557</v>
      </c>
      <c r="H127" s="32">
        <f t="shared" si="14"/>
        <v>7.644284973527507E-2</v>
      </c>
      <c r="I127" s="30">
        <f t="shared" si="18"/>
        <v>0.11502977218892599</v>
      </c>
      <c r="K127">
        <v>80</v>
      </c>
      <c r="L127">
        <f t="shared" si="23"/>
        <v>5.2622299655912209E-3</v>
      </c>
      <c r="M127" s="32">
        <f t="shared" si="19"/>
        <v>4.7066815665193398E-2</v>
      </c>
      <c r="N127" s="33">
        <f t="shared" si="20"/>
        <v>4.3199689919260729E-2</v>
      </c>
      <c r="O127" s="11">
        <f t="shared" si="15"/>
        <v>321866.66666666669</v>
      </c>
      <c r="P127" s="11">
        <f>O127/((Use!D$5))</f>
        <v>865.50781398917184</v>
      </c>
      <c r="Q127" s="32">
        <f t="shared" si="16"/>
        <v>2.7672681830327134E-2</v>
      </c>
      <c r="R127" s="35">
        <f t="shared" si="21"/>
        <v>7.0872371749587867E-2</v>
      </c>
    </row>
    <row r="128" spans="2:18">
      <c r="B128">
        <v>81</v>
      </c>
      <c r="C128">
        <f t="shared" si="22"/>
        <v>4.7003406736263317E-3</v>
      </c>
      <c r="D128" s="32">
        <f t="shared" si="12"/>
        <v>4.2303066062636986E-2</v>
      </c>
      <c r="E128" s="33">
        <f t="shared" si="17"/>
        <v>3.8827341741994398E-2</v>
      </c>
      <c r="F128" s="11">
        <f t="shared" si="13"/>
        <v>325890</v>
      </c>
      <c r="G128" s="11">
        <f>F128/((Use!$C$5))</f>
        <v>865.17079027261866</v>
      </c>
      <c r="H128" s="32">
        <f t="shared" si="14"/>
        <v>7.7316702435487786E-2</v>
      </c>
      <c r="I128" s="30">
        <f t="shared" si="18"/>
        <v>0.11614404417748218</v>
      </c>
      <c r="K128">
        <v>81</v>
      </c>
      <c r="L128">
        <f t="shared" si="23"/>
        <v>5.2622299655912209E-3</v>
      </c>
      <c r="M128" s="32">
        <f t="shared" si="19"/>
        <v>4.7360069690320986E-2</v>
      </c>
      <c r="N128" s="33">
        <f t="shared" si="20"/>
        <v>4.3468849469870723E-2</v>
      </c>
      <c r="O128" s="11">
        <f t="shared" si="15"/>
        <v>325890</v>
      </c>
      <c r="P128" s="11">
        <f>O128/((Use!D$5))</f>
        <v>876.32666166403646</v>
      </c>
      <c r="Q128" s="32">
        <f t="shared" si="16"/>
        <v>2.7973031377094969E-2</v>
      </c>
      <c r="R128" s="35">
        <f t="shared" si="21"/>
        <v>7.1441880846965691E-2</v>
      </c>
    </row>
    <row r="129" spans="2:18">
      <c r="B129">
        <v>82</v>
      </c>
      <c r="C129">
        <f t="shared" si="22"/>
        <v>4.7003406736263317E-3</v>
      </c>
      <c r="D129" s="32">
        <f t="shared" si="12"/>
        <v>4.2563395080138698E-2</v>
      </c>
      <c r="E129" s="33">
        <f t="shared" si="17"/>
        <v>3.9066281484870957E-2</v>
      </c>
      <c r="F129" s="11">
        <f t="shared" si="13"/>
        <v>329913.33333333337</v>
      </c>
      <c r="G129" s="11">
        <f>F129/((Use!$C$5))</f>
        <v>875.85191114018198</v>
      </c>
      <c r="H129" s="32">
        <f t="shared" si="14"/>
        <v>7.8189638586496815E-2</v>
      </c>
      <c r="I129" s="30">
        <f t="shared" si="18"/>
        <v>0.11725592007136777</v>
      </c>
      <c r="K129">
        <v>82</v>
      </c>
      <c r="L129">
        <f t="shared" si="23"/>
        <v>5.2622299655912209E-3</v>
      </c>
      <c r="M129" s="32">
        <f t="shared" si="19"/>
        <v>4.7651519023876113E-2</v>
      </c>
      <c r="N129" s="33">
        <f t="shared" si="20"/>
        <v>4.373635260682221E-2</v>
      </c>
      <c r="O129" s="11">
        <f t="shared" si="15"/>
        <v>329913.33333333337</v>
      </c>
      <c r="P129" s="11">
        <f>O129/((Use!D$5))</f>
        <v>887.14550933890121</v>
      </c>
      <c r="Q129" s="32">
        <f t="shared" si="16"/>
        <v>2.8272895552820677E-2</v>
      </c>
      <c r="R129" s="35">
        <f t="shared" si="21"/>
        <v>7.200924815964288E-2</v>
      </c>
    </row>
    <row r="130" spans="2:18">
      <c r="B130">
        <v>83</v>
      </c>
      <c r="C130">
        <f t="shared" si="22"/>
        <v>4.7003406736263317E-3</v>
      </c>
      <c r="D130" s="32">
        <f t="shared" si="12"/>
        <v>4.2822141506423064E-2</v>
      </c>
      <c r="E130" s="33">
        <f t="shared" si="17"/>
        <v>3.9303768666130764E-2</v>
      </c>
      <c r="F130" s="11">
        <f t="shared" si="13"/>
        <v>333936.66666666669</v>
      </c>
      <c r="G130" s="11">
        <f>F130/((Use!$C$5))</f>
        <v>886.53303200774519</v>
      </c>
      <c r="H130" s="32">
        <f t="shared" si="14"/>
        <v>7.90616703101341E-2</v>
      </c>
      <c r="I130" s="30">
        <f t="shared" si="18"/>
        <v>0.11836543897626486</v>
      </c>
      <c r="K130">
        <v>83</v>
      </c>
      <c r="L130">
        <f t="shared" si="23"/>
        <v>5.2622299655912209E-3</v>
      </c>
      <c r="M130" s="32">
        <f t="shared" si="19"/>
        <v>4.7941196579701612E-2</v>
      </c>
      <c r="N130" s="33">
        <f t="shared" si="20"/>
        <v>4.4002229539675461E-2</v>
      </c>
      <c r="O130" s="11">
        <f t="shared" si="15"/>
        <v>333936.66666666669</v>
      </c>
      <c r="P130" s="11">
        <f>O130/((Use!D$5))</f>
        <v>897.96435701376583</v>
      </c>
      <c r="Q130" s="32">
        <f t="shared" si="16"/>
        <v>2.8572281047061873E-2</v>
      </c>
      <c r="R130" s="35">
        <f t="shared" si="21"/>
        <v>7.2574510586737334E-2</v>
      </c>
    </row>
    <row r="131" spans="2:18">
      <c r="B131">
        <v>84</v>
      </c>
      <c r="C131">
        <f t="shared" si="22"/>
        <v>4.7003406736263317E-3</v>
      </c>
      <c r="D131" s="32">
        <f t="shared" si="12"/>
        <v>4.3079333857944775E-2</v>
      </c>
      <c r="E131" s="33">
        <f t="shared" si="17"/>
        <v>3.9539829459246195E-2</v>
      </c>
      <c r="F131" s="11">
        <f t="shared" si="13"/>
        <v>337960</v>
      </c>
      <c r="G131" s="11">
        <f>F131/((Use!$C$5))</f>
        <v>897.21415287530829</v>
      </c>
      <c r="H131" s="32">
        <f t="shared" si="14"/>
        <v>7.9932809423858636E-2</v>
      </c>
      <c r="I131" s="30">
        <f t="shared" si="18"/>
        <v>0.11947263888310483</v>
      </c>
      <c r="K131">
        <v>84</v>
      </c>
      <c r="L131">
        <f t="shared" si="23"/>
        <v>5.2622299655912209E-3</v>
      </c>
      <c r="M131" s="32">
        <f t="shared" si="19"/>
        <v>4.8229134283173269E-2</v>
      </c>
      <c r="N131" s="33">
        <f t="shared" si="20"/>
        <v>4.4266509570738584E-2</v>
      </c>
      <c r="O131" s="11">
        <f t="shared" si="15"/>
        <v>337960</v>
      </c>
      <c r="P131" s="11">
        <f>O131/((Use!D$5))</f>
        <v>908.78320468863035</v>
      </c>
      <c r="Q131" s="32">
        <f t="shared" si="16"/>
        <v>2.887119437774701E-2</v>
      </c>
      <c r="R131" s="35">
        <f t="shared" si="21"/>
        <v>7.3137703948485594E-2</v>
      </c>
    </row>
    <row r="132" spans="2:18">
      <c r="B132">
        <v>85</v>
      </c>
      <c r="C132">
        <f t="shared" si="22"/>
        <v>4.7003406736263317E-3</v>
      </c>
      <c r="D132" s="32">
        <f t="shared" si="12"/>
        <v>4.3334999804919963E-2</v>
      </c>
      <c r="E132" s="33">
        <f t="shared" si="17"/>
        <v>3.9774489260980136E-2</v>
      </c>
      <c r="F132" s="11">
        <f t="shared" si="13"/>
        <v>341983.33333333337</v>
      </c>
      <c r="G132" s="11">
        <f>F132/((Use!$C$5))</f>
        <v>907.89527374287161</v>
      </c>
      <c r="H132" s="32">
        <f t="shared" si="14"/>
        <v>8.0803067451931443E-2</v>
      </c>
      <c r="I132" s="30">
        <f t="shared" si="18"/>
        <v>0.12057755671291158</v>
      </c>
      <c r="K132">
        <v>85</v>
      </c>
      <c r="L132">
        <f t="shared" si="23"/>
        <v>5.2622299655912209E-3</v>
      </c>
      <c r="M132" s="32">
        <f t="shared" si="19"/>
        <v>4.8515363112267083E-2</v>
      </c>
      <c r="N132" s="33">
        <f t="shared" si="20"/>
        <v>4.4529221132760609E-2</v>
      </c>
      <c r="O132" s="11">
        <f t="shared" si="15"/>
        <v>341983.33333333337</v>
      </c>
      <c r="P132" s="11">
        <f>O132/((Use!D$5))</f>
        <v>919.60205236349509</v>
      </c>
      <c r="Q132" s="32">
        <f t="shared" si="16"/>
        <v>2.916964189756811E-2</v>
      </c>
      <c r="R132" s="35">
        <f t="shared" si="21"/>
        <v>7.3698863030328715E-2</v>
      </c>
    </row>
    <row r="133" spans="2:18">
      <c r="B133">
        <v>86</v>
      </c>
      <c r="C133">
        <f t="shared" si="22"/>
        <v>4.7003406736263317E-3</v>
      </c>
      <c r="D133" s="32">
        <f t="shared" si="12"/>
        <v>4.3589166206071887E-2</v>
      </c>
      <c r="E133" s="33">
        <f t="shared" si="17"/>
        <v>4.0007772723276852E-2</v>
      </c>
      <c r="F133" s="11">
        <f t="shared" si="13"/>
        <v>346006.66666666669</v>
      </c>
      <c r="G133" s="11">
        <f>F133/((Use!$C$5))</f>
        <v>918.5763946104347</v>
      </c>
      <c r="H133" s="32">
        <f t="shared" si="14"/>
        <v>8.1672455636051577E-2</v>
      </c>
      <c r="I133" s="30">
        <f t="shared" si="18"/>
        <v>0.12168022835932843</v>
      </c>
      <c r="K133">
        <v>86</v>
      </c>
      <c r="L133">
        <f t="shared" si="23"/>
        <v>5.2622299655912209E-3</v>
      </c>
      <c r="M133" s="32">
        <f t="shared" si="19"/>
        <v>4.879991313645847E-2</v>
      </c>
      <c r="N133" s="33">
        <f t="shared" si="20"/>
        <v>4.4790391824634644E-2</v>
      </c>
      <c r="O133" s="11">
        <f t="shared" si="15"/>
        <v>346006.66666666669</v>
      </c>
      <c r="P133" s="11">
        <f>O133/((Use!D$5))</f>
        <v>930.42090003835972</v>
      </c>
      <c r="Q133" s="32">
        <f t="shared" si="16"/>
        <v>2.9467629800063348E-2</v>
      </c>
      <c r="R133" s="35">
        <f t="shared" si="21"/>
        <v>7.4258021624697995E-2</v>
      </c>
    </row>
    <row r="134" spans="2:18">
      <c r="B134">
        <v>87</v>
      </c>
      <c r="C134">
        <f t="shared" si="22"/>
        <v>4.7003406736263317E-3</v>
      </c>
      <c r="D134" s="32">
        <f t="shared" si="12"/>
        <v>4.3841859141563619E-2</v>
      </c>
      <c r="E134" s="33">
        <f t="shared" si="17"/>
        <v>4.0239703783488838E-2</v>
      </c>
      <c r="F134" s="11">
        <f t="shared" si="13"/>
        <v>350030</v>
      </c>
      <c r="G134" s="11">
        <f>F134/((Use!$C$5))</f>
        <v>929.25751547799791</v>
      </c>
      <c r="H134" s="32">
        <f t="shared" si="14"/>
        <v>8.2540984945488505E-2</v>
      </c>
      <c r="I134" s="30">
        <f t="shared" si="18"/>
        <v>0.12278068872897735</v>
      </c>
      <c r="K134">
        <v>87</v>
      </c>
      <c r="L134">
        <f t="shared" si="23"/>
        <v>5.2622299655912209E-3</v>
      </c>
      <c r="M134" s="32">
        <f t="shared" si="19"/>
        <v>4.9082813553591835E-2</v>
      </c>
      <c r="N134" s="33">
        <f t="shared" si="20"/>
        <v>4.5050048445238119E-2</v>
      </c>
      <c r="O134" s="11">
        <f t="shared" si="15"/>
        <v>350030</v>
      </c>
      <c r="P134" s="11">
        <f>O134/((Use!D$5))</f>
        <v>941.23974771322435</v>
      </c>
      <c r="Q134" s="32">
        <f t="shared" si="16"/>
        <v>2.9765164125407272E-2</v>
      </c>
      <c r="R134" s="35">
        <f t="shared" si="21"/>
        <v>7.4815212570645384E-2</v>
      </c>
    </row>
    <row r="135" spans="2:18">
      <c r="B135">
        <v>88</v>
      </c>
      <c r="C135">
        <f t="shared" si="22"/>
        <v>4.7003406736263317E-3</v>
      </c>
      <c r="D135" s="32">
        <f t="shared" si="12"/>
        <v>4.4093103944232041E-2</v>
      </c>
      <c r="E135" s="33">
        <f t="shared" si="17"/>
        <v>4.0470305693044585E-2</v>
      </c>
      <c r="F135" s="11">
        <f t="shared" si="13"/>
        <v>354053.33333333337</v>
      </c>
      <c r="G135" s="11">
        <f>F135/((Use!$C$5))</f>
        <v>939.93863634556112</v>
      </c>
      <c r="H135" s="32">
        <f t="shared" si="14"/>
        <v>8.3408666086738956E-2</v>
      </c>
      <c r="I135" s="30">
        <f t="shared" si="18"/>
        <v>0.12387897177978355</v>
      </c>
      <c r="K135">
        <v>88</v>
      </c>
      <c r="L135">
        <f t="shared" si="23"/>
        <v>5.2622299655912209E-3</v>
      </c>
      <c r="M135" s="32">
        <f t="shared" si="19"/>
        <v>4.9364092724848332E-2</v>
      </c>
      <c r="N135" s="33">
        <f t="shared" si="20"/>
        <v>4.530821702552755E-2</v>
      </c>
      <c r="O135" s="11">
        <f t="shared" si="15"/>
        <v>354053.33333333337</v>
      </c>
      <c r="P135" s="11">
        <f>O135/((Use!D$5))</f>
        <v>952.05859538808909</v>
      </c>
      <c r="Q135" s="32">
        <f t="shared" si="16"/>
        <v>3.0062250765926519E-2</v>
      </c>
      <c r="R135" s="35">
        <f t="shared" si="21"/>
        <v>7.5370467791454065E-2</v>
      </c>
    </row>
    <row r="136" spans="2:18">
      <c r="B136">
        <v>89</v>
      </c>
      <c r="C136">
        <f t="shared" si="22"/>
        <v>4.7003406736263317E-3</v>
      </c>
      <c r="D136" s="32">
        <f t="shared" si="12"/>
        <v>4.4342925229229037E-2</v>
      </c>
      <c r="E136" s="33">
        <f t="shared" si="17"/>
        <v>4.0699601044654324E-2</v>
      </c>
      <c r="F136" s="11">
        <f t="shared" si="13"/>
        <v>358076.66666666669</v>
      </c>
      <c r="G136" s="11">
        <f>F136/((Use!$C$5))</f>
        <v>950.61975721312433</v>
      </c>
      <c r="H136" s="32">
        <f t="shared" si="14"/>
        <v>8.427550951273427E-2</v>
      </c>
      <c r="I136" s="30">
        <f t="shared" si="18"/>
        <v>0.12497511055738859</v>
      </c>
      <c r="K136">
        <v>89</v>
      </c>
      <c r="L136">
        <f t="shared" si="23"/>
        <v>5.2622299655912209E-3</v>
      </c>
      <c r="M136" s="32">
        <f t="shared" si="19"/>
        <v>4.9643778207930443E-2</v>
      </c>
      <c r="N136" s="33">
        <f t="shared" si="20"/>
        <v>4.5564922858996562E-2</v>
      </c>
      <c r="O136" s="11">
        <f t="shared" si="15"/>
        <v>358076.66666666669</v>
      </c>
      <c r="P136" s="11">
        <f>O136/((Use!D$5))</f>
        <v>962.87744306295372</v>
      </c>
      <c r="Q136" s="32">
        <f t="shared" si="16"/>
        <v>3.0358895471356871E-2</v>
      </c>
      <c r="R136" s="35">
        <f t="shared" si="21"/>
        <v>7.5923818330353429E-2</v>
      </c>
    </row>
    <row r="137" spans="2:18">
      <c r="B137">
        <v>90</v>
      </c>
      <c r="C137">
        <f t="shared" si="22"/>
        <v>4.7003406736263317E-3</v>
      </c>
      <c r="D137" s="32">
        <f t="shared" si="12"/>
        <v>4.4591346922168019E-2</v>
      </c>
      <c r="E137" s="33">
        <f t="shared" si="17"/>
        <v>4.0927611798144033E-2</v>
      </c>
      <c r="F137" s="11">
        <f t="shared" si="13"/>
        <v>362100</v>
      </c>
      <c r="G137" s="11">
        <f>F137/((Use!$C$5))</f>
        <v>961.30087808068743</v>
      </c>
      <c r="H137" s="32">
        <f t="shared" si="14"/>
        <v>8.5141525431627244E-2</v>
      </c>
      <c r="I137" s="30">
        <f t="shared" si="18"/>
        <v>0.12606913722977128</v>
      </c>
      <c r="K137">
        <v>90</v>
      </c>
      <c r="L137">
        <f t="shared" si="23"/>
        <v>5.2622299655912209E-3</v>
      </c>
      <c r="M137" s="32">
        <f t="shared" si="19"/>
        <v>4.9921896788573214E-2</v>
      </c>
      <c r="N137" s="33">
        <f t="shared" si="20"/>
        <v>4.5820190530598097E-2</v>
      </c>
      <c r="O137" s="11">
        <f t="shared" si="15"/>
        <v>362100</v>
      </c>
      <c r="P137" s="11">
        <f>O137/((Use!D$5))</f>
        <v>973.69629073781823</v>
      </c>
      <c r="Q137" s="32">
        <f t="shared" si="16"/>
        <v>3.0655103853855978E-2</v>
      </c>
      <c r="R137" s="35">
        <f t="shared" si="21"/>
        <v>7.6475294384454079E-2</v>
      </c>
    </row>
    <row r="138" spans="2:18">
      <c r="B138">
        <v>91</v>
      </c>
      <c r="C138">
        <f t="shared" si="22"/>
        <v>4.7003406736263317E-3</v>
      </c>
      <c r="D138" s="32">
        <f t="shared" si="12"/>
        <v>4.4838392285866911E-2</v>
      </c>
      <c r="E138" s="33">
        <f t="shared" si="17"/>
        <v>4.1154359305001081E-2</v>
      </c>
      <c r="F138" s="11">
        <f t="shared" si="13"/>
        <v>366123.33333333337</v>
      </c>
      <c r="G138" s="11">
        <f>F138/((Use!$C$5))</f>
        <v>971.98199894825075</v>
      </c>
      <c r="H138" s="32">
        <f t="shared" si="14"/>
        <v>8.6006723815178959E-2</v>
      </c>
      <c r="I138" s="30">
        <f t="shared" si="18"/>
        <v>0.12716108312018004</v>
      </c>
      <c r="K138">
        <v>91</v>
      </c>
      <c r="L138">
        <f t="shared" si="23"/>
        <v>5.2622299655912209E-3</v>
      </c>
      <c r="M138" s="32">
        <f t="shared" si="19"/>
        <v>5.0198474510484106E-2</v>
      </c>
      <c r="N138" s="33">
        <f t="shared" si="20"/>
        <v>4.6074043944224333E-2</v>
      </c>
      <c r="O138" s="11">
        <f t="shared" si="15"/>
        <v>366123.33333333337</v>
      </c>
      <c r="P138" s="11">
        <f>O138/((Use!D$5))</f>
        <v>984.51513841268297</v>
      </c>
      <c r="Q138" s="32">
        <f t="shared" si="16"/>
        <v>3.0950881392786744E-2</v>
      </c>
      <c r="R138" s="35">
        <f t="shared" si="21"/>
        <v>7.702492533701108E-2</v>
      </c>
    </row>
    <row r="139" spans="2:18">
      <c r="B139">
        <v>92</v>
      </c>
      <c r="C139">
        <f t="shared" si="22"/>
        <v>4.7003406736263317E-3</v>
      </c>
      <c r="D139" s="32">
        <f t="shared" si="12"/>
        <v>4.5084083945772208E-2</v>
      </c>
      <c r="E139" s="33">
        <f t="shared" si="17"/>
        <v>4.1379864331709454E-2</v>
      </c>
      <c r="F139" s="11">
        <f t="shared" si="13"/>
        <v>370146.66666666669</v>
      </c>
      <c r="G139" s="11">
        <f>F139/((Use!$C$5))</f>
        <v>982.66311981581384</v>
      </c>
      <c r="H139" s="32">
        <f t="shared" si="14"/>
        <v>8.6871114406769062E-2</v>
      </c>
      <c r="I139" s="30">
        <f t="shared" si="18"/>
        <v>0.12825097873847852</v>
      </c>
      <c r="K139">
        <v>92</v>
      </c>
      <c r="L139">
        <f t="shared" si="23"/>
        <v>5.2622299655912209E-3</v>
      </c>
      <c r="M139" s="32">
        <f t="shared" si="19"/>
        <v>5.0473536703806367E-2</v>
      </c>
      <c r="N139" s="33">
        <f t="shared" si="20"/>
        <v>4.6326506348831419E-2</v>
      </c>
      <c r="O139" s="11">
        <f t="shared" si="15"/>
        <v>370146.66666666669</v>
      </c>
      <c r="P139" s="11">
        <f>O139/((Use!D$5))</f>
        <v>995.3339860875476</v>
      </c>
      <c r="Q139" s="32">
        <f t="shared" si="16"/>
        <v>3.124623343928325E-2</v>
      </c>
      <c r="R139" s="35">
        <f t="shared" si="21"/>
        <v>7.7572739788114672E-2</v>
      </c>
    </row>
    <row r="140" spans="2:18">
      <c r="B140">
        <v>93</v>
      </c>
      <c r="C140">
        <f t="shared" si="22"/>
        <v>4.7003406736263317E-3</v>
      </c>
      <c r="D140" s="32">
        <f t="shared" si="12"/>
        <v>4.5328443914142709E-2</v>
      </c>
      <c r="E140" s="33">
        <f t="shared" si="17"/>
        <v>4.1604147081946423E-2</v>
      </c>
      <c r="F140" s="11">
        <f t="shared" si="13"/>
        <v>374170</v>
      </c>
      <c r="G140" s="11">
        <f>F140/((Use!$C$5))</f>
        <v>993.34424068337705</v>
      </c>
      <c r="H140" s="32">
        <f t="shared" si="14"/>
        <v>8.7734706729052037E-2</v>
      </c>
      <c r="I140" s="30">
        <f t="shared" si="18"/>
        <v>0.12933885381099847</v>
      </c>
      <c r="K140">
        <v>93</v>
      </c>
      <c r="L140">
        <f t="shared" si="23"/>
        <v>5.2622299655912209E-3</v>
      </c>
      <c r="M140" s="32">
        <f t="shared" si="19"/>
        <v>5.074710801219371E-2</v>
      </c>
      <c r="N140" s="33">
        <f t="shared" si="20"/>
        <v>4.6577600363289666E-2</v>
      </c>
      <c r="O140" s="11">
        <f t="shared" si="15"/>
        <v>374170</v>
      </c>
      <c r="P140" s="11">
        <f>O140/((Use!D$5))</f>
        <v>1006.1528337624122</v>
      </c>
      <c r="Q140" s="32">
        <f t="shared" si="16"/>
        <v>3.1541165220612052E-2</v>
      </c>
      <c r="R140" s="35">
        <f t="shared" si="21"/>
        <v>7.8118765583901711E-2</v>
      </c>
    </row>
    <row r="141" spans="2:18">
      <c r="B141">
        <v>94</v>
      </c>
      <c r="C141">
        <f t="shared" si="22"/>
        <v>4.7003406736263317E-3</v>
      </c>
      <c r="D141" s="32">
        <f t="shared" si="12"/>
        <v>4.5571493613066137E-2</v>
      </c>
      <c r="E141" s="33">
        <f t="shared" si="17"/>
        <v>4.182722721770811E-2</v>
      </c>
      <c r="F141" s="11">
        <f t="shared" si="13"/>
        <v>378193.33333333337</v>
      </c>
      <c r="G141" s="11">
        <f>F141/((Use!$C$5))</f>
        <v>1004.0253615509404</v>
      </c>
      <c r="H141" s="32">
        <f t="shared" si="14"/>
        <v>8.8597510091275603E-2</v>
      </c>
      <c r="I141" s="30">
        <f t="shared" si="18"/>
        <v>0.13042473730898371</v>
      </c>
      <c r="K141">
        <v>94</v>
      </c>
      <c r="L141">
        <f t="shared" si="23"/>
        <v>5.2622299655912209E-3</v>
      </c>
      <c r="M141" s="32">
        <f t="shared" si="19"/>
        <v>5.1019212418578368E-2</v>
      </c>
      <c r="N141" s="33">
        <f t="shared" si="20"/>
        <v>4.6827348000034394E-2</v>
      </c>
      <c r="O141" s="11">
        <f t="shared" si="15"/>
        <v>378193.33333333337</v>
      </c>
      <c r="P141" s="11">
        <f>O141/((Use!D$5))</f>
        <v>1016.971681437277</v>
      </c>
      <c r="Q141" s="32">
        <f t="shared" si="16"/>
        <v>3.1835681844339624E-2</v>
      </c>
      <c r="R141" s="35">
        <f t="shared" si="21"/>
        <v>7.8663029844374011E-2</v>
      </c>
    </row>
    <row r="142" spans="2:18">
      <c r="B142">
        <v>95</v>
      </c>
      <c r="C142">
        <f t="shared" si="22"/>
        <v>4.7003406736263317E-3</v>
      </c>
      <c r="D142" s="32">
        <f t="shared" si="12"/>
        <v>4.5813253896376679E-2</v>
      </c>
      <c r="E142" s="33">
        <f t="shared" si="17"/>
        <v>4.204912387942622E-2</v>
      </c>
      <c r="F142" s="11">
        <f t="shared" si="13"/>
        <v>382216.66666666669</v>
      </c>
      <c r="G142" s="11">
        <f>F142/((Use!$C$5))</f>
        <v>1014.7064824185035</v>
      </c>
      <c r="H142" s="32">
        <f t="shared" si="14"/>
        <v>8.9459533596282267E-2</v>
      </c>
      <c r="I142" s="30">
        <f t="shared" si="18"/>
        <v>0.1315086574757085</v>
      </c>
      <c r="K142">
        <v>95</v>
      </c>
      <c r="L142">
        <f t="shared" si="23"/>
        <v>5.2622299655912209E-3</v>
      </c>
      <c r="M142" s="32">
        <f t="shared" si="19"/>
        <v>5.1289873269708776E-2</v>
      </c>
      <c r="N142" s="33">
        <f t="shared" si="20"/>
        <v>4.7075770687587559E-2</v>
      </c>
      <c r="O142" s="11">
        <f t="shared" si="15"/>
        <v>382216.66666666669</v>
      </c>
      <c r="P142" s="11">
        <f>O142/((Use!D$5))</f>
        <v>1027.7905291121415</v>
      </c>
      <c r="Q142" s="32">
        <f t="shared" si="16"/>
        <v>3.212978830231708E-2</v>
      </c>
      <c r="R142" s="35">
        <f t="shared" si="21"/>
        <v>7.920555898990464E-2</v>
      </c>
    </row>
    <row r="143" spans="2:18">
      <c r="B143">
        <v>96</v>
      </c>
      <c r="C143">
        <f t="shared" si="22"/>
        <v>4.7003406736263317E-3</v>
      </c>
      <c r="D143" s="32">
        <f t="shared" si="12"/>
        <v>4.605374507053709E-2</v>
      </c>
      <c r="E143" s="33">
        <f t="shared" si="17"/>
        <v>4.2269855705134404E-2</v>
      </c>
      <c r="F143" s="11">
        <f t="shared" si="13"/>
        <v>386240</v>
      </c>
      <c r="G143" s="11">
        <f>F143/((Use!$C$5))</f>
        <v>1025.3876032860667</v>
      </c>
      <c r="H143" s="32">
        <f t="shared" si="14"/>
        <v>9.0320786147209342E-2</v>
      </c>
      <c r="I143" s="30">
        <f t="shared" si="18"/>
        <v>0.13259064185234376</v>
      </c>
      <c r="K143">
        <v>96</v>
      </c>
      <c r="L143">
        <f t="shared" si="23"/>
        <v>5.2622299655912209E-3</v>
      </c>
      <c r="M143" s="32">
        <f t="shared" si="19"/>
        <v>5.1559113299527885E-2</v>
      </c>
      <c r="N143" s="33">
        <f t="shared" si="20"/>
        <v>4.7322889292015252E-2</v>
      </c>
      <c r="O143" s="11">
        <f t="shared" si="15"/>
        <v>386240</v>
      </c>
      <c r="P143" s="11">
        <f>O143/((Use!D$5))</f>
        <v>1038.6093767870061</v>
      </c>
      <c r="Q143" s="32">
        <f t="shared" si="16"/>
        <v>3.2423489474491453E-2</v>
      </c>
      <c r="R143" s="35">
        <f t="shared" si="21"/>
        <v>7.9746378766506698E-2</v>
      </c>
    </row>
    <row r="144" spans="2:18">
      <c r="B144">
        <v>97</v>
      </c>
      <c r="C144">
        <f t="shared" si="22"/>
        <v>4.7003406736263317E-3</v>
      </c>
      <c r="D144" s="32">
        <f t="shared" si="12"/>
        <v>4.6292986914544254E-2</v>
      </c>
      <c r="E144" s="33">
        <f t="shared" si="17"/>
        <v>4.248944084873834E-2</v>
      </c>
      <c r="F144" s="11">
        <f t="shared" si="13"/>
        <v>390263.33333333337</v>
      </c>
      <c r="G144" s="11">
        <f>F144/((Use!$C$5))</f>
        <v>1036.06872415363</v>
      </c>
      <c r="H144" s="32">
        <f t="shared" si="14"/>
        <v>9.1181276453904211E-2</v>
      </c>
      <c r="I144" s="30">
        <f t="shared" si="18"/>
        <v>0.13367071730264254</v>
      </c>
      <c r="K144">
        <v>97</v>
      </c>
      <c r="L144">
        <f t="shared" si="23"/>
        <v>5.2622299655912209E-3</v>
      </c>
      <c r="M144" s="32">
        <f t="shared" si="19"/>
        <v>5.182695465145834E-2</v>
      </c>
      <c r="N144" s="33">
        <f t="shared" si="20"/>
        <v>4.7568724137381856E-2</v>
      </c>
      <c r="O144" s="11">
        <f t="shared" si="15"/>
        <v>390263.33333333337</v>
      </c>
      <c r="P144" s="11">
        <f>O144/((Use!D$5))</f>
        <v>1049.428224461871</v>
      </c>
      <c r="Q144" s="32">
        <f t="shared" si="16"/>
        <v>3.2716790132553152E-2</v>
      </c>
      <c r="R144" s="35">
        <f t="shared" si="21"/>
        <v>8.0285514269935007E-2</v>
      </c>
    </row>
    <row r="145" spans="2:18">
      <c r="B145">
        <v>98</v>
      </c>
      <c r="C145">
        <f t="shared" si="22"/>
        <v>4.7003406736263317E-3</v>
      </c>
      <c r="D145" s="32">
        <f t="shared" si="12"/>
        <v>4.6530998698913736E-2</v>
      </c>
      <c r="E145" s="33">
        <f t="shared" si="17"/>
        <v>4.270789699744048E-2</v>
      </c>
      <c r="F145" s="11">
        <f t="shared" si="13"/>
        <v>394286.66666666669</v>
      </c>
      <c r="G145" s="11">
        <f>F145/((Use!$C$5))</f>
        <v>1046.7498450211931</v>
      </c>
      <c r="H145" s="32">
        <f t="shared" si="14"/>
        <v>9.2041013039069669E-2</v>
      </c>
      <c r="I145" s="30">
        <f t="shared" si="18"/>
        <v>0.13474891003651016</v>
      </c>
      <c r="K145">
        <v>98</v>
      </c>
      <c r="L145">
        <f t="shared" si="23"/>
        <v>5.2622299655912209E-3</v>
      </c>
      <c r="M145" s="32">
        <f t="shared" si="19"/>
        <v>5.209341889965647E-2</v>
      </c>
      <c r="N145" s="33">
        <f t="shared" si="20"/>
        <v>4.7813295025257767E-2</v>
      </c>
      <c r="O145" s="11">
        <f t="shared" si="15"/>
        <v>394286.66666666669</v>
      </c>
      <c r="P145" s="11">
        <f>O145/((Use!D$5))</f>
        <v>1060.2470721367356</v>
      </c>
      <c r="Q145" s="32">
        <f t="shared" si="16"/>
        <v>3.3009694943428286E-2</v>
      </c>
      <c r="R145" s="35">
        <f t="shared" si="21"/>
        <v>8.082298996868606E-2</v>
      </c>
    </row>
    <row r="146" spans="2:18">
      <c r="B146">
        <v>99</v>
      </c>
      <c r="C146">
        <f t="shared" si="22"/>
        <v>4.7003406736263317E-3</v>
      </c>
      <c r="D146" s="32">
        <f t="shared" si="12"/>
        <v>4.6767799203794674E-2</v>
      </c>
      <c r="E146" s="33">
        <f t="shared" si="17"/>
        <v>4.292524138836655E-2</v>
      </c>
      <c r="F146" s="11">
        <f t="shared" si="13"/>
        <v>398310</v>
      </c>
      <c r="G146" s="11">
        <f>F146/((Use!$C$5))</f>
        <v>1057.4309658887562</v>
      </c>
      <c r="H146" s="32">
        <f t="shared" si="14"/>
        <v>9.290000424415279E-2</v>
      </c>
      <c r="I146" s="30">
        <f t="shared" si="18"/>
        <v>0.13582524563251935</v>
      </c>
      <c r="K146">
        <v>99</v>
      </c>
      <c r="L146">
        <f t="shared" si="23"/>
        <v>5.2622299655912209E-3</v>
      </c>
      <c r="M146" s="32">
        <f t="shared" si="19"/>
        <v>5.2358527069292657E-2</v>
      </c>
      <c r="N146" s="33">
        <f t="shared" si="20"/>
        <v>4.8056621253333473E-2</v>
      </c>
      <c r="O146" s="11">
        <f t="shared" si="15"/>
        <v>398310</v>
      </c>
      <c r="P146" s="11">
        <f>O146/((Use!D$5))</f>
        <v>1071.0659198116</v>
      </c>
      <c r="Q146" s="32">
        <f t="shared" si="16"/>
        <v>3.3302208472623676E-2</v>
      </c>
      <c r="R146" s="35">
        <f t="shared" si="21"/>
        <v>8.1358829725957149E-2</v>
      </c>
    </row>
    <row r="147" spans="2:18">
      <c r="B147">
        <v>100</v>
      </c>
      <c r="C147">
        <f t="shared" si="22"/>
        <v>4.7003406736263317E-3</v>
      </c>
      <c r="D147" s="32">
        <f t="shared" si="12"/>
        <v>4.7003406736263319E-2</v>
      </c>
      <c r="E147" s="33">
        <f t="shared" si="17"/>
        <v>4.3141490824438224E-2</v>
      </c>
      <c r="F147" s="11">
        <f t="shared" si="13"/>
        <v>402333.33333333337</v>
      </c>
      <c r="G147" s="11">
        <f>F147/((Use!$C$5))</f>
        <v>1068.1120867563195</v>
      </c>
      <c r="H147" s="32">
        <f t="shared" si="14"/>
        <v>9.375825823499126E-2</v>
      </c>
      <c r="I147" s="30">
        <f t="shared" si="18"/>
        <v>0.13689974905942948</v>
      </c>
      <c r="K147">
        <v>100</v>
      </c>
      <c r="L147">
        <f t="shared" si="23"/>
        <v>5.2622299655912209E-3</v>
      </c>
      <c r="M147" s="32">
        <f t="shared" si="19"/>
        <v>5.2622299655912211E-2</v>
      </c>
      <c r="N147" s="33">
        <f t="shared" si="20"/>
        <v>4.8298721633189691E-2</v>
      </c>
      <c r="O147" s="11">
        <f t="shared" si="15"/>
        <v>402333.33333333337</v>
      </c>
      <c r="P147" s="11">
        <f>O147/((Use!D$5))</f>
        <v>1081.8847674864649</v>
      </c>
      <c r="Q147" s="32">
        <f t="shared" si="16"/>
        <v>3.3594335187432517E-2</v>
      </c>
      <c r="R147" s="35">
        <f t="shared" si="21"/>
        <v>8.1893056820622201E-2</v>
      </c>
    </row>
    <row r="148" spans="2:18">
      <c r="B148">
        <v>101</v>
      </c>
      <c r="C148">
        <f t="shared" si="22"/>
        <v>4.7003406736263317E-3</v>
      </c>
      <c r="D148" s="32">
        <f t="shared" si="12"/>
        <v>4.723783914684021E-2</v>
      </c>
      <c r="E148" s="33">
        <f t="shared" si="17"/>
        <v>4.335666168953322E-2</v>
      </c>
      <c r="F148" s="11">
        <f t="shared" si="13"/>
        <v>406356.66666666669</v>
      </c>
      <c r="G148" s="11">
        <f>F148/((Use!$C$5))</f>
        <v>1078.7932076238826</v>
      </c>
      <c r="H148" s="32">
        <f t="shared" si="14"/>
        <v>9.4615783007228837E-2</v>
      </c>
      <c r="I148" s="30">
        <f t="shared" si="18"/>
        <v>0.13797244469676206</v>
      </c>
      <c r="K148">
        <v>101</v>
      </c>
      <c r="L148">
        <f t="shared" si="23"/>
        <v>5.2622299655912209E-3</v>
      </c>
      <c r="M148" s="32">
        <f t="shared" si="19"/>
        <v>5.2884756643927028E-2</v>
      </c>
      <c r="N148" s="33">
        <f t="shared" si="20"/>
        <v>4.8539614507269721E-2</v>
      </c>
      <c r="O148" s="11">
        <f t="shared" si="15"/>
        <v>406356.66666666669</v>
      </c>
      <c r="P148" s="11">
        <f>O148/((Use!D$5))</f>
        <v>1092.7036151613295</v>
      </c>
      <c r="Q148" s="32">
        <f t="shared" si="16"/>
        <v>3.3886079460007587E-2</v>
      </c>
      <c r="R148" s="35">
        <f t="shared" si="21"/>
        <v>8.2425693967277308E-2</v>
      </c>
    </row>
    <row r="149" spans="2:18">
      <c r="B149">
        <v>102</v>
      </c>
      <c r="C149">
        <f t="shared" si="22"/>
        <v>4.7003406736263317E-3</v>
      </c>
      <c r="D149" s="32">
        <f t="shared" si="12"/>
        <v>4.747111384527327E-2</v>
      </c>
      <c r="E149" s="33">
        <f t="shared" si="17"/>
        <v>4.3570769962971607E-2</v>
      </c>
      <c r="F149" s="11">
        <f t="shared" si="13"/>
        <v>410380</v>
      </c>
      <c r="G149" s="11">
        <f>F149/((Use!$C$5))</f>
        <v>1089.4743284914457</v>
      </c>
      <c r="H149" s="32">
        <f t="shared" si="14"/>
        <v>9.5472586391512224E-2</v>
      </c>
      <c r="I149" s="30">
        <f t="shared" si="18"/>
        <v>0.13904335635448384</v>
      </c>
      <c r="K149">
        <v>102</v>
      </c>
      <c r="L149">
        <f t="shared" si="23"/>
        <v>5.2622299655912209E-3</v>
      </c>
      <c r="M149" s="32">
        <f t="shared" si="19"/>
        <v>5.3145917524285442E-2</v>
      </c>
      <c r="N149" s="33">
        <f t="shared" si="20"/>
        <v>4.877931776509746E-2</v>
      </c>
      <c r="O149" s="11">
        <f t="shared" si="15"/>
        <v>410380</v>
      </c>
      <c r="P149" s="11">
        <f>O149/((Use!D$5))</f>
        <v>1103.5224628361941</v>
      </c>
      <c r="Q149" s="32">
        <f t="shared" si="16"/>
        <v>3.4177445570309016E-2</v>
      </c>
      <c r="R149" s="35">
        <f t="shared" si="21"/>
        <v>8.2956763335406469E-2</v>
      </c>
    </row>
    <row r="150" spans="2:18">
      <c r="B150">
        <v>103</v>
      </c>
      <c r="C150">
        <f t="shared" si="22"/>
        <v>4.7003406736263317E-3</v>
      </c>
      <c r="D150" s="32">
        <f t="shared" si="12"/>
        <v>4.7703247815626154E-2</v>
      </c>
      <c r="E150" s="33">
        <f t="shared" si="17"/>
        <v>4.3783831233364441E-2</v>
      </c>
      <c r="F150" s="11">
        <f t="shared" si="13"/>
        <v>414403.33333333337</v>
      </c>
      <c r="G150" s="11">
        <f>F150/((Use!$C$5))</f>
        <v>1100.155449359009</v>
      </c>
      <c r="H150" s="32">
        <f t="shared" si="14"/>
        <v>9.6328676058479168E-2</v>
      </c>
      <c r="I150" s="30">
        <f t="shared" si="18"/>
        <v>0.1401125072918436</v>
      </c>
      <c r="K150">
        <v>103</v>
      </c>
      <c r="L150">
        <f t="shared" si="23"/>
        <v>5.2622299655912209E-3</v>
      </c>
      <c r="M150" s="32">
        <f t="shared" si="19"/>
        <v>5.3405801311364264E-2</v>
      </c>
      <c r="N150" s="33">
        <f t="shared" si="20"/>
        <v>4.9017848858781597E-2</v>
      </c>
      <c r="O150" s="11">
        <f t="shared" si="15"/>
        <v>414403.33333333337</v>
      </c>
      <c r="P150" s="11">
        <f>O150/((Use!D$5))</f>
        <v>1114.3413105110587</v>
      </c>
      <c r="Q150" s="32">
        <f t="shared" si="16"/>
        <v>3.446843770893232E-2</v>
      </c>
      <c r="R150" s="35">
        <f t="shared" si="21"/>
        <v>8.3486286567713924E-2</v>
      </c>
    </row>
    <row r="151" spans="2:18">
      <c r="B151">
        <v>104</v>
      </c>
      <c r="C151">
        <f t="shared" si="22"/>
        <v>4.7003406736263317E-3</v>
      </c>
      <c r="D151" s="32">
        <f t="shared" si="12"/>
        <v>4.7934257630709035E-2</v>
      </c>
      <c r="E151" s="33">
        <f t="shared" si="17"/>
        <v>4.399586071185891E-2</v>
      </c>
      <c r="F151" s="11">
        <f t="shared" si="13"/>
        <v>418426.66666666669</v>
      </c>
      <c r="G151" s="11">
        <f>F151/((Use!$C$5))</f>
        <v>1110.8365702265721</v>
      </c>
      <c r="H151" s="32">
        <f t="shared" si="14"/>
        <v>9.7184059523550068E-2</v>
      </c>
      <c r="I151" s="30">
        <f t="shared" si="18"/>
        <v>0.14117992023540898</v>
      </c>
      <c r="K151">
        <v>104</v>
      </c>
      <c r="L151">
        <f t="shared" si="23"/>
        <v>5.2622299655912209E-3</v>
      </c>
      <c r="M151" s="32">
        <f t="shared" si="19"/>
        <v>5.3664426559124644E-2</v>
      </c>
      <c r="N151" s="33">
        <f t="shared" si="20"/>
        <v>4.9255224817844036E-2</v>
      </c>
      <c r="O151" s="11">
        <f t="shared" si="15"/>
        <v>418426.66666666669</v>
      </c>
      <c r="P151" s="11">
        <f>O151/((Use!D$5))</f>
        <v>1125.1601581859234</v>
      </c>
      <c r="Q151" s="32">
        <f t="shared" si="16"/>
        <v>3.4759059979823599E-2</v>
      </c>
      <c r="R151" s="35">
        <f t="shared" si="21"/>
        <v>8.4014284797667635E-2</v>
      </c>
    </row>
    <row r="152" spans="2:18">
      <c r="B152">
        <v>105</v>
      </c>
      <c r="C152">
        <f t="shared" si="22"/>
        <v>4.7003406736263317E-3</v>
      </c>
      <c r="D152" s="32">
        <f t="shared" si="12"/>
        <v>4.816415946588639E-2</v>
      </c>
      <c r="E152" s="33">
        <f t="shared" si="17"/>
        <v>4.4206873244811616E-2</v>
      </c>
      <c r="F152" s="11">
        <f t="shared" si="13"/>
        <v>422450</v>
      </c>
      <c r="G152" s="11">
        <f>F152/((Use!$C$5))</f>
        <v>1121.5176910941354</v>
      </c>
      <c r="H152" s="32">
        <f t="shared" si="14"/>
        <v>9.8038744151530036E-2</v>
      </c>
      <c r="I152" s="30">
        <f t="shared" si="18"/>
        <v>0.14224561739634164</v>
      </c>
      <c r="K152">
        <v>105</v>
      </c>
      <c r="L152">
        <f t="shared" si="23"/>
        <v>5.2622299655912209E-3</v>
      </c>
      <c r="M152" s="32">
        <f t="shared" si="19"/>
        <v>5.3921811376570511E-2</v>
      </c>
      <c r="N152" s="33">
        <f t="shared" si="20"/>
        <v>4.9491462263408253E-2</v>
      </c>
      <c r="O152" s="11">
        <f t="shared" si="15"/>
        <v>422450</v>
      </c>
      <c r="P152" s="11">
        <f>O152/((Use!D$5))</f>
        <v>1135.979005860788</v>
      </c>
      <c r="Q152" s="32">
        <f t="shared" si="16"/>
        <v>3.5049316402886693E-2</v>
      </c>
      <c r="R152" s="35">
        <f t="shared" si="21"/>
        <v>8.4540778666294947E-2</v>
      </c>
    </row>
    <row r="153" spans="2:18">
      <c r="B153">
        <v>106</v>
      </c>
      <c r="C153">
        <f t="shared" si="22"/>
        <v>4.7003406736263317E-3</v>
      </c>
      <c r="D153" s="32">
        <f t="shared" si="12"/>
        <v>4.8392969112294404E-2</v>
      </c>
      <c r="E153" s="33">
        <f t="shared" si="17"/>
        <v>4.4416883325920031E-2</v>
      </c>
      <c r="F153" s="11">
        <f t="shared" si="13"/>
        <v>426473.33333333337</v>
      </c>
      <c r="G153" s="11">
        <f>F153/((Use!$C$5))</f>
        <v>1132.1988119616985</v>
      </c>
      <c r="H153" s="32">
        <f t="shared" si="14"/>
        <v>9.8892737161032626E-2</v>
      </c>
      <c r="I153" s="30">
        <f t="shared" si="18"/>
        <v>0.14330962048695267</v>
      </c>
      <c r="K153">
        <v>106</v>
      </c>
      <c r="L153">
        <f t="shared" si="23"/>
        <v>5.2622299655912209E-3</v>
      </c>
      <c r="M153" s="32">
        <f t="shared" si="19"/>
        <v>5.4177973442545962E-2</v>
      </c>
      <c r="N153" s="33">
        <f t="shared" si="20"/>
        <v>4.9726577421780868E-2</v>
      </c>
      <c r="O153" s="11">
        <f t="shared" si="15"/>
        <v>426473.33333333337</v>
      </c>
      <c r="P153" s="11">
        <f>O153/((Use!D$5))</f>
        <v>1146.7978535356526</v>
      </c>
      <c r="Q153" s="32">
        <f t="shared" si="16"/>
        <v>3.533921091648768E-2</v>
      </c>
      <c r="R153" s="35">
        <f t="shared" si="21"/>
        <v>8.5065788338268555E-2</v>
      </c>
    </row>
    <row r="154" spans="2:18">
      <c r="B154">
        <v>107</v>
      </c>
      <c r="C154">
        <f t="shared" si="22"/>
        <v>4.7003406736263317E-3</v>
      </c>
      <c r="D154" s="32">
        <f t="shared" si="12"/>
        <v>4.8620701989498534E-2</v>
      </c>
      <c r="E154" s="33">
        <f t="shared" si="17"/>
        <v>4.4625905107840043E-2</v>
      </c>
      <c r="F154" s="11">
        <f t="shared" si="13"/>
        <v>430496.66666666669</v>
      </c>
      <c r="G154" s="11">
        <f>F154/((Use!$C$5))</f>
        <v>1142.8799328292619</v>
      </c>
      <c r="H154" s="32">
        <f t="shared" si="14"/>
        <v>9.9746045628733557E-2</v>
      </c>
      <c r="I154" s="30">
        <f t="shared" si="18"/>
        <v>0.14437195073657361</v>
      </c>
      <c r="K154">
        <v>107</v>
      </c>
      <c r="L154">
        <f t="shared" si="23"/>
        <v>5.2622299655912209E-3</v>
      </c>
      <c r="M154" s="32">
        <f t="shared" si="19"/>
        <v>5.4432930019905984E-2</v>
      </c>
      <c r="N154" s="33">
        <f t="shared" si="20"/>
        <v>4.9960586137458102E-2</v>
      </c>
      <c r="O154" s="11">
        <f t="shared" si="15"/>
        <v>430496.66666666669</v>
      </c>
      <c r="P154" s="11">
        <f>O154/((Use!D$5))</f>
        <v>1157.6167012105172</v>
      </c>
      <c r="Q154" s="32">
        <f t="shared" si="16"/>
        <v>3.5628747379862033E-2</v>
      </c>
      <c r="R154" s="35">
        <f t="shared" si="21"/>
        <v>8.5589333517320135E-2</v>
      </c>
    </row>
    <row r="155" spans="2:18">
      <c r="B155">
        <v>108</v>
      </c>
      <c r="C155">
        <f t="shared" si="22"/>
        <v>4.7003406736263317E-3</v>
      </c>
      <c r="D155" s="32">
        <f t="shared" si="12"/>
        <v>4.8847373157619972E-2</v>
      </c>
      <c r="E155" s="33">
        <f t="shared" si="17"/>
        <v>4.4833952413316121E-2</v>
      </c>
      <c r="F155" s="11">
        <f t="shared" si="13"/>
        <v>434520</v>
      </c>
      <c r="G155" s="11">
        <f>F155/((Use!$C$5))</f>
        <v>1153.561053696825</v>
      </c>
      <c r="H155" s="32">
        <f t="shared" si="14"/>
        <v>0.1005986764934611</v>
      </c>
      <c r="I155" s="30">
        <f t="shared" si="18"/>
        <v>0.14543262890677722</v>
      </c>
      <c r="K155">
        <v>108</v>
      </c>
      <c r="L155">
        <f t="shared" si="23"/>
        <v>5.2622299655912209E-3</v>
      </c>
      <c r="M155" s="32">
        <f t="shared" si="19"/>
        <v>5.4686697969092521E-2</v>
      </c>
      <c r="N155" s="33">
        <f t="shared" si="20"/>
        <v>5.0193503885586369E-2</v>
      </c>
      <c r="O155" s="11">
        <f t="shared" si="15"/>
        <v>434520</v>
      </c>
      <c r="P155" s="11">
        <f>O155/((Use!D$5))</f>
        <v>1168.4355488853819</v>
      </c>
      <c r="Q155" s="32">
        <f t="shared" si="16"/>
        <v>3.5917929575428914E-2</v>
      </c>
      <c r="R155" s="35">
        <f t="shared" si="21"/>
        <v>8.6111433461015283E-2</v>
      </c>
    </row>
    <row r="156" spans="2:18">
      <c r="B156">
        <v>109</v>
      </c>
      <c r="C156">
        <f t="shared" si="22"/>
        <v>4.7003406736263317E-3</v>
      </c>
      <c r="D156" s="32">
        <f t="shared" si="12"/>
        <v>4.9072997328957993E-2</v>
      </c>
      <c r="E156" s="33">
        <f t="shared" si="17"/>
        <v>4.5041038745848715E-2</v>
      </c>
      <c r="F156" s="11">
        <f t="shared" si="13"/>
        <v>438543.33333333337</v>
      </c>
      <c r="G156" s="11">
        <f>F156/((Use!$C$5))</f>
        <v>1164.2421745643883</v>
      </c>
      <c r="H156" s="32">
        <f t="shared" si="14"/>
        <v>0.10145063656013269</v>
      </c>
      <c r="I156" s="30">
        <f t="shared" si="18"/>
        <v>0.14649167530598139</v>
      </c>
      <c r="K156">
        <v>109</v>
      </c>
      <c r="L156">
        <f t="shared" si="23"/>
        <v>5.2622299655912209E-3</v>
      </c>
      <c r="M156" s="32">
        <f t="shared" si="19"/>
        <v>5.4939293761146167E-2</v>
      </c>
      <c r="N156" s="33">
        <f t="shared" si="20"/>
        <v>5.0425345783904917E-2</v>
      </c>
      <c r="O156" s="11">
        <f t="shared" si="15"/>
        <v>438543.33333333337</v>
      </c>
      <c r="P156" s="11">
        <f>O156/((Use!D$5))</f>
        <v>1179.2543965602467</v>
      </c>
      <c r="Q156" s="32">
        <f t="shared" si="16"/>
        <v>3.6206761211016777E-2</v>
      </c>
      <c r="R156" s="35">
        <f t="shared" si="21"/>
        <v>8.6632106994921687E-2</v>
      </c>
    </row>
    <row r="157" spans="2:18">
      <c r="B157">
        <v>110</v>
      </c>
      <c r="C157">
        <f t="shared" si="22"/>
        <v>4.7003406736263317E-3</v>
      </c>
      <c r="D157" s="32">
        <f t="shared" si="12"/>
        <v>4.9297588879133471E-2</v>
      </c>
      <c r="E157" s="33">
        <f t="shared" si="17"/>
        <v>4.5247177299922212E-2</v>
      </c>
      <c r="F157" s="11">
        <f t="shared" si="13"/>
        <v>442566.66666666669</v>
      </c>
      <c r="G157" s="11">
        <f>F157/((Use!$C$5))</f>
        <v>1174.9232954319514</v>
      </c>
      <c r="H157" s="32">
        <f t="shared" si="14"/>
        <v>0.10230193250354351</v>
      </c>
      <c r="I157" s="30">
        <f t="shared" si="18"/>
        <v>0.14754910980346572</v>
      </c>
      <c r="K157">
        <v>110</v>
      </c>
      <c r="L157">
        <f t="shared" si="23"/>
        <v>5.2622299655912209E-3</v>
      </c>
      <c r="M157" s="32">
        <f t="shared" si="19"/>
        <v>5.5190733490181845E-2</v>
      </c>
      <c r="N157" s="33">
        <f t="shared" si="20"/>
        <v>5.0656126604196459E-2</v>
      </c>
      <c r="O157" s="11">
        <f t="shared" si="15"/>
        <v>442566.66666666669</v>
      </c>
      <c r="P157" s="11">
        <f>O157/((Use!D$5))</f>
        <v>1190.0732442351114</v>
      </c>
      <c r="Q157" s="32">
        <f t="shared" si="16"/>
        <v>3.6495245922004899E-2</v>
      </c>
      <c r="R157" s="35">
        <f t="shared" si="21"/>
        <v>8.7151372526201365E-2</v>
      </c>
    </row>
    <row r="158" spans="2:18">
      <c r="B158">
        <v>111</v>
      </c>
      <c r="C158">
        <f t="shared" si="22"/>
        <v>4.7003406736263317E-3</v>
      </c>
      <c r="D158" s="32">
        <f t="shared" si="12"/>
        <v>4.9521161857777628E-2</v>
      </c>
      <c r="E158" s="33">
        <f t="shared" si="17"/>
        <v>4.5452380970815449E-2</v>
      </c>
      <c r="F158" s="11">
        <f t="shared" si="13"/>
        <v>446590</v>
      </c>
      <c r="G158" s="11">
        <f>F158/((Use!$C$5))</f>
        <v>1185.6044162995145</v>
      </c>
      <c r="H158" s="32">
        <f t="shared" si="14"/>
        <v>0.10315257087201472</v>
      </c>
      <c r="I158" s="30">
        <f t="shared" si="18"/>
        <v>0.14860495184283018</v>
      </c>
      <c r="K158">
        <v>111</v>
      </c>
      <c r="L158">
        <f t="shared" si="23"/>
        <v>5.2622299655912209E-3</v>
      </c>
      <c r="M158" s="32">
        <f t="shared" si="19"/>
        <v>5.5441032885355283E-2</v>
      </c>
      <c r="N158" s="33">
        <f t="shared" si="20"/>
        <v>5.0885860783270474E-2</v>
      </c>
      <c r="O158" s="11">
        <f t="shared" si="15"/>
        <v>446590</v>
      </c>
      <c r="P158" s="11">
        <f>O158/((Use!D$5))</f>
        <v>1200.8920919099758</v>
      </c>
      <c r="Q158" s="32">
        <f t="shared" si="16"/>
        <v>3.6783387273384392E-2</v>
      </c>
      <c r="R158" s="35">
        <f t="shared" si="21"/>
        <v>8.7669248056654867E-2</v>
      </c>
    </row>
    <row r="159" spans="2:18">
      <c r="B159">
        <v>112</v>
      </c>
      <c r="C159">
        <f t="shared" si="22"/>
        <v>4.7003406736263317E-3</v>
      </c>
      <c r="D159" s="32">
        <f t="shared" si="12"/>
        <v>4.9743729998788351E-2</v>
      </c>
      <c r="E159" s="33">
        <f t="shared" si="17"/>
        <v>4.5656662364015374E-2</v>
      </c>
      <c r="F159" s="11">
        <f t="shared" si="13"/>
        <v>450613.33333333337</v>
      </c>
      <c r="G159" s="11">
        <f>F159/((Use!$C$5))</f>
        <v>1196.2855371670778</v>
      </c>
      <c r="H159" s="32">
        <f t="shared" si="14"/>
        <v>0.10400255809090768</v>
      </c>
      <c r="I159" s="30">
        <f t="shared" si="18"/>
        <v>0.14965922045492305</v>
      </c>
      <c r="K159">
        <v>112</v>
      </c>
      <c r="L159">
        <f t="shared" si="23"/>
        <v>5.2622299655912209E-3</v>
      </c>
      <c r="M159" s="32">
        <f t="shared" si="19"/>
        <v>5.5690207322345392E-2</v>
      </c>
      <c r="N159" s="33">
        <f t="shared" si="20"/>
        <v>5.1114562433502132E-2</v>
      </c>
      <c r="O159" s="11">
        <f t="shared" si="15"/>
        <v>450613.33333333337</v>
      </c>
      <c r="P159" s="11">
        <f>O159/((Use!D$5))</f>
        <v>1211.7109395848406</v>
      </c>
      <c r="Q159" s="32">
        <f t="shared" si="16"/>
        <v>3.7071188761742577E-2</v>
      </c>
      <c r="R159" s="35">
        <f t="shared" si="21"/>
        <v>8.8185751195244716E-2</v>
      </c>
    </row>
    <row r="160" spans="2:18">
      <c r="B160">
        <v>113</v>
      </c>
      <c r="C160">
        <f t="shared" si="22"/>
        <v>4.7003406736263317E-3</v>
      </c>
      <c r="D160" s="32">
        <f t="shared" si="12"/>
        <v>4.9965306730175317E-2</v>
      </c>
      <c r="E160" s="33">
        <f t="shared" si="17"/>
        <v>4.5860033804253228E-2</v>
      </c>
      <c r="F160" s="11">
        <f t="shared" si="13"/>
        <v>454636.66666666669</v>
      </c>
      <c r="G160" s="11">
        <f>F160/((Use!$C$5))</f>
        <v>1206.9666580346409</v>
      </c>
      <c r="H160" s="32">
        <f t="shared" si="14"/>
        <v>0.1048519004660089</v>
      </c>
      <c r="I160" s="30">
        <f t="shared" si="18"/>
        <v>0.15071193427026214</v>
      </c>
      <c r="K160">
        <v>113</v>
      </c>
      <c r="L160">
        <f t="shared" si="23"/>
        <v>5.2622299655912209E-3</v>
      </c>
      <c r="M160" s="32">
        <f t="shared" si="19"/>
        <v>5.5938271834376316E-2</v>
      </c>
      <c r="N160" s="33">
        <f t="shared" si="20"/>
        <v>5.1342245352948783E-2</v>
      </c>
      <c r="O160" s="11">
        <f t="shared" si="15"/>
        <v>454636.66666666669</v>
      </c>
      <c r="P160" s="11">
        <f>O160/((Use!D$5))</f>
        <v>1222.5297872597052</v>
      </c>
      <c r="Q160" s="32">
        <f t="shared" si="16"/>
        <v>3.7358653817174237E-2</v>
      </c>
      <c r="R160" s="35">
        <f t="shared" si="21"/>
        <v>8.8700899170123026E-2</v>
      </c>
    </row>
    <row r="161" spans="2:18">
      <c r="B161">
        <v>114</v>
      </c>
      <c r="C161">
        <f t="shared" si="22"/>
        <v>4.7003406736263317E-3</v>
      </c>
      <c r="D161" s="32">
        <f t="shared" si="12"/>
        <v>5.0185905183513908E-2</v>
      </c>
      <c r="E161" s="33">
        <f t="shared" si="17"/>
        <v>4.6062507344181769E-2</v>
      </c>
      <c r="F161" s="11">
        <f t="shared" si="13"/>
        <v>458660</v>
      </c>
      <c r="G161" s="11">
        <f>F161/((Use!$C$5))</f>
        <v>1217.647778902204</v>
      </c>
      <c r="H161" s="32">
        <f t="shared" si="14"/>
        <v>0.10570060418679424</v>
      </c>
      <c r="I161" s="30">
        <f t="shared" si="18"/>
        <v>0.15176311153097599</v>
      </c>
      <c r="K161">
        <v>114</v>
      </c>
      <c r="L161">
        <f t="shared" si="23"/>
        <v>5.2622299655912209E-3</v>
      </c>
      <c r="M161" s="32">
        <f t="shared" si="19"/>
        <v>5.6185241122801502E-2</v>
      </c>
      <c r="N161" s="33">
        <f t="shared" si="20"/>
        <v>5.1568923035064392E-2</v>
      </c>
      <c r="O161" s="11">
        <f t="shared" si="15"/>
        <v>458660</v>
      </c>
      <c r="P161" s="11">
        <f>O161/((Use!D$5))</f>
        <v>1233.3486349345699</v>
      </c>
      <c r="Q161" s="32">
        <f t="shared" si="16"/>
        <v>3.7645785805123066E-2</v>
      </c>
      <c r="R161" s="35">
        <f t="shared" si="21"/>
        <v>8.9214708840187451E-2</v>
      </c>
    </row>
    <row r="162" spans="2:18">
      <c r="B162">
        <v>115</v>
      </c>
      <c r="C162">
        <f t="shared" si="22"/>
        <v>4.7003406736263317E-3</v>
      </c>
      <c r="D162" s="32">
        <f t="shared" si="12"/>
        <v>5.0405538203026796E-2</v>
      </c>
      <c r="E162" s="33">
        <f t="shared" si="17"/>
        <v>4.6264094772710616E-2</v>
      </c>
      <c r="F162" s="11">
        <f t="shared" si="13"/>
        <v>462683.33333333337</v>
      </c>
      <c r="G162" s="11">
        <f>F162/((Use!$C$5))</f>
        <v>1228.3288997697673</v>
      </c>
      <c r="H162" s="32">
        <f t="shared" si="14"/>
        <v>0.10654867532957518</v>
      </c>
      <c r="I162" s="30">
        <f t="shared" si="18"/>
        <v>0.15281277010228581</v>
      </c>
      <c r="K162">
        <v>115</v>
      </c>
      <c r="L162">
        <f t="shared" si="23"/>
        <v>5.2622299655912209E-3</v>
      </c>
      <c r="M162" s="32">
        <f t="shared" si="19"/>
        <v>5.6431129567270852E-2</v>
      </c>
      <c r="N162" s="33">
        <f t="shared" si="20"/>
        <v>5.1794608678031324E-2</v>
      </c>
      <c r="O162" s="11">
        <f t="shared" si="15"/>
        <v>462683.33333333337</v>
      </c>
      <c r="P162" s="11">
        <f>O162/((Use!D$5))</f>
        <v>1244.1674826094345</v>
      </c>
      <c r="Q162" s="32">
        <f t="shared" si="16"/>
        <v>3.7932588028156244E-2</v>
      </c>
      <c r="R162" s="35">
        <f t="shared" si="21"/>
        <v>8.9727196706187562E-2</v>
      </c>
    </row>
    <row r="163" spans="2:18">
      <c r="B163">
        <v>116</v>
      </c>
      <c r="C163">
        <f t="shared" si="22"/>
        <v>4.7003406736263317E-3</v>
      </c>
      <c r="D163" s="32">
        <f t="shared" si="12"/>
        <v>5.0624218354310815E-2</v>
      </c>
      <c r="E163" s="33">
        <f t="shared" si="17"/>
        <v>4.6464807623016163E-2</v>
      </c>
      <c r="F163" s="11">
        <f t="shared" si="13"/>
        <v>466706.66666666669</v>
      </c>
      <c r="G163" s="11">
        <f>F163/((Use!$C$5))</f>
        <v>1239.0100206373306</v>
      </c>
      <c r="H163" s="32">
        <f t="shared" si="14"/>
        <v>0.10739611986053338</v>
      </c>
      <c r="I163" s="30">
        <f t="shared" si="18"/>
        <v>0.15386092748354954</v>
      </c>
      <c r="K163">
        <v>116</v>
      </c>
      <c r="L163">
        <f t="shared" si="23"/>
        <v>5.2622299655912209E-3</v>
      </c>
      <c r="M163" s="32">
        <f t="shared" si="19"/>
        <v>5.6675951235500906E-2</v>
      </c>
      <c r="N163" s="33">
        <f t="shared" si="20"/>
        <v>5.2019315193727808E-2</v>
      </c>
      <c r="O163" s="11">
        <f t="shared" si="15"/>
        <v>466706.66666666669</v>
      </c>
      <c r="P163" s="11">
        <f>O163/((Use!D$5))</f>
        <v>1254.9863302842991</v>
      </c>
      <c r="Q163" s="32">
        <f t="shared" si="16"/>
        <v>3.8219063727675556E-2</v>
      </c>
      <c r="R163" s="35">
        <f t="shared" si="21"/>
        <v>9.0238378921403364E-2</v>
      </c>
    </row>
    <row r="164" spans="2:18">
      <c r="B164">
        <v>117</v>
      </c>
      <c r="C164">
        <f t="shared" si="22"/>
        <v>4.7003406736263317E-3</v>
      </c>
      <c r="D164" s="32">
        <f t="shared" si="12"/>
        <v>5.0841957932726063E-2</v>
      </c>
      <c r="E164" s="33">
        <f t="shared" si="17"/>
        <v>4.6664657180241369E-2</v>
      </c>
      <c r="F164" s="11">
        <f t="shared" si="13"/>
        <v>470730</v>
      </c>
      <c r="G164" s="11">
        <f>F164/((Use!$C$5))</f>
        <v>1249.6911415048937</v>
      </c>
      <c r="H164" s="32">
        <f t="shared" si="14"/>
        <v>0.10824294363864935</v>
      </c>
      <c r="I164" s="30">
        <f t="shared" si="18"/>
        <v>0.15490760081889071</v>
      </c>
      <c r="K164">
        <v>117</v>
      </c>
      <c r="L164">
        <f t="shared" si="23"/>
        <v>5.2622299655912209E-3</v>
      </c>
      <c r="M164" s="32">
        <f t="shared" si="19"/>
        <v>5.6919719892666761E-2</v>
      </c>
      <c r="N164" s="33">
        <f t="shared" si="20"/>
        <v>5.2243055216348186E-2</v>
      </c>
      <c r="O164" s="11">
        <f t="shared" si="15"/>
        <v>470730</v>
      </c>
      <c r="P164" s="11">
        <f>O164/((Use!D$5))</f>
        <v>1265.8051779591638</v>
      </c>
      <c r="Q164" s="32">
        <f t="shared" si="16"/>
        <v>3.8505216085567409E-2</v>
      </c>
      <c r="R164" s="35">
        <f t="shared" si="21"/>
        <v>9.0748271301915595E-2</v>
      </c>
    </row>
    <row r="165" spans="2:18">
      <c r="B165">
        <v>118</v>
      </c>
      <c r="C165">
        <f t="shared" si="22"/>
        <v>4.7003406736263317E-3</v>
      </c>
      <c r="D165" s="32">
        <f t="shared" si="12"/>
        <v>5.1058768971462998E-2</v>
      </c>
      <c r="E165" s="33">
        <f t="shared" si="17"/>
        <v>4.6863654488900064E-2</v>
      </c>
      <c r="F165" s="11">
        <f t="shared" si="13"/>
        <v>474753.33333333337</v>
      </c>
      <c r="G165" s="11">
        <f>F165/((Use!$C$5))</f>
        <v>1260.372262372457</v>
      </c>
      <c r="H165" s="32">
        <f t="shared" si="14"/>
        <v>0.10908915241852706</v>
      </c>
      <c r="I165" s="30">
        <f t="shared" si="18"/>
        <v>0.15595280690742713</v>
      </c>
      <c r="K165">
        <v>118</v>
      </c>
      <c r="L165">
        <f t="shared" si="23"/>
        <v>5.2622299655912209E-3</v>
      </c>
      <c r="M165" s="32">
        <f t="shared" si="19"/>
        <v>5.7162449010433498E-2</v>
      </c>
      <c r="N165" s="33">
        <f t="shared" si="20"/>
        <v>5.2465841110692281E-2</v>
      </c>
      <c r="O165" s="11">
        <f t="shared" si="15"/>
        <v>474753.33333333337</v>
      </c>
      <c r="P165" s="11">
        <f>O165/((Use!D$5))</f>
        <v>1276.6240256340284</v>
      </c>
      <c r="Q165" s="32">
        <f t="shared" si="16"/>
        <v>3.8791048225794739E-2</v>
      </c>
      <c r="R165" s="35">
        <f t="shared" si="21"/>
        <v>9.1256889336487013E-2</v>
      </c>
    </row>
    <row r="166" spans="2:18">
      <c r="B166">
        <v>119</v>
      </c>
      <c r="C166">
        <f t="shared" si="22"/>
        <v>4.7003406736263317E-3</v>
      </c>
      <c r="D166" s="32">
        <f t="shared" si="12"/>
        <v>5.1274663249302556E-2</v>
      </c>
      <c r="E166" s="33">
        <f t="shared" si="17"/>
        <v>4.706181035999947E-2</v>
      </c>
      <c r="F166" s="11">
        <f t="shared" si="13"/>
        <v>478776.66666666669</v>
      </c>
      <c r="G166" s="11">
        <f>F166/((Use!$C$5))</f>
        <v>1271.0533832400201</v>
      </c>
      <c r="H166" s="32">
        <f t="shared" si="14"/>
        <v>0.10993475185312296</v>
      </c>
      <c r="I166" s="30">
        <f t="shared" si="18"/>
        <v>0.15699656221312241</v>
      </c>
      <c r="K166">
        <v>119</v>
      </c>
      <c r="L166">
        <f t="shared" si="23"/>
        <v>5.2622299655912209E-3</v>
      </c>
      <c r="M166" s="32">
        <f t="shared" si="19"/>
        <v>5.7404151775644029E-2</v>
      </c>
      <c r="N166" s="33">
        <f t="shared" si="20"/>
        <v>5.268768498013944E-2</v>
      </c>
      <c r="O166" s="11">
        <f t="shared" si="15"/>
        <v>478776.66666666669</v>
      </c>
      <c r="P166" s="11">
        <f>O166/((Use!D$5))</f>
        <v>1287.442873308893</v>
      </c>
      <c r="Q166" s="32">
        <f t="shared" si="16"/>
        <v>3.9076563215933113E-2</v>
      </c>
      <c r="R166" s="35">
        <f t="shared" si="21"/>
        <v>9.1764248196072554E-2</v>
      </c>
    </row>
    <row r="167" spans="2:18">
      <c r="B167">
        <v>120</v>
      </c>
      <c r="C167">
        <f t="shared" si="22"/>
        <v>4.7003406736263317E-3</v>
      </c>
      <c r="D167" s="32">
        <f t="shared" si="12"/>
        <v>5.1489652298083395E-2</v>
      </c>
      <c r="E167" s="33">
        <f t="shared" si="17"/>
        <v>4.7259135377893918E-2</v>
      </c>
      <c r="F167" s="11">
        <f t="shared" si="13"/>
        <v>482800</v>
      </c>
      <c r="G167" s="11">
        <f>F167/((Use!$C$5))</f>
        <v>1281.7345041075832</v>
      </c>
      <c r="H167" s="32">
        <f t="shared" si="14"/>
        <v>0.11077974749637969</v>
      </c>
      <c r="I167" s="30">
        <f t="shared" si="18"/>
        <v>0.15803888287427359</v>
      </c>
      <c r="K167">
        <v>120</v>
      </c>
      <c r="L167">
        <f t="shared" si="23"/>
        <v>5.2622299655912209E-3</v>
      </c>
      <c r="M167" s="32">
        <f t="shared" si="19"/>
        <v>5.7644841098678914E-2</v>
      </c>
      <c r="N167" s="33">
        <f t="shared" si="20"/>
        <v>5.2908598674321503E-2</v>
      </c>
      <c r="O167" s="11">
        <f t="shared" si="15"/>
        <v>482800</v>
      </c>
      <c r="P167" s="11">
        <f>O167/((Use!D$5))</f>
        <v>1298.2617209837576</v>
      </c>
      <c r="Q167" s="32">
        <f t="shared" si="16"/>
        <v>3.9361764068653667E-2</v>
      </c>
      <c r="R167" s="35">
        <f t="shared" si="21"/>
        <v>9.2270362742975176E-2</v>
      </c>
    </row>
    <row r="168" spans="2:18">
      <c r="B168">
        <v>121</v>
      </c>
      <c r="C168">
        <f t="shared" si="22"/>
        <v>4.7003406736263317E-3</v>
      </c>
      <c r="D168" s="32">
        <f t="shared" si="12"/>
        <v>5.1703747409889651E-2</v>
      </c>
      <c r="E168" s="33">
        <f t="shared" si="17"/>
        <v>4.7455639906882043E-2</v>
      </c>
      <c r="F168" s="11">
        <f t="shared" si="13"/>
        <v>486823.33333333337</v>
      </c>
      <c r="G168" s="11">
        <f>F168/((Use!$C$5))</f>
        <v>1292.4156249751466</v>
      </c>
      <c r="H168" s="32">
        <f t="shared" si="14"/>
        <v>0.11162414480577125</v>
      </c>
      <c r="I168" s="30">
        <f t="shared" si="18"/>
        <v>0.1590797847126533</v>
      </c>
      <c r="K168">
        <v>121</v>
      </c>
      <c r="L168">
        <f t="shared" si="23"/>
        <v>5.2622299655912209E-3</v>
      </c>
      <c r="M168" s="32">
        <f t="shared" si="19"/>
        <v>5.7884529621503429E-2</v>
      </c>
      <c r="N168" s="33">
        <f t="shared" si="20"/>
        <v>5.3128593796508659E-2</v>
      </c>
      <c r="O168" s="11">
        <f t="shared" si="15"/>
        <v>486823.33333333337</v>
      </c>
      <c r="P168" s="11">
        <f>O168/((Use!D$5))</f>
        <v>1309.0805686586225</v>
      </c>
      <c r="Q168" s="32">
        <f t="shared" si="16"/>
        <v>3.9646653743154729E-2</v>
      </c>
      <c r="R168" s="35">
        <f t="shared" si="21"/>
        <v>9.2775247539663389E-2</v>
      </c>
    </row>
    <row r="169" spans="2:18">
      <c r="B169">
        <v>122</v>
      </c>
      <c r="C169">
        <f t="shared" si="22"/>
        <v>4.7003406736263317E-3</v>
      </c>
      <c r="D169" s="32">
        <f t="shared" si="12"/>
        <v>5.1916959643971992E-2</v>
      </c>
      <c r="E169" s="33">
        <f t="shared" si="17"/>
        <v>4.765133409755918E-2</v>
      </c>
      <c r="F169" s="11">
        <f t="shared" si="13"/>
        <v>490846.66666666669</v>
      </c>
      <c r="G169" s="11">
        <f>F169/((Use!$C$5))</f>
        <v>1303.0967458427097</v>
      </c>
      <c r="H169" s="32">
        <f t="shared" si="14"/>
        <v>0.11246794914476109</v>
      </c>
      <c r="I169" s="30">
        <f t="shared" si="18"/>
        <v>0.16011928324232028</v>
      </c>
      <c r="K169">
        <v>122</v>
      </c>
      <c r="L169">
        <f t="shared" si="23"/>
        <v>5.2622299655912209E-3</v>
      </c>
      <c r="M169" s="32">
        <f t="shared" si="19"/>
        <v>5.8123229725415934E-2</v>
      </c>
      <c r="N169" s="33">
        <f t="shared" si="20"/>
        <v>5.3347681710721247E-2</v>
      </c>
      <c r="O169" s="11">
        <f t="shared" si="15"/>
        <v>490846.66666666669</v>
      </c>
      <c r="P169" s="11">
        <f>O169/((Use!D$5))</f>
        <v>1319.8994163334871</v>
      </c>
      <c r="Q169" s="32">
        <f t="shared" si="16"/>
        <v>3.9931235146545077E-2</v>
      </c>
      <c r="R169" s="35">
        <f t="shared" si="21"/>
        <v>9.3278916857266331E-2</v>
      </c>
    </row>
    <row r="170" spans="2:18">
      <c r="B170">
        <v>123</v>
      </c>
      <c r="C170">
        <f t="shared" si="22"/>
        <v>4.7003406736263317E-3</v>
      </c>
      <c r="D170" s="32">
        <f t="shared" si="12"/>
        <v>5.2129299833413863E-2</v>
      </c>
      <c r="E170" s="33">
        <f t="shared" si="17"/>
        <v>4.7846227892935897E-2</v>
      </c>
      <c r="F170" s="11">
        <f t="shared" si="13"/>
        <v>494870</v>
      </c>
      <c r="G170" s="11">
        <f>F170/((Use!$C$5))</f>
        <v>1313.7778667102727</v>
      </c>
      <c r="H170" s="32">
        <f t="shared" si="14"/>
        <v>0.11331116578517939</v>
      </c>
      <c r="I170" s="30">
        <f t="shared" si="18"/>
        <v>0.16115739367811527</v>
      </c>
      <c r="K170">
        <v>123</v>
      </c>
      <c r="L170">
        <f t="shared" si="23"/>
        <v>5.2622299655912209E-3</v>
      </c>
      <c r="M170" s="32">
        <f t="shared" si="19"/>
        <v>5.8360953538511007E-2</v>
      </c>
      <c r="N170" s="33">
        <f t="shared" si="20"/>
        <v>5.3565873548579654E-2</v>
      </c>
      <c r="O170" s="11">
        <f t="shared" si="15"/>
        <v>494870</v>
      </c>
      <c r="P170" s="11">
        <f>O170/((Use!D$5))</f>
        <v>1330.7182640083515</v>
      </c>
      <c r="Q170" s="32">
        <f t="shared" si="16"/>
        <v>4.0215511135180029E-2</v>
      </c>
      <c r="R170" s="35">
        <f t="shared" si="21"/>
        <v>9.3781384683759683E-2</v>
      </c>
    </row>
    <row r="171" spans="2:18">
      <c r="B171">
        <v>124</v>
      </c>
      <c r="C171">
        <f t="shared" si="22"/>
        <v>4.7003406736263317E-3</v>
      </c>
      <c r="D171" s="32">
        <f t="shared" si="12"/>
        <v>5.2340778591554296E-2</v>
      </c>
      <c r="E171" s="33">
        <f t="shared" si="17"/>
        <v>4.8040331034333104E-2</v>
      </c>
      <c r="F171" s="11">
        <f t="shared" si="13"/>
        <v>498893.33333333337</v>
      </c>
      <c r="G171" s="11">
        <f>F171/((Use!$C$5))</f>
        <v>1324.4589875778361</v>
      </c>
      <c r="H171" s="32">
        <f t="shared" si="14"/>
        <v>0.11415379990952026</v>
      </c>
      <c r="I171" s="30">
        <f t="shared" si="18"/>
        <v>0.16219413094385338</v>
      </c>
      <c r="K171">
        <v>124</v>
      </c>
      <c r="L171">
        <f t="shared" si="23"/>
        <v>5.2622299655912209E-3</v>
      </c>
      <c r="M171" s="32">
        <f t="shared" si="19"/>
        <v>5.8597712942870098E-2</v>
      </c>
      <c r="N171" s="33">
        <f t="shared" si="20"/>
        <v>5.378318021590419E-2</v>
      </c>
      <c r="O171" s="11">
        <f t="shared" si="15"/>
        <v>498893.33333333337</v>
      </c>
      <c r="P171" s="11">
        <f>O171/((Use!D$5))</f>
        <v>1341.5371116832164</v>
      </c>
      <c r="Q171" s="32">
        <f t="shared" si="16"/>
        <v>4.0499484515952471E-2</v>
      </c>
      <c r="R171" s="35">
        <f t="shared" si="21"/>
        <v>9.4282664731856661E-2</v>
      </c>
    </row>
    <row r="172" spans="2:18">
      <c r="B172">
        <v>125</v>
      </c>
      <c r="C172">
        <f t="shared" si="22"/>
        <v>4.7003406736263317E-3</v>
      </c>
      <c r="D172" s="32">
        <f t="shared" si="12"/>
        <v>5.2551406318178152E-2</v>
      </c>
      <c r="E172" s="33">
        <f t="shared" si="17"/>
        <v>4.8233653067063655E-2</v>
      </c>
      <c r="F172" s="11">
        <f t="shared" si="13"/>
        <v>502916.66666666669</v>
      </c>
      <c r="G172" s="11">
        <f>F172/((Use!$C$5))</f>
        <v>1335.1401084453992</v>
      </c>
      <c r="H172" s="32">
        <f t="shared" si="14"/>
        <v>0.11499585661316367</v>
      </c>
      <c r="I172" s="30">
        <f t="shared" si="18"/>
        <v>0.16322950968022731</v>
      </c>
      <c r="K172">
        <v>125</v>
      </c>
      <c r="L172">
        <f t="shared" si="23"/>
        <v>5.2622299655912209E-3</v>
      </c>
      <c r="M172" s="32">
        <f t="shared" si="19"/>
        <v>5.8833519581491751E-2</v>
      </c>
      <c r="N172" s="33">
        <f t="shared" si="20"/>
        <v>5.3999612399075914E-2</v>
      </c>
      <c r="O172" s="11">
        <f t="shared" si="15"/>
        <v>502916.66666666669</v>
      </c>
      <c r="P172" s="11">
        <f>O172/((Use!D$5))</f>
        <v>1352.355959358081</v>
      </c>
      <c r="Q172" s="32">
        <f t="shared" si="16"/>
        <v>4.0783158047541644E-2</v>
      </c>
      <c r="R172" s="35">
        <f t="shared" si="21"/>
        <v>9.4782770446617565E-2</v>
      </c>
    </row>
    <row r="173" spans="2:18">
      <c r="B173">
        <v>126</v>
      </c>
      <c r="C173">
        <f t="shared" si="22"/>
        <v>4.7003406736263317E-3</v>
      </c>
      <c r="D173" s="32">
        <f t="shared" si="12"/>
        <v>5.2761193205483906E-2</v>
      </c>
      <c r="E173" s="33">
        <f t="shared" si="17"/>
        <v>4.842620334590985E-2</v>
      </c>
      <c r="F173" s="11">
        <f t="shared" si="13"/>
        <v>506940</v>
      </c>
      <c r="G173" s="11">
        <f>F173/((Use!$C$5))</f>
        <v>1345.8212293129625</v>
      </c>
      <c r="H173" s="32">
        <f t="shared" si="14"/>
        <v>0.11583734090652477</v>
      </c>
      <c r="I173" s="30">
        <f t="shared" si="18"/>
        <v>0.16426354425243461</v>
      </c>
      <c r="K173">
        <v>126</v>
      </c>
      <c r="L173">
        <f t="shared" si="23"/>
        <v>5.2622299655912209E-3</v>
      </c>
      <c r="M173" s="32">
        <f t="shared" si="19"/>
        <v>5.9068384864972727E-2</v>
      </c>
      <c r="N173" s="33">
        <f t="shared" si="20"/>
        <v>5.4215180571168774E-2</v>
      </c>
      <c r="O173" s="11">
        <f t="shared" si="15"/>
        <v>506940</v>
      </c>
      <c r="P173" s="11">
        <f>O173/((Use!D$5))</f>
        <v>1363.1748070329456</v>
      </c>
      <c r="Q173" s="32">
        <f t="shared" si="16"/>
        <v>4.1066534441619888E-2</v>
      </c>
      <c r="R173" s="35">
        <f t="shared" si="21"/>
        <v>9.5281715012788662E-2</v>
      </c>
    </row>
    <row r="174" spans="2:18">
      <c r="B174">
        <v>127</v>
      </c>
      <c r="C174">
        <f t="shared" si="22"/>
        <v>4.7003406736263317E-3</v>
      </c>
      <c r="D174" s="32">
        <f t="shared" si="12"/>
        <v>5.2970149243838707E-2</v>
      </c>
      <c r="E174" s="33">
        <f t="shared" si="17"/>
        <v>4.8617991040405616E-2</v>
      </c>
      <c r="F174" s="11">
        <f t="shared" si="13"/>
        <v>510963.33333333337</v>
      </c>
      <c r="G174" s="11">
        <f>F174/((Use!$C$5))</f>
        <v>1356.5023501805258</v>
      </c>
      <c r="H174" s="32">
        <f t="shared" si="14"/>
        <v>0.11667825771713396</v>
      </c>
      <c r="I174" s="30">
        <f t="shared" si="18"/>
        <v>0.16529624875753957</v>
      </c>
      <c r="K174">
        <v>127</v>
      </c>
      <c r="L174">
        <f t="shared" si="23"/>
        <v>5.2622299655912209E-3</v>
      </c>
      <c r="M174" s="32">
        <f t="shared" si="19"/>
        <v>5.9302319977951157E-2</v>
      </c>
      <c r="N174" s="33">
        <f t="shared" si="20"/>
        <v>5.4429894997863437E-2</v>
      </c>
      <c r="O174" s="11">
        <f t="shared" si="15"/>
        <v>510963.33333333337</v>
      </c>
      <c r="P174" s="11">
        <f>O174/((Use!D$5))</f>
        <v>1373.9936547078103</v>
      </c>
      <c r="Q174" s="32">
        <f t="shared" si="16"/>
        <v>4.1349616364020146E-2</v>
      </c>
      <c r="R174" s="35">
        <f t="shared" si="21"/>
        <v>9.577951136188359E-2</v>
      </c>
    </row>
    <row r="175" spans="2:18">
      <c r="B175">
        <v>128</v>
      </c>
      <c r="C175">
        <f t="shared" si="22"/>
        <v>4.7003406736263317E-3</v>
      </c>
      <c r="D175" s="32">
        <f t="shared" si="12"/>
        <v>5.3178284227329987E-2</v>
      </c>
      <c r="E175" s="33">
        <f t="shared" si="17"/>
        <v>4.8809025139931982E-2</v>
      </c>
      <c r="F175" s="11">
        <f t="shared" si="13"/>
        <v>514986.66666666669</v>
      </c>
      <c r="G175" s="11">
        <f>F175/((Use!$C$5))</f>
        <v>1367.1834710480889</v>
      </c>
      <c r="H175" s="32">
        <f t="shared" si="14"/>
        <v>0.11751861189164887</v>
      </c>
      <c r="I175" s="30">
        <f t="shared" si="18"/>
        <v>0.16632763703158085</v>
      </c>
      <c r="K175">
        <v>128</v>
      </c>
      <c r="L175">
        <f t="shared" si="23"/>
        <v>5.2622299655912209E-3</v>
      </c>
      <c r="M175" s="32">
        <f t="shared" si="19"/>
        <v>5.9535335885321686E-2</v>
      </c>
      <c r="N175" s="33">
        <f t="shared" si="20"/>
        <v>5.4643765743151738E-2</v>
      </c>
      <c r="O175" s="11">
        <f t="shared" si="15"/>
        <v>514986.66666666669</v>
      </c>
      <c r="P175" s="11">
        <f>O175/((Use!D$5))</f>
        <v>1384.8125023826749</v>
      </c>
      <c r="Q175" s="32">
        <f t="shared" si="16"/>
        <v>4.1632406435865764E-2</v>
      </c>
      <c r="R175" s="35">
        <f t="shared" si="21"/>
        <v>9.6276172179017502E-2</v>
      </c>
    </row>
    <row r="176" spans="2:18">
      <c r="B176">
        <v>129</v>
      </c>
      <c r="C176">
        <f t="shared" si="22"/>
        <v>4.7003406736263317E-3</v>
      </c>
      <c r="D176" s="32">
        <f t="shared" ref="D176:D239" si="24">C176*B176^(0.5)</f>
        <v>5.3385607759122107E-2</v>
      </c>
      <c r="E176" s="33">
        <f t="shared" si="17"/>
        <v>4.8999314458633626E-2</v>
      </c>
      <c r="F176" s="11">
        <f t="shared" ref="F176:F239" si="25">B176*F$45</f>
        <v>519010</v>
      </c>
      <c r="G176" s="11">
        <f>F176/((Use!$C$5))</f>
        <v>1377.864591915652</v>
      </c>
      <c r="H176" s="32">
        <f t="shared" ref="H176:H239" si="26">(C$20*EXP(C$21*(($C$9-C$27)/$C$9)+C$22*$C$6+C$23*$C$4+C$24*$C$5)*(1+C$25*$C$7*(1-($C$7/(2*C$28))))*G176^C$26)/100</f>
        <v>0.1183584081978038</v>
      </c>
      <c r="I176" s="30">
        <f t="shared" si="18"/>
        <v>0.16735772265643742</v>
      </c>
      <c r="K176">
        <v>129</v>
      </c>
      <c r="L176">
        <f t="shared" si="23"/>
        <v>5.2622299655912209E-3</v>
      </c>
      <c r="M176" s="32">
        <f t="shared" si="19"/>
        <v>5.9767443338232543E-2</v>
      </c>
      <c r="N176" s="33">
        <f t="shared" si="20"/>
        <v>5.4856802674841033E-2</v>
      </c>
      <c r="O176" s="11">
        <f t="shared" ref="O176:O239" si="27">K176*N$45</f>
        <v>519010</v>
      </c>
      <c r="P176" s="11">
        <f>O176/((Use!D$5))</f>
        <v>1395.6313500575395</v>
      </c>
      <c r="Q176" s="32">
        <f t="shared" ref="Q176:Q239" si="28">(K$20*EXP(K$21*(($C$9-K$27)/$C$9)+K$22*$C$6+K$23*$C$4+K$24*$C$5)*(1+K$25*$C$7*(1-($C$7/(2*K$28))))*P176^K$26)/100</f>
        <v>4.1914907234663554E-2</v>
      </c>
      <c r="R176" s="35">
        <f t="shared" si="21"/>
        <v>9.6771709909504594E-2</v>
      </c>
    </row>
    <row r="177" spans="2:18">
      <c r="B177">
        <v>130</v>
      </c>
      <c r="C177">
        <f t="shared" si="22"/>
        <v>4.7003406736263317E-3</v>
      </c>
      <c r="D177" s="32">
        <f t="shared" si="24"/>
        <v>5.3592129256626708E-2</v>
      </c>
      <c r="E177" s="33">
        <f t="shared" ref="E177:E240" si="29">D177*(1-$B$46)</f>
        <v>4.9188867640164405E-2</v>
      </c>
      <c r="F177" s="11">
        <f t="shared" si="25"/>
        <v>523033.33333333337</v>
      </c>
      <c r="G177" s="11">
        <f>F177/((Use!$C$5))</f>
        <v>1388.5457127832153</v>
      </c>
      <c r="H177" s="32">
        <f t="shared" si="26"/>
        <v>0.11919765132629617</v>
      </c>
      <c r="I177" s="30">
        <f t="shared" ref="I177:I240" si="30">H177+E177</f>
        <v>0.16838651896646056</v>
      </c>
      <c r="K177">
        <v>130</v>
      </c>
      <c r="L177">
        <f t="shared" si="23"/>
        <v>5.2622299655912209E-3</v>
      </c>
      <c r="M177" s="32">
        <f t="shared" ref="M177:M240" si="31">L177*K177^(0.5)</f>
        <v>5.9998652879873923E-2</v>
      </c>
      <c r="N177" s="33">
        <f t="shared" ref="N177:N240" si="32">M177*(1-$B$46)</f>
        <v>5.5069015469866985E-2</v>
      </c>
      <c r="O177" s="11">
        <f t="shared" si="27"/>
        <v>523033.33333333337</v>
      </c>
      <c r="P177" s="11">
        <f>O177/((Use!D$5))</f>
        <v>1406.4501977324041</v>
      </c>
      <c r="Q177" s="32">
        <f t="shared" si="28"/>
        <v>4.219712129536167E-2</v>
      </c>
      <c r="R177" s="35">
        <f t="shared" ref="R177:R240" si="33">Q177+N177</f>
        <v>9.7266136765228661E-2</v>
      </c>
    </row>
    <row r="178" spans="2:18">
      <c r="B178">
        <v>131</v>
      </c>
      <c r="C178">
        <f t="shared" ref="C178:C241" si="34">C177</f>
        <v>4.7003406736263317E-3</v>
      </c>
      <c r="D178" s="32">
        <f t="shared" si="24"/>
        <v>5.3797857956494242E-2</v>
      </c>
      <c r="E178" s="33">
        <f t="shared" si="29"/>
        <v>4.9377693162268775E-2</v>
      </c>
      <c r="F178" s="11">
        <f t="shared" si="25"/>
        <v>527056.66666666674</v>
      </c>
      <c r="G178" s="11">
        <f>F178/((Use!$C$5))</f>
        <v>1399.2268336507786</v>
      </c>
      <c r="H178" s="32">
        <f t="shared" si="26"/>
        <v>0.12003634589261415</v>
      </c>
      <c r="I178" s="30">
        <f t="shared" si="30"/>
        <v>0.16941403905488292</v>
      </c>
      <c r="K178">
        <v>131</v>
      </c>
      <c r="L178">
        <f t="shared" ref="L178:L241" si="35">L177</f>
        <v>5.2622299655912209E-3</v>
      </c>
      <c r="M178" s="32">
        <f t="shared" si="31"/>
        <v>6.0228974851066243E-2</v>
      </c>
      <c r="N178" s="33">
        <f t="shared" si="32"/>
        <v>5.5280413619422687E-2</v>
      </c>
      <c r="O178" s="11">
        <f t="shared" si="27"/>
        <v>527056.66666666674</v>
      </c>
      <c r="P178" s="11">
        <f>O178/((Use!D$5))</f>
        <v>1417.269045407269</v>
      </c>
      <c r="Q178" s="32">
        <f t="shared" si="28"/>
        <v>4.2479051111374518E-2</v>
      </c>
      <c r="R178" s="35">
        <f t="shared" si="33"/>
        <v>9.7759464730797205E-2</v>
      </c>
    </row>
    <row r="179" spans="2:18">
      <c r="B179">
        <v>132</v>
      </c>
      <c r="C179">
        <f t="shared" si="34"/>
        <v>4.7003406736263317E-3</v>
      </c>
      <c r="D179" s="32">
        <f t="shared" si="24"/>
        <v>5.4002802919434441E-2</v>
      </c>
      <c r="E179" s="33">
        <f t="shared" si="29"/>
        <v>4.9565799341206182E-2</v>
      </c>
      <c r="F179" s="11">
        <f t="shared" si="25"/>
        <v>531080</v>
      </c>
      <c r="G179" s="11">
        <f>F179/((Use!$C$5))</f>
        <v>1409.9079545183415</v>
      </c>
      <c r="H179" s="32">
        <f t="shared" si="26"/>
        <v>0.12087449643880728</v>
      </c>
      <c r="I179" s="30">
        <f t="shared" si="30"/>
        <v>0.17044029578001346</v>
      </c>
      <c r="K179">
        <v>132</v>
      </c>
      <c r="L179">
        <f t="shared" si="35"/>
        <v>5.2622299655912209E-3</v>
      </c>
      <c r="M179" s="32">
        <f t="shared" si="31"/>
        <v>6.0458419395656847E-2</v>
      </c>
      <c r="N179" s="33">
        <f t="shared" si="32"/>
        <v>5.5491006433911944E-2</v>
      </c>
      <c r="O179" s="11">
        <f t="shared" si="27"/>
        <v>531080</v>
      </c>
      <c r="P179" s="11">
        <f>O179/((Use!D$5))</f>
        <v>1428.0878930821334</v>
      </c>
      <c r="Q179" s="32">
        <f t="shared" si="28"/>
        <v>4.2760699135574676E-2</v>
      </c>
      <c r="R179" s="35">
        <f t="shared" si="33"/>
        <v>9.8251705569486619E-2</v>
      </c>
    </row>
    <row r="180" spans="2:18">
      <c r="B180">
        <v>133</v>
      </c>
      <c r="C180">
        <f t="shared" si="34"/>
        <v>4.7003406736263317E-3</v>
      </c>
      <c r="D180" s="32">
        <f t="shared" si="24"/>
        <v>5.420697303487277E-2</v>
      </c>
      <c r="E180" s="33">
        <f t="shared" si="29"/>
        <v>4.9753194336024965E-2</v>
      </c>
      <c r="F180" s="11">
        <f t="shared" si="25"/>
        <v>535103.33333333337</v>
      </c>
      <c r="G180" s="11">
        <f>F180/((Use!$C$5))</f>
        <v>1420.5890753859048</v>
      </c>
      <c r="H180" s="32">
        <f t="shared" si="26"/>
        <v>0.12171210743520264</v>
      </c>
      <c r="I180" s="30">
        <f t="shared" si="30"/>
        <v>0.1714653017712276</v>
      </c>
      <c r="K180">
        <v>133</v>
      </c>
      <c r="L180">
        <f t="shared" si="35"/>
        <v>5.2622299655912209E-3</v>
      </c>
      <c r="M180" s="32">
        <f t="shared" si="31"/>
        <v>6.0686996465733105E-2</v>
      </c>
      <c r="N180" s="33">
        <f t="shared" si="32"/>
        <v>5.570080304773406E-2</v>
      </c>
      <c r="O180" s="11">
        <f t="shared" si="27"/>
        <v>535103.33333333337</v>
      </c>
      <c r="P180" s="11">
        <f>O180/((Use!D$5))</f>
        <v>1438.9067407569983</v>
      </c>
      <c r="Q180" s="32">
        <f t="shared" si="28"/>
        <v>4.3042067781254342E-2</v>
      </c>
      <c r="R180" s="35">
        <f t="shared" si="33"/>
        <v>9.8742870828988402E-2</v>
      </c>
    </row>
    <row r="181" spans="2:18">
      <c r="B181">
        <v>134</v>
      </c>
      <c r="C181">
        <f t="shared" si="34"/>
        <v>4.7003406736263317E-3</v>
      </c>
      <c r="D181" s="32">
        <f t="shared" si="24"/>
        <v>5.4410377025449555E-2</v>
      </c>
      <c r="E181" s="33">
        <f t="shared" si="29"/>
        <v>4.9939886152691786E-2</v>
      </c>
      <c r="F181" s="11">
        <f t="shared" si="25"/>
        <v>539126.66666666674</v>
      </c>
      <c r="G181" s="11">
        <f>F181/((Use!$C$5))</f>
        <v>1431.2701962534682</v>
      </c>
      <c r="H181" s="32">
        <f t="shared" si="26"/>
        <v>0.12254918328206772</v>
      </c>
      <c r="I181" s="30">
        <f t="shared" si="30"/>
        <v>0.1724890694347595</v>
      </c>
      <c r="K181">
        <v>134</v>
      </c>
      <c r="L181">
        <f t="shared" si="35"/>
        <v>5.2622299655912209E-3</v>
      </c>
      <c r="M181" s="32">
        <f t="shared" si="31"/>
        <v>6.0914715826659395E-2</v>
      </c>
      <c r="N181" s="33">
        <f t="shared" si="32"/>
        <v>5.5909812423906982E-2</v>
      </c>
      <c r="O181" s="11">
        <f t="shared" si="27"/>
        <v>539126.66666666674</v>
      </c>
      <c r="P181" s="11">
        <f>O181/((Use!D$5))</f>
        <v>1449.7255884318629</v>
      </c>
      <c r="Q181" s="32">
        <f t="shared" si="28"/>
        <v>4.3323159423056375E-2</v>
      </c>
      <c r="R181" s="35">
        <f t="shared" si="33"/>
        <v>9.9232971846963364E-2</v>
      </c>
    </row>
    <row r="182" spans="2:18">
      <c r="B182">
        <v>135</v>
      </c>
      <c r="C182">
        <f t="shared" si="34"/>
        <v>4.7003406736263317E-3</v>
      </c>
      <c r="D182" s="32">
        <f t="shared" si="24"/>
        <v>5.4613023451368398E-2</v>
      </c>
      <c r="E182" s="33">
        <f t="shared" si="29"/>
        <v>5.0125882648082792E-2</v>
      </c>
      <c r="F182" s="11">
        <f t="shared" si="25"/>
        <v>543150</v>
      </c>
      <c r="G182" s="11">
        <f>F182/((Use!$C$5))</f>
        <v>1441.9513171210313</v>
      </c>
      <c r="H182" s="32">
        <f t="shared" si="26"/>
        <v>0.1233857283112227</v>
      </c>
      <c r="I182" s="30">
        <f t="shared" si="30"/>
        <v>0.17351161095930551</v>
      </c>
      <c r="K182">
        <v>135</v>
      </c>
      <c r="L182">
        <f t="shared" si="35"/>
        <v>5.2622299655912209E-3</v>
      </c>
      <c r="M182" s="32">
        <f t="shared" si="31"/>
        <v>6.1141587061945279E-2</v>
      </c>
      <c r="N182" s="33">
        <f t="shared" si="32"/>
        <v>5.6118043358535472E-2</v>
      </c>
      <c r="O182" s="11">
        <f t="shared" si="27"/>
        <v>543150</v>
      </c>
      <c r="P182" s="11">
        <f>O182/((Use!D$5))</f>
        <v>1460.5444361067273</v>
      </c>
      <c r="Q182" s="32">
        <f t="shared" si="28"/>
        <v>4.3603976397877338E-2</v>
      </c>
      <c r="R182" s="35">
        <f t="shared" si="33"/>
        <v>9.9722019756412816E-2</v>
      </c>
    </row>
    <row r="183" spans="2:18">
      <c r="B183">
        <v>136</v>
      </c>
      <c r="C183">
        <f t="shared" si="34"/>
        <v>4.7003406736263317E-3</v>
      </c>
      <c r="D183" s="32">
        <f t="shared" si="24"/>
        <v>5.4814920714599792E-2</v>
      </c>
      <c r="E183" s="33">
        <f t="shared" si="29"/>
        <v>5.0311191533841844E-2</v>
      </c>
      <c r="F183" s="11">
        <f t="shared" si="25"/>
        <v>547173.33333333337</v>
      </c>
      <c r="G183" s="11">
        <f>F183/((Use!$C$5))</f>
        <v>1452.6324379885943</v>
      </c>
      <c r="H183" s="32">
        <f t="shared" si="26"/>
        <v>0.12422174678760486</v>
      </c>
      <c r="I183" s="30">
        <f t="shared" si="30"/>
        <v>0.1745329383214467</v>
      </c>
      <c r="K183">
        <v>136</v>
      </c>
      <c r="L183">
        <f t="shared" si="35"/>
        <v>5.2622299655912209E-3</v>
      </c>
      <c r="M183" s="32">
        <f t="shared" si="31"/>
        <v>6.1367619577951706E-2</v>
      </c>
      <c r="N183" s="33">
        <f t="shared" si="32"/>
        <v>5.6325504485130636E-2</v>
      </c>
      <c r="O183" s="11">
        <f t="shared" si="27"/>
        <v>547173.33333333337</v>
      </c>
      <c r="P183" s="11">
        <f>O183/((Use!D$5))</f>
        <v>1471.3632837815921</v>
      </c>
      <c r="Q183" s="32">
        <f t="shared" si="28"/>
        <v>4.3884521005742319E-2</v>
      </c>
      <c r="R183" s="35">
        <f t="shared" si="33"/>
        <v>0.10021002549087296</v>
      </c>
    </row>
    <row r="184" spans="2:18">
      <c r="B184">
        <v>137</v>
      </c>
      <c r="C184">
        <f t="shared" si="34"/>
        <v>4.7003406736263317E-3</v>
      </c>
      <c r="D184" s="32">
        <f t="shared" si="24"/>
        <v>5.5016077062945951E-2</v>
      </c>
      <c r="E184" s="33">
        <f t="shared" si="29"/>
        <v>5.0495820380111363E-2</v>
      </c>
      <c r="F184" s="11">
        <f t="shared" si="25"/>
        <v>551196.66666666674</v>
      </c>
      <c r="G184" s="11">
        <f>F184/((Use!$C$5))</f>
        <v>1463.3135588561577</v>
      </c>
      <c r="H184" s="32">
        <f t="shared" si="26"/>
        <v>0.12505724291078449</v>
      </c>
      <c r="I184" s="30">
        <f t="shared" si="30"/>
        <v>0.17555306329089584</v>
      </c>
      <c r="K184">
        <v>137</v>
      </c>
      <c r="L184">
        <f t="shared" si="35"/>
        <v>5.2622299655912209E-3</v>
      </c>
      <c r="M184" s="32">
        <f t="shared" si="31"/>
        <v>6.1592822608441705E-2</v>
      </c>
      <c r="N184" s="33">
        <f t="shared" si="32"/>
        <v>5.6532204278786746E-2</v>
      </c>
      <c r="O184" s="11">
        <f t="shared" si="27"/>
        <v>551196.66666666674</v>
      </c>
      <c r="P184" s="11">
        <f>O184/((Use!D$5))</f>
        <v>1482.182131456457</v>
      </c>
      <c r="Q184" s="32">
        <f t="shared" si="28"/>
        <v>4.4164795510653318E-2</v>
      </c>
      <c r="R184" s="35">
        <f t="shared" si="33"/>
        <v>0.10069699978944006</v>
      </c>
    </row>
    <row r="185" spans="2:18">
      <c r="B185">
        <v>138</v>
      </c>
      <c r="C185">
        <f t="shared" si="34"/>
        <v>4.7003406736263317E-3</v>
      </c>
      <c r="D185" s="32">
        <f t="shared" si="24"/>
        <v>5.5216500593972387E-2</v>
      </c>
      <c r="E185" s="33">
        <f t="shared" si="29"/>
        <v>5.0679776619140894E-2</v>
      </c>
      <c r="F185" s="11">
        <f t="shared" si="25"/>
        <v>555220</v>
      </c>
      <c r="G185" s="11">
        <f>F185/((Use!$C$5))</f>
        <v>1473.9946797237208</v>
      </c>
      <c r="H185" s="32">
        <f t="shared" si="26"/>
        <v>0.12589222081643744</v>
      </c>
      <c r="I185" s="30">
        <f t="shared" si="30"/>
        <v>0.17657199743557833</v>
      </c>
      <c r="K185">
        <v>138</v>
      </c>
      <c r="L185">
        <f t="shared" si="35"/>
        <v>5.2622299655912209E-3</v>
      </c>
      <c r="M185" s="32">
        <f t="shared" si="31"/>
        <v>6.1817205218981978E-2</v>
      </c>
      <c r="N185" s="33">
        <f t="shared" si="32"/>
        <v>5.6738151060221176E-2</v>
      </c>
      <c r="O185" s="11">
        <f t="shared" si="27"/>
        <v>555220</v>
      </c>
      <c r="P185" s="11">
        <f>O185/((Use!D$5))</f>
        <v>1493.0009791313214</v>
      </c>
      <c r="Q185" s="32">
        <f t="shared" si="28"/>
        <v>4.4444802141412276E-2</v>
      </c>
      <c r="R185" s="35">
        <f t="shared" si="33"/>
        <v>0.10118295320163345</v>
      </c>
    </row>
    <row r="186" spans="2:18">
      <c r="B186">
        <v>139</v>
      </c>
      <c r="C186">
        <f t="shared" si="34"/>
        <v>4.7003406736263317E-3</v>
      </c>
      <c r="D186" s="32">
        <f t="shared" si="24"/>
        <v>5.5416199258811485E-2</v>
      </c>
      <c r="E186" s="33">
        <f t="shared" si="29"/>
        <v>5.0863067548778167E-2</v>
      </c>
      <c r="F186" s="11">
        <f t="shared" si="25"/>
        <v>559243.33333333337</v>
      </c>
      <c r="G186" s="11">
        <f>F186/((Use!$C$5))</f>
        <v>1484.6758005912841</v>
      </c>
      <c r="H186" s="32">
        <f t="shared" si="26"/>
        <v>0.12672668457777186</v>
      </c>
      <c r="I186" s="30">
        <f t="shared" si="30"/>
        <v>0.17758975212655004</v>
      </c>
      <c r="K186">
        <v>139</v>
      </c>
      <c r="L186">
        <f t="shared" si="35"/>
        <v>5.2622299655912209E-3</v>
      </c>
      <c r="M186" s="32">
        <f t="shared" si="31"/>
        <v>6.2040776311201161E-2</v>
      </c>
      <c r="N186" s="33">
        <f t="shared" si="32"/>
        <v>5.694335299968277E-2</v>
      </c>
      <c r="O186" s="11">
        <f t="shared" si="27"/>
        <v>559243.33333333337</v>
      </c>
      <c r="P186" s="11">
        <f>O186/((Use!D$5))</f>
        <v>1503.819826806186</v>
      </c>
      <c r="Q186" s="32">
        <f t="shared" si="28"/>
        <v>4.4724543092419508E-2</v>
      </c>
      <c r="R186" s="35">
        <f t="shared" si="33"/>
        <v>0.10166789609210228</v>
      </c>
    </row>
    <row r="187" spans="2:18">
      <c r="B187">
        <v>140</v>
      </c>
      <c r="C187">
        <f t="shared" si="34"/>
        <v>4.7003406736263317E-3</v>
      </c>
      <c r="D187" s="32">
        <f t="shared" si="24"/>
        <v>5.5615180865843147E-2</v>
      </c>
      <c r="E187" s="33">
        <f t="shared" si="29"/>
        <v>5.1045700335847315E-2</v>
      </c>
      <c r="F187" s="11">
        <f t="shared" si="25"/>
        <v>563266.66666666674</v>
      </c>
      <c r="G187" s="11">
        <f>F187/((Use!$C$5))</f>
        <v>1495.3569214588474</v>
      </c>
      <c r="H187" s="32">
        <f t="shared" si="26"/>
        <v>0.12756063820691513</v>
      </c>
      <c r="I187" s="30">
        <f t="shared" si="30"/>
        <v>0.17860633854276245</v>
      </c>
      <c r="K187">
        <v>140</v>
      </c>
      <c r="L187">
        <f t="shared" si="35"/>
        <v>5.2622299655912209E-3</v>
      </c>
      <c r="M187" s="32">
        <f t="shared" si="31"/>
        <v>6.2263544626910423E-2</v>
      </c>
      <c r="N187" s="33">
        <f t="shared" si="32"/>
        <v>5.7147818120733926E-2</v>
      </c>
      <c r="O187" s="11">
        <f t="shared" si="27"/>
        <v>563266.66666666674</v>
      </c>
      <c r="P187" s="11">
        <f>O187/((Use!D$5))</f>
        <v>1514.6386744810509</v>
      </c>
      <c r="Q187" s="32">
        <f t="shared" si="28"/>
        <v>4.5004020524447991E-2</v>
      </c>
      <c r="R187" s="35">
        <f t="shared" si="33"/>
        <v>0.10215183864518192</v>
      </c>
    </row>
    <row r="188" spans="2:18">
      <c r="B188">
        <v>141</v>
      </c>
      <c r="C188">
        <f t="shared" si="34"/>
        <v>4.7003406736263317E-3</v>
      </c>
      <c r="D188" s="32">
        <f t="shared" si="24"/>
        <v>5.5813453084257302E-2</v>
      </c>
      <c r="E188" s="33">
        <f t="shared" si="29"/>
        <v>5.1227682019418685E-2</v>
      </c>
      <c r="F188" s="11">
        <f t="shared" si="25"/>
        <v>567290</v>
      </c>
      <c r="G188" s="11">
        <f>F188/((Use!$C$5))</f>
        <v>1506.0380423264103</v>
      </c>
      <c r="H188" s="32">
        <f t="shared" si="26"/>
        <v>0.12839408565625934</v>
      </c>
      <c r="I188" s="30">
        <f t="shared" si="30"/>
        <v>0.17962176767567803</v>
      </c>
      <c r="K188">
        <v>141</v>
      </c>
      <c r="L188">
        <f t="shared" si="35"/>
        <v>5.2622299655912209E-3</v>
      </c>
      <c r="M188" s="32">
        <f t="shared" si="31"/>
        <v>6.248551875209192E-2</v>
      </c>
      <c r="N188" s="33">
        <f t="shared" si="32"/>
        <v>5.7351554303911305E-2</v>
      </c>
      <c r="O188" s="11">
        <f t="shared" si="27"/>
        <v>567290</v>
      </c>
      <c r="P188" s="11">
        <f>O188/((Use!D$5))</f>
        <v>1525.4575221559153</v>
      </c>
      <c r="Q188" s="32">
        <f t="shared" si="28"/>
        <v>4.5283236565395166E-2</v>
      </c>
      <c r="R188" s="35">
        <f t="shared" si="33"/>
        <v>0.10263479086930646</v>
      </c>
    </row>
    <row r="189" spans="2:18">
      <c r="B189">
        <v>142</v>
      </c>
      <c r="C189">
        <f t="shared" si="34"/>
        <v>4.7003406736263317E-3</v>
      </c>
      <c r="D189" s="32">
        <f t="shared" si="24"/>
        <v>5.6011023447503056E-2</v>
      </c>
      <c r="E189" s="33">
        <f t="shared" si="29"/>
        <v>5.1409019513974627E-2</v>
      </c>
      <c r="F189" s="11">
        <f t="shared" si="25"/>
        <v>571313.33333333337</v>
      </c>
      <c r="G189" s="11">
        <f>F189/((Use!$C$5))</f>
        <v>1516.7191631939736</v>
      </c>
      <c r="H189" s="32">
        <f t="shared" si="26"/>
        <v>0.12922703081976772</v>
      </c>
      <c r="I189" s="30">
        <f t="shared" si="30"/>
        <v>0.18063605033374236</v>
      </c>
      <c r="K189">
        <v>142</v>
      </c>
      <c r="L189">
        <f t="shared" si="35"/>
        <v>5.2622299655912209E-3</v>
      </c>
      <c r="M189" s="32">
        <f t="shared" si="31"/>
        <v>6.2706707120760194E-2</v>
      </c>
      <c r="N189" s="33">
        <f t="shared" si="32"/>
        <v>5.7554569290270002E-2</v>
      </c>
      <c r="O189" s="11">
        <f t="shared" si="27"/>
        <v>571313.33333333337</v>
      </c>
      <c r="P189" s="11">
        <f>O189/((Use!D$5))</f>
        <v>1536.2763698307801</v>
      </c>
      <c r="Q189" s="32">
        <f t="shared" si="28"/>
        <v>4.5562193311012883E-2</v>
      </c>
      <c r="R189" s="35">
        <f t="shared" si="33"/>
        <v>0.10311676260128289</v>
      </c>
    </row>
    <row r="190" spans="2:18">
      <c r="B190">
        <v>143</v>
      </c>
      <c r="C190">
        <f t="shared" si="34"/>
        <v>4.7003406736263317E-3</v>
      </c>
      <c r="D190" s="32">
        <f t="shared" si="24"/>
        <v>5.6207899356628545E-2</v>
      </c>
      <c r="E190" s="33">
        <f t="shared" si="29"/>
        <v>5.1589719612474876E-2</v>
      </c>
      <c r="F190" s="11">
        <f t="shared" si="25"/>
        <v>575336.66666666674</v>
      </c>
      <c r="G190" s="11">
        <f>F190/((Use!$C$5))</f>
        <v>1527.4002840615369</v>
      </c>
      <c r="H190" s="32">
        <f t="shared" si="26"/>
        <v>0.13005947753424366</v>
      </c>
      <c r="I190" s="30">
        <f t="shared" si="30"/>
        <v>0.18164919714671854</v>
      </c>
      <c r="K190">
        <v>143</v>
      </c>
      <c r="L190">
        <f t="shared" si="35"/>
        <v>5.2622299655912209E-3</v>
      </c>
      <c r="M190" s="32">
        <f t="shared" si="31"/>
        <v>6.2927118018701322E-2</v>
      </c>
      <c r="N190" s="33">
        <f t="shared" si="32"/>
        <v>5.7756870684815456E-2</v>
      </c>
      <c r="O190" s="11">
        <f t="shared" si="27"/>
        <v>575336.66666666674</v>
      </c>
      <c r="P190" s="11">
        <f>O190/((Use!D$5))</f>
        <v>1547.0952175056448</v>
      </c>
      <c r="Q190" s="32">
        <f t="shared" si="28"/>
        <v>4.5840892825615438E-2</v>
      </c>
      <c r="R190" s="35">
        <f t="shared" si="33"/>
        <v>0.1035977635104309</v>
      </c>
    </row>
    <row r="191" spans="2:18">
      <c r="B191">
        <v>144</v>
      </c>
      <c r="C191">
        <f t="shared" si="34"/>
        <v>4.7003406736263317E-3</v>
      </c>
      <c r="D191" s="32">
        <f t="shared" si="24"/>
        <v>5.6404088083515977E-2</v>
      </c>
      <c r="E191" s="33">
        <f t="shared" si="29"/>
        <v>5.1769788989325861E-2</v>
      </c>
      <c r="F191" s="11">
        <f t="shared" si="25"/>
        <v>579360</v>
      </c>
      <c r="G191" s="11">
        <f>F191/((Use!$C$5))</f>
        <v>1538.0814049291</v>
      </c>
      <c r="H191" s="32">
        <f t="shared" si="26"/>
        <v>0.13089142958056363</v>
      </c>
      <c r="I191" s="30">
        <f t="shared" si="30"/>
        <v>0.18266121856988948</v>
      </c>
      <c r="K191">
        <v>144</v>
      </c>
      <c r="L191">
        <f t="shared" si="35"/>
        <v>5.2622299655912209E-3</v>
      </c>
      <c r="M191" s="32">
        <f t="shared" si="31"/>
        <v>6.3146759587094647E-2</v>
      </c>
      <c r="N191" s="33">
        <f t="shared" si="32"/>
        <v>5.7958465959827628E-2</v>
      </c>
      <c r="O191" s="11">
        <f t="shared" si="27"/>
        <v>579360</v>
      </c>
      <c r="P191" s="11">
        <f>O191/((Use!D$5))</f>
        <v>1557.9140651805092</v>
      </c>
      <c r="Q191" s="32">
        <f t="shared" si="28"/>
        <v>4.6119337142767974E-2</v>
      </c>
      <c r="R191" s="35">
        <f t="shared" si="33"/>
        <v>0.1040778031025956</v>
      </c>
    </row>
    <row r="192" spans="2:18">
      <c r="B192">
        <v>145</v>
      </c>
      <c r="C192">
        <f t="shared" si="34"/>
        <v>4.7003406736263317E-3</v>
      </c>
      <c r="D192" s="32">
        <f t="shared" si="24"/>
        <v>5.6599596774015763E-2</v>
      </c>
      <c r="E192" s="33">
        <f t="shared" si="29"/>
        <v>5.1949234203257283E-2</v>
      </c>
      <c r="F192" s="11">
        <f t="shared" si="25"/>
        <v>583383.33333333337</v>
      </c>
      <c r="G192" s="11">
        <f>F192/((Use!$C$5))</f>
        <v>1548.7625257966631</v>
      </c>
      <c r="H192" s="32">
        <f t="shared" si="26"/>
        <v>0.131722890684875</v>
      </c>
      <c r="I192" s="30">
        <f t="shared" si="30"/>
        <v>0.18367212488813228</v>
      </c>
      <c r="K192">
        <v>145</v>
      </c>
      <c r="L192">
        <f t="shared" si="35"/>
        <v>5.2622299655912209E-3</v>
      </c>
      <c r="M192" s="32">
        <f t="shared" si="31"/>
        <v>6.3365639826021614E-2</v>
      </c>
      <c r="N192" s="33">
        <f t="shared" si="32"/>
        <v>5.8159362458081516E-2</v>
      </c>
      <c r="O192" s="11">
        <f t="shared" si="27"/>
        <v>583383.33333333337</v>
      </c>
      <c r="P192" s="11">
        <f>O192/((Use!D$5))</f>
        <v>1568.732912855374</v>
      </c>
      <c r="Q192" s="32">
        <f t="shared" si="28"/>
        <v>4.6397528265954786E-2</v>
      </c>
      <c r="R192" s="35">
        <f t="shared" si="33"/>
        <v>0.1045568907240363</v>
      </c>
    </row>
    <row r="193" spans="2:18">
      <c r="B193">
        <v>146</v>
      </c>
      <c r="C193">
        <f t="shared" si="34"/>
        <v>4.7003406736263317E-3</v>
      </c>
      <c r="D193" s="32">
        <f t="shared" si="24"/>
        <v>5.6794432450983444E-2</v>
      </c>
      <c r="E193" s="33">
        <f t="shared" si="29"/>
        <v>5.2128061700109543E-2</v>
      </c>
      <c r="F193" s="11">
        <f t="shared" si="25"/>
        <v>587406.66666666674</v>
      </c>
      <c r="G193" s="11">
        <f>F193/((Use!$C$5))</f>
        <v>1559.4436466642264</v>
      </c>
      <c r="H193" s="32">
        <f t="shared" si="26"/>
        <v>0.13255386451976048</v>
      </c>
      <c r="I193" s="30">
        <f t="shared" si="30"/>
        <v>0.18468192621987001</v>
      </c>
      <c r="K193">
        <v>146</v>
      </c>
      <c r="L193">
        <f t="shared" si="35"/>
        <v>5.2622299655912209E-3</v>
      </c>
      <c r="M193" s="32">
        <f t="shared" si="31"/>
        <v>6.3583766597865701E-2</v>
      </c>
      <c r="N193" s="33">
        <f t="shared" si="32"/>
        <v>5.8359567395967774E-2</v>
      </c>
      <c r="O193" s="11">
        <f t="shared" si="27"/>
        <v>587406.66666666674</v>
      </c>
      <c r="P193" s="11">
        <f>O193/((Use!D$5))</f>
        <v>1579.5517605302387</v>
      </c>
      <c r="Q193" s="32">
        <f t="shared" si="28"/>
        <v>4.667546816922824E-2</v>
      </c>
      <c r="R193" s="35">
        <f t="shared" si="33"/>
        <v>0.10503503556519601</v>
      </c>
    </row>
    <row r="194" spans="2:18">
      <c r="B194">
        <v>147</v>
      </c>
      <c r="C194">
        <f t="shared" si="34"/>
        <v>4.7003406736263317E-3</v>
      </c>
      <c r="D194" s="32">
        <f t="shared" si="24"/>
        <v>5.6988602017223298E-2</v>
      </c>
      <c r="E194" s="33">
        <f t="shared" si="29"/>
        <v>5.2306277815535471E-2</v>
      </c>
      <c r="F194" s="11">
        <f t="shared" si="25"/>
        <v>591430</v>
      </c>
      <c r="G194" s="11">
        <f>F194/((Use!$C$5))</f>
        <v>1570.1247675317895</v>
      </c>
      <c r="H194" s="32">
        <f t="shared" si="26"/>
        <v>0.13338435470536866</v>
      </c>
      <c r="I194" s="30">
        <f t="shared" si="30"/>
        <v>0.18569063252090412</v>
      </c>
      <c r="K194">
        <v>147</v>
      </c>
      <c r="L194">
        <f t="shared" si="35"/>
        <v>5.2622299655912209E-3</v>
      </c>
      <c r="M194" s="32">
        <f t="shared" si="31"/>
        <v>6.3801147630607929E-2</v>
      </c>
      <c r="N194" s="33">
        <f t="shared" si="32"/>
        <v>5.8559087866517423E-2</v>
      </c>
      <c r="O194" s="11">
        <f t="shared" si="27"/>
        <v>591430</v>
      </c>
      <c r="P194" s="11">
        <f>O194/((Use!D$5))</f>
        <v>1590.3706082051031</v>
      </c>
      <c r="Q194" s="32">
        <f t="shared" si="28"/>
        <v>4.6953158797840081E-2</v>
      </c>
      <c r="R194" s="35">
        <f t="shared" si="33"/>
        <v>0.1055122466643575</v>
      </c>
    </row>
    <row r="195" spans="2:18">
      <c r="B195">
        <v>148</v>
      </c>
      <c r="C195">
        <f t="shared" si="34"/>
        <v>4.7003406736263317E-3</v>
      </c>
      <c r="D195" s="32">
        <f t="shared" si="24"/>
        <v>5.7182112258341883E-2</v>
      </c>
      <c r="E195" s="33">
        <f t="shared" si="29"/>
        <v>5.2483888777619447E-2</v>
      </c>
      <c r="F195" s="11">
        <f t="shared" si="25"/>
        <v>595453.33333333337</v>
      </c>
      <c r="G195" s="11">
        <f>F195/((Use!$C$5))</f>
        <v>1580.8058883993529</v>
      </c>
      <c r="H195" s="32">
        <f t="shared" si="26"/>
        <v>0.13421436481051557</v>
      </c>
      <c r="I195" s="30">
        <f t="shared" si="30"/>
        <v>0.18669825358813502</v>
      </c>
      <c r="K195">
        <v>148</v>
      </c>
      <c r="L195">
        <f t="shared" si="35"/>
        <v>5.2622299655912209E-3</v>
      </c>
      <c r="M195" s="32">
        <f t="shared" si="31"/>
        <v>6.4017790521021536E-2</v>
      </c>
      <c r="N195" s="33">
        <f t="shared" si="32"/>
        <v>5.8757930842334057E-2</v>
      </c>
      <c r="O195" s="11">
        <f t="shared" si="27"/>
        <v>595453.33333333337</v>
      </c>
      <c r="P195" s="11">
        <f>O195/((Use!D$5))</f>
        <v>1601.1894558799679</v>
      </c>
      <c r="Q195" s="32">
        <f t="shared" si="28"/>
        <v>4.7230602068854301E-2</v>
      </c>
      <c r="R195" s="35">
        <f t="shared" si="33"/>
        <v>0.10598853291118836</v>
      </c>
    </row>
    <row r="196" spans="2:18">
      <c r="B196">
        <v>149</v>
      </c>
      <c r="C196">
        <f t="shared" si="34"/>
        <v>4.7003406736263317E-3</v>
      </c>
      <c r="D196" s="32">
        <f t="shared" si="24"/>
        <v>5.7374969845515031E-2</v>
      </c>
      <c r="E196" s="33">
        <f t="shared" si="29"/>
        <v>5.2660900709417036E-2</v>
      </c>
      <c r="F196" s="11">
        <f t="shared" si="25"/>
        <v>599476.66666666674</v>
      </c>
      <c r="G196" s="11">
        <f>F196/((Use!$C$5))</f>
        <v>1591.4870092669162</v>
      </c>
      <c r="H196" s="32">
        <f t="shared" si="26"/>
        <v>0.13504389835375286</v>
      </c>
      <c r="I196" s="30">
        <f t="shared" si="30"/>
        <v>0.18770479906316989</v>
      </c>
      <c r="K196">
        <v>149</v>
      </c>
      <c r="L196">
        <f t="shared" si="35"/>
        <v>5.2622299655912209E-3</v>
      </c>
      <c r="M196" s="32">
        <f t="shared" si="31"/>
        <v>6.4233702737769682E-2</v>
      </c>
      <c r="N196" s="33">
        <f t="shared" si="32"/>
        <v>5.8956103178437046E-2</v>
      </c>
      <c r="O196" s="11">
        <f t="shared" si="27"/>
        <v>599476.66666666674</v>
      </c>
      <c r="P196" s="11">
        <f>O196/((Use!D$5))</f>
        <v>1612.0083035548328</v>
      </c>
      <c r="Q196" s="32">
        <f t="shared" si="28"/>
        <v>4.7507799871743535E-2</v>
      </c>
      <c r="R196" s="35">
        <f t="shared" si="33"/>
        <v>0.10646390305018058</v>
      </c>
    </row>
    <row r="197" spans="2:18">
      <c r="B197">
        <v>150</v>
      </c>
      <c r="C197">
        <f t="shared" si="34"/>
        <v>4.7003406736263317E-3</v>
      </c>
      <c r="D197" s="32">
        <f t="shared" si="24"/>
        <v>5.7567181338171368E-2</v>
      </c>
      <c r="E197" s="33">
        <f t="shared" si="29"/>
        <v>5.2837319631418009E-2</v>
      </c>
      <c r="F197" s="11">
        <f t="shared" si="25"/>
        <v>603500</v>
      </c>
      <c r="G197" s="11">
        <f>F197/((Use!$C$5))</f>
        <v>1602.168130134479</v>
      </c>
      <c r="H197" s="32">
        <f t="shared" si="26"/>
        <v>0.13587295880440947</v>
      </c>
      <c r="I197" s="30">
        <f t="shared" si="30"/>
        <v>0.18871027843582749</v>
      </c>
      <c r="K197">
        <v>150</v>
      </c>
      <c r="L197">
        <f t="shared" si="35"/>
        <v>5.2622299655912209E-3</v>
      </c>
      <c r="M197" s="32">
        <f t="shared" si="31"/>
        <v>6.4448891624409851E-2</v>
      </c>
      <c r="N197" s="33">
        <f t="shared" si="32"/>
        <v>5.9153611615019058E-2</v>
      </c>
      <c r="O197" s="11">
        <f t="shared" si="27"/>
        <v>603500</v>
      </c>
      <c r="P197" s="11">
        <f>O197/((Use!D$5))</f>
        <v>1622.8271512296972</v>
      </c>
      <c r="Q197" s="32">
        <f t="shared" si="28"/>
        <v>4.7784754068968226E-2</v>
      </c>
      <c r="R197" s="35">
        <f t="shared" si="33"/>
        <v>0.10693836568398729</v>
      </c>
    </row>
    <row r="198" spans="2:18">
      <c r="B198">
        <v>151</v>
      </c>
      <c r="C198">
        <f t="shared" si="34"/>
        <v>4.7003406736263317E-3</v>
      </c>
      <c r="D198" s="32">
        <f t="shared" si="24"/>
        <v>5.7758753186595464E-2</v>
      </c>
      <c r="E198" s="33">
        <f t="shared" si="29"/>
        <v>5.3013151463935641E-2</v>
      </c>
      <c r="F198" s="11">
        <f t="shared" si="25"/>
        <v>607523.33333333337</v>
      </c>
      <c r="G198" s="11">
        <f>F198/((Use!$C$5))</f>
        <v>1612.8492510020424</v>
      </c>
      <c r="H198" s="32">
        <f t="shared" si="26"/>
        <v>0.13670154958360345</v>
      </c>
      <c r="I198" s="30">
        <f t="shared" si="30"/>
        <v>0.1897147010475391</v>
      </c>
      <c r="K198">
        <v>151</v>
      </c>
      <c r="L198">
        <f t="shared" si="35"/>
        <v>5.2622299655912209E-3</v>
      </c>
      <c r="M198" s="32">
        <f t="shared" si="31"/>
        <v>6.466336440230816E-2</v>
      </c>
      <c r="N198" s="33">
        <f t="shared" si="32"/>
        <v>5.9350462780120954E-2</v>
      </c>
      <c r="O198" s="11">
        <f t="shared" si="27"/>
        <v>607523.33333333337</v>
      </c>
      <c r="P198" s="11">
        <f>O198/((Use!D$5))</f>
        <v>1633.6459989045618</v>
      </c>
      <c r="Q198" s="32">
        <f t="shared" si="28"/>
        <v>4.8061466496540646E-2</v>
      </c>
      <c r="R198" s="35">
        <f t="shared" si="33"/>
        <v>0.1074119292766616</v>
      </c>
    </row>
    <row r="199" spans="2:18">
      <c r="B199">
        <v>152</v>
      </c>
      <c r="C199">
        <f t="shared" si="34"/>
        <v>4.7003406736263317E-3</v>
      </c>
      <c r="D199" s="32">
        <f t="shared" si="24"/>
        <v>5.7949691734453579E-2</v>
      </c>
      <c r="E199" s="33">
        <f t="shared" si="29"/>
        <v>5.3188402029424917E-2</v>
      </c>
      <c r="F199" s="11">
        <f t="shared" si="25"/>
        <v>611546.66666666674</v>
      </c>
      <c r="G199" s="11">
        <f>F199/((Use!$C$5))</f>
        <v>1623.5303718696057</v>
      </c>
      <c r="H199" s="32">
        <f t="shared" si="26"/>
        <v>0.13752967406522593</v>
      </c>
      <c r="I199" s="30">
        <f t="shared" si="30"/>
        <v>0.19071807609465086</v>
      </c>
      <c r="K199">
        <v>152</v>
      </c>
      <c r="L199">
        <f t="shared" si="35"/>
        <v>5.2622299655912209E-3</v>
      </c>
      <c r="M199" s="32">
        <f t="shared" si="31"/>
        <v>6.4877128173466955E-2</v>
      </c>
      <c r="N199" s="33">
        <f t="shared" si="32"/>
        <v>5.9546663192227033E-2</v>
      </c>
      <c r="O199" s="11">
        <f t="shared" si="27"/>
        <v>611546.66666666674</v>
      </c>
      <c r="P199" s="11">
        <f>O199/((Use!D$5))</f>
        <v>1644.4648465794266</v>
      </c>
      <c r="Q199" s="32">
        <f t="shared" si="28"/>
        <v>4.8337938964572634E-2</v>
      </c>
      <c r="R199" s="35">
        <f t="shared" si="33"/>
        <v>0.10788460215679967</v>
      </c>
    </row>
    <row r="200" spans="2:18">
      <c r="B200">
        <v>153</v>
      </c>
      <c r="C200">
        <f t="shared" si="34"/>
        <v>4.7003406736263317E-3</v>
      </c>
      <c r="D200" s="32">
        <f t="shared" si="24"/>
        <v>5.8140003221244692E-2</v>
      </c>
      <c r="E200" s="33">
        <f t="shared" si="29"/>
        <v>5.3363077054732172E-2</v>
      </c>
      <c r="F200" s="11">
        <f t="shared" si="25"/>
        <v>615570</v>
      </c>
      <c r="G200" s="11">
        <f>F200/((Use!$C$5))</f>
        <v>1634.2114927371686</v>
      </c>
      <c r="H200" s="32">
        <f t="shared" si="26"/>
        <v>0.13835733557690033</v>
      </c>
      <c r="I200" s="30">
        <f t="shared" si="30"/>
        <v>0.1917204126316325</v>
      </c>
      <c r="K200">
        <v>153</v>
      </c>
      <c r="L200">
        <f t="shared" si="35"/>
        <v>5.2622299655912209E-3</v>
      </c>
      <c r="M200" s="32">
        <f t="shared" si="31"/>
        <v>6.5090189923268968E-2</v>
      </c>
      <c r="N200" s="33">
        <f t="shared" si="32"/>
        <v>5.9742219262783738E-2</v>
      </c>
      <c r="O200" s="11">
        <f t="shared" si="27"/>
        <v>615570</v>
      </c>
      <c r="P200" s="11">
        <f>O200/((Use!D$5))</f>
        <v>1655.283694254291</v>
      </c>
      <c r="Q200" s="32">
        <f t="shared" si="28"/>
        <v>4.8614173257809298E-2</v>
      </c>
      <c r="R200" s="35">
        <f t="shared" si="33"/>
        <v>0.10835639252059304</v>
      </c>
    </row>
    <row r="201" spans="2:18">
      <c r="B201">
        <v>154</v>
      </c>
      <c r="C201">
        <f t="shared" si="34"/>
        <v>4.7003406736263317E-3</v>
      </c>
      <c r="D201" s="32">
        <f t="shared" si="24"/>
        <v>5.8329693784679601E-2</v>
      </c>
      <c r="E201" s="33">
        <f t="shared" si="29"/>
        <v>5.3537182173278734E-2</v>
      </c>
      <c r="F201" s="11">
        <f t="shared" si="25"/>
        <v>619593.33333333337</v>
      </c>
      <c r="G201" s="11">
        <f>F201/((Use!$C$5))</f>
        <v>1644.8926136047319</v>
      </c>
      <c r="H201" s="32">
        <f t="shared" si="26"/>
        <v>0.13918453740091472</v>
      </c>
      <c r="I201" s="30">
        <f t="shared" si="30"/>
        <v>0.19272171957419346</v>
      </c>
      <c r="K201">
        <v>154</v>
      </c>
      <c r="L201">
        <f t="shared" si="35"/>
        <v>5.2622299655912209E-3</v>
      </c>
      <c r="M201" s="32">
        <f t="shared" si="31"/>
        <v>6.5302556523140751E-2</v>
      </c>
      <c r="N201" s="33">
        <f t="shared" si="32"/>
        <v>5.9937137298644264E-2</v>
      </c>
      <c r="O201" s="11">
        <f t="shared" si="27"/>
        <v>619593.33333333337</v>
      </c>
      <c r="P201" s="11">
        <f>O201/((Use!D$5))</f>
        <v>1666.1025419291559</v>
      </c>
      <c r="Q201" s="32">
        <f t="shared" si="28"/>
        <v>4.8890171136147728E-2</v>
      </c>
      <c r="R201" s="35">
        <f t="shared" si="33"/>
        <v>0.10882730843479199</v>
      </c>
    </row>
    <row r="202" spans="2:18">
      <c r="B202">
        <v>155</v>
      </c>
      <c r="C202">
        <f t="shared" si="34"/>
        <v>4.7003406736263317E-3</v>
      </c>
      <c r="D202" s="32">
        <f t="shared" si="24"/>
        <v>5.8518769462990554E-2</v>
      </c>
      <c r="E202" s="33">
        <f t="shared" si="29"/>
        <v>5.37107229271808E-2</v>
      </c>
      <c r="F202" s="11">
        <f t="shared" si="25"/>
        <v>623616.66666666674</v>
      </c>
      <c r="G202" s="11">
        <f>F202/((Use!$C$5))</f>
        <v>1655.5737344722952</v>
      </c>
      <c r="H202" s="32">
        <f t="shared" si="26"/>
        <v>0.14001128277512939</v>
      </c>
      <c r="I202" s="30">
        <f t="shared" si="30"/>
        <v>0.19372200570231018</v>
      </c>
      <c r="K202">
        <v>155</v>
      </c>
      <c r="L202">
        <f t="shared" si="35"/>
        <v>5.2622299655912209E-3</v>
      </c>
      <c r="M202" s="32">
        <f t="shared" si="31"/>
        <v>6.5514234733138402E-2</v>
      </c>
      <c r="N202" s="33">
        <f t="shared" si="32"/>
        <v>6.0131423504441804E-2</v>
      </c>
      <c r="O202" s="11">
        <f t="shared" si="27"/>
        <v>623616.66666666674</v>
      </c>
      <c r="P202" s="11">
        <f>O202/((Use!D$5))</f>
        <v>1676.9213896040205</v>
      </c>
      <c r="Q202" s="32">
        <f t="shared" si="28"/>
        <v>4.916593433514202E-2</v>
      </c>
      <c r="R202" s="35">
        <f t="shared" si="33"/>
        <v>0.10929735783958383</v>
      </c>
    </row>
    <row r="203" spans="2:18">
      <c r="B203">
        <v>156</v>
      </c>
      <c r="C203">
        <f t="shared" si="34"/>
        <v>4.7003406736263317E-3</v>
      </c>
      <c r="D203" s="32">
        <f t="shared" si="24"/>
        <v>5.8707236197174044E-2</v>
      </c>
      <c r="E203" s="33">
        <f t="shared" si="29"/>
        <v>5.3883704769307914E-2</v>
      </c>
      <c r="F203" s="11">
        <f t="shared" si="25"/>
        <v>627640</v>
      </c>
      <c r="G203" s="11">
        <f>F203/((Use!$C$5))</f>
        <v>1666.2548553398583</v>
      </c>
      <c r="H203" s="32">
        <f t="shared" si="26"/>
        <v>0.1408375748938617</v>
      </c>
      <c r="I203" s="30">
        <f t="shared" si="30"/>
        <v>0.1947212796631696</v>
      </c>
      <c r="K203">
        <v>156</v>
      </c>
      <c r="L203">
        <f t="shared" si="35"/>
        <v>5.2622299655912209E-3</v>
      </c>
      <c r="M203" s="32">
        <f t="shared" si="31"/>
        <v>6.5725231204458501E-2</v>
      </c>
      <c r="N203" s="33">
        <f t="shared" si="32"/>
        <v>6.0325083984894216E-2</v>
      </c>
      <c r="O203" s="11">
        <f t="shared" si="27"/>
        <v>627640</v>
      </c>
      <c r="P203" s="11">
        <f>O203/((Use!D$5))</f>
        <v>1687.7402372788849</v>
      </c>
      <c r="Q203" s="32">
        <f t="shared" si="28"/>
        <v>4.9441464566494557E-2</v>
      </c>
      <c r="R203" s="35">
        <f t="shared" si="33"/>
        <v>0.10976654855138877</v>
      </c>
    </row>
    <row r="204" spans="2:18">
      <c r="B204">
        <v>157</v>
      </c>
      <c r="C204">
        <f t="shared" si="34"/>
        <v>4.7003406736263317E-3</v>
      </c>
      <c r="D204" s="32">
        <f t="shared" si="24"/>
        <v>5.8895099833168867E-2</v>
      </c>
      <c r="E204" s="33">
        <f t="shared" si="29"/>
        <v>5.4056133065282119E-2</v>
      </c>
      <c r="F204" s="11">
        <f t="shared" si="25"/>
        <v>631663.33333333337</v>
      </c>
      <c r="G204" s="11">
        <f>F204/((Use!$C$5))</f>
        <v>1676.9359762074216</v>
      </c>
      <c r="H204" s="32">
        <f t="shared" si="26"/>
        <v>0.14166341690874618</v>
      </c>
      <c r="I204" s="30">
        <f t="shared" si="30"/>
        <v>0.1957195499740283</v>
      </c>
      <c r="K204">
        <v>157</v>
      </c>
      <c r="L204">
        <f t="shared" si="35"/>
        <v>5.2622299655912209E-3</v>
      </c>
      <c r="M204" s="32">
        <f t="shared" si="31"/>
        <v>6.5935552481876505E-2</v>
      </c>
      <c r="N204" s="33">
        <f t="shared" si="32"/>
        <v>6.0518124747042053E-2</v>
      </c>
      <c r="O204" s="11">
        <f t="shared" si="27"/>
        <v>631663.33333333337</v>
      </c>
      <c r="P204" s="11">
        <f>O204/((Use!D$5))</f>
        <v>1698.5590849537498</v>
      </c>
      <c r="Q204" s="32">
        <f t="shared" si="28"/>
        <v>4.9716763518535219E-2</v>
      </c>
      <c r="R204" s="35">
        <f t="shared" si="33"/>
        <v>0.11023488826557727</v>
      </c>
    </row>
    <row r="205" spans="2:18">
      <c r="B205">
        <v>158</v>
      </c>
      <c r="C205">
        <f t="shared" si="34"/>
        <v>4.7003406736263317E-3</v>
      </c>
      <c r="D205" s="32">
        <f t="shared" si="24"/>
        <v>5.9082366123972004E-2</v>
      </c>
      <c r="E205" s="33">
        <f t="shared" si="29"/>
        <v>5.4228013095419955E-2</v>
      </c>
      <c r="F205" s="11">
        <f t="shared" si="25"/>
        <v>635686.66666666674</v>
      </c>
      <c r="G205" s="11">
        <f>F205/((Use!$C$5))</f>
        <v>1687.6170970749849</v>
      </c>
      <c r="H205" s="32">
        <f t="shared" si="26"/>
        <v>0.14248881192957338</v>
      </c>
      <c r="I205" s="30">
        <f t="shared" si="30"/>
        <v>0.19671682502499332</v>
      </c>
      <c r="K205">
        <v>158</v>
      </c>
      <c r="L205">
        <f t="shared" si="35"/>
        <v>5.2622299655912209E-3</v>
      </c>
      <c r="M205" s="32">
        <f t="shared" si="31"/>
        <v>6.6145205006115579E-2</v>
      </c>
      <c r="N205" s="33">
        <f t="shared" si="32"/>
        <v>6.071055170242276E-2</v>
      </c>
      <c r="O205" s="11">
        <f t="shared" si="27"/>
        <v>635686.66666666674</v>
      </c>
      <c r="P205" s="11">
        <f>O205/((Use!D$5))</f>
        <v>1709.3779326286144</v>
      </c>
      <c r="Q205" s="32">
        <f t="shared" si="28"/>
        <v>4.9991832856686465E-2</v>
      </c>
      <c r="R205" s="35">
        <f t="shared" si="33"/>
        <v>0.11070238455910922</v>
      </c>
    </row>
    <row r="206" spans="2:18">
      <c r="B206">
        <v>159</v>
      </c>
      <c r="C206">
        <f t="shared" si="34"/>
        <v>4.7003406736263317E-3</v>
      </c>
      <c r="D206" s="32">
        <f t="shared" si="24"/>
        <v>5.9269040731694145E-2</v>
      </c>
      <c r="E206" s="33">
        <f t="shared" si="29"/>
        <v>5.4399350056619139E-2</v>
      </c>
      <c r="F206" s="11">
        <f t="shared" si="25"/>
        <v>639710</v>
      </c>
      <c r="G206" s="11">
        <f>F206/((Use!$C$5))</f>
        <v>1698.2982179425478</v>
      </c>
      <c r="H206" s="32">
        <f t="shared" si="26"/>
        <v>0.14331376302510665</v>
      </c>
      <c r="I206" s="30">
        <f t="shared" si="30"/>
        <v>0.19771311308172579</v>
      </c>
      <c r="K206">
        <v>159</v>
      </c>
      <c r="L206">
        <f t="shared" si="35"/>
        <v>5.2622299655912209E-3</v>
      </c>
      <c r="M206" s="32">
        <f t="shared" si="31"/>
        <v>6.6354195116147874E-2</v>
      </c>
      <c r="N206" s="33">
        <f t="shared" si="32"/>
        <v>6.0902370669182901E-2</v>
      </c>
      <c r="O206" s="11">
        <f t="shared" si="27"/>
        <v>639710</v>
      </c>
      <c r="P206" s="11">
        <f>O206/((Use!D$5))</f>
        <v>1720.1967803034788</v>
      </c>
      <c r="Q206" s="32">
        <f t="shared" si="28"/>
        <v>5.0266674223917548E-2</v>
      </c>
      <c r="R206" s="35">
        <f t="shared" si="33"/>
        <v>0.11116904489310045</v>
      </c>
    </row>
    <row r="207" spans="2:18">
      <c r="B207">
        <v>160</v>
      </c>
      <c r="C207">
        <f t="shared" si="34"/>
        <v>4.7003406736263317E-3</v>
      </c>
      <c r="D207" s="32">
        <f t="shared" si="24"/>
        <v>5.9455129229557362E-2</v>
      </c>
      <c r="E207" s="33">
        <f t="shared" si="29"/>
        <v>5.4570149064192046E-2</v>
      </c>
      <c r="F207" s="11">
        <f t="shared" si="25"/>
        <v>643733.33333333337</v>
      </c>
      <c r="G207" s="11">
        <f>F207/((Use!$C$5))</f>
        <v>1708.9793388101111</v>
      </c>
      <c r="H207" s="32">
        <f t="shared" si="26"/>
        <v>0.14413827322387807</v>
      </c>
      <c r="I207" s="30">
        <f t="shared" si="30"/>
        <v>0.19870842228807012</v>
      </c>
      <c r="K207">
        <v>160</v>
      </c>
      <c r="L207">
        <f t="shared" si="35"/>
        <v>5.2622299655912209E-3</v>
      </c>
      <c r="M207" s="32">
        <f t="shared" si="31"/>
        <v>6.6562529051430952E-2</v>
      </c>
      <c r="N207" s="33">
        <f t="shared" si="32"/>
        <v>6.1093587374130794E-2</v>
      </c>
      <c r="O207" s="11">
        <f t="shared" si="27"/>
        <v>643733.33333333337</v>
      </c>
      <c r="P207" s="11">
        <f>O207/((Use!D$5))</f>
        <v>1731.0156279783437</v>
      </c>
      <c r="Q207" s="32">
        <f t="shared" si="28"/>
        <v>5.0541289241186761E-2</v>
      </c>
      <c r="R207" s="35">
        <f t="shared" si="33"/>
        <v>0.11163487661531755</v>
      </c>
    </row>
    <row r="208" spans="2:18">
      <c r="B208">
        <v>161</v>
      </c>
      <c r="C208">
        <f t="shared" si="34"/>
        <v>4.7003406736263317E-3</v>
      </c>
      <c r="D208" s="32">
        <f t="shared" si="24"/>
        <v>5.9640637103836443E-2</v>
      </c>
      <c r="E208" s="33">
        <f t="shared" si="29"/>
        <v>5.4740415153647588E-2</v>
      </c>
      <c r="F208" s="11">
        <f t="shared" si="25"/>
        <v>647756.66666666674</v>
      </c>
      <c r="G208" s="11">
        <f>F208/((Use!$C$5))</f>
        <v>1719.6604596776745</v>
      </c>
      <c r="H208" s="32">
        <f t="shared" si="26"/>
        <v>0.14496234551496376</v>
      </c>
      <c r="I208" s="30">
        <f t="shared" si="30"/>
        <v>0.19970276066861134</v>
      </c>
      <c r="K208">
        <v>161</v>
      </c>
      <c r="L208">
        <f t="shared" si="35"/>
        <v>5.2622299655912209E-3</v>
      </c>
      <c r="M208" s="32">
        <f t="shared" si="31"/>
        <v>6.6770212954081212E-2</v>
      </c>
      <c r="N208" s="33">
        <f t="shared" si="32"/>
        <v>6.1284207454731406E-2</v>
      </c>
      <c r="O208" s="11">
        <f t="shared" si="27"/>
        <v>647756.66666666674</v>
      </c>
      <c r="P208" s="11">
        <f>O208/((Use!D$5))</f>
        <v>1741.8344756532085</v>
      </c>
      <c r="Q208" s="32">
        <f t="shared" si="28"/>
        <v>5.0815679507871331E-2</v>
      </c>
      <c r="R208" s="35">
        <f t="shared" si="33"/>
        <v>0.11209988696260273</v>
      </c>
    </row>
    <row r="209" spans="2:18">
      <c r="B209">
        <v>162</v>
      </c>
      <c r="C209">
        <f t="shared" si="34"/>
        <v>4.7003406736263317E-3</v>
      </c>
      <c r="D209" s="32">
        <f t="shared" si="24"/>
        <v>5.9825569755746232E-2</v>
      </c>
      <c r="E209" s="33">
        <f t="shared" si="29"/>
        <v>5.4910153282423477E-2</v>
      </c>
      <c r="F209" s="11">
        <f t="shared" si="25"/>
        <v>651780</v>
      </c>
      <c r="G209" s="11">
        <f>F209/((Use!$C$5))</f>
        <v>1730.3415805452373</v>
      </c>
      <c r="H209" s="32">
        <f t="shared" si="26"/>
        <v>0.14578598284873995</v>
      </c>
      <c r="I209" s="30">
        <f t="shared" si="30"/>
        <v>0.20069613613116344</v>
      </c>
      <c r="K209">
        <v>162</v>
      </c>
      <c r="L209">
        <f t="shared" si="35"/>
        <v>5.2622299655912209E-3</v>
      </c>
      <c r="M209" s="32">
        <f t="shared" si="31"/>
        <v>6.6977252870986895E-2</v>
      </c>
      <c r="N209" s="33">
        <f t="shared" si="32"/>
        <v>6.1474236461045703E-2</v>
      </c>
      <c r="O209" s="11">
        <f t="shared" si="27"/>
        <v>651780</v>
      </c>
      <c r="P209" s="11">
        <f>O209/((Use!D$5))</f>
        <v>1752.6533233280729</v>
      </c>
      <c r="Q209" s="32">
        <f t="shared" si="28"/>
        <v>5.108984660218735E-2</v>
      </c>
      <c r="R209" s="35">
        <f t="shared" si="33"/>
        <v>0.11256408306323305</v>
      </c>
    </row>
    <row r="210" spans="2:18">
      <c r="B210">
        <v>163</v>
      </c>
      <c r="C210">
        <f t="shared" si="34"/>
        <v>4.7003406736263317E-3</v>
      </c>
      <c r="D210" s="32">
        <f t="shared" si="24"/>
        <v>6.000993250327652E-2</v>
      </c>
      <c r="E210" s="33">
        <f t="shared" si="29"/>
        <v>5.5079368331570323E-2</v>
      </c>
      <c r="F210" s="11">
        <f t="shared" si="25"/>
        <v>655803.33333333337</v>
      </c>
      <c r="G210" s="11">
        <f>F210/((Use!$C$5))</f>
        <v>1741.0227014128006</v>
      </c>
      <c r="H210" s="32">
        <f t="shared" si="26"/>
        <v>0.14660918813761942</v>
      </c>
      <c r="I210" s="30">
        <f t="shared" si="30"/>
        <v>0.20168855646918973</v>
      </c>
      <c r="K210">
        <v>163</v>
      </c>
      <c r="L210">
        <f t="shared" si="35"/>
        <v>5.2622299655912209E-3</v>
      </c>
      <c r="M210" s="32">
        <f t="shared" si="31"/>
        <v>6.7183654755862215E-2</v>
      </c>
      <c r="N210" s="33">
        <f t="shared" si="32"/>
        <v>6.1663679857616054E-2</v>
      </c>
      <c r="O210" s="11">
        <f t="shared" si="27"/>
        <v>655803.33333333337</v>
      </c>
      <c r="P210" s="11">
        <f>O210/((Use!D$5))</f>
        <v>1763.4721710029376</v>
      </c>
      <c r="Q210" s="32">
        <f t="shared" si="28"/>
        <v>5.1363792081598747E-2</v>
      </c>
      <c r="R210" s="35">
        <f t="shared" si="33"/>
        <v>0.11302747193921481</v>
      </c>
    </row>
    <row r="211" spans="2:18">
      <c r="B211">
        <v>164</v>
      </c>
      <c r="C211">
        <f t="shared" si="34"/>
        <v>4.7003406736263317E-3</v>
      </c>
      <c r="D211" s="32">
        <f t="shared" si="24"/>
        <v>6.0193730582976411E-2</v>
      </c>
      <c r="E211" s="33">
        <f t="shared" si="29"/>
        <v>5.5248065107389444E-2</v>
      </c>
      <c r="F211" s="11">
        <f t="shared" si="25"/>
        <v>659826.66666666674</v>
      </c>
      <c r="G211" s="11">
        <f>F211/((Use!$C$5))</f>
        <v>1751.703822280364</v>
      </c>
      <c r="H211" s="32">
        <f t="shared" si="26"/>
        <v>0.14743196425677055</v>
      </c>
      <c r="I211" s="30">
        <f t="shared" si="30"/>
        <v>0.20268002936415999</v>
      </c>
      <c r="K211">
        <v>164</v>
      </c>
      <c r="L211">
        <f t="shared" si="35"/>
        <v>5.2622299655912209E-3</v>
      </c>
      <c r="M211" s="32">
        <f t="shared" si="31"/>
        <v>6.7389424471245143E-2</v>
      </c>
      <c r="N211" s="33">
        <f t="shared" si="32"/>
        <v>6.1852543025299835E-2</v>
      </c>
      <c r="O211" s="11">
        <f t="shared" si="27"/>
        <v>659826.66666666674</v>
      </c>
      <c r="P211" s="11">
        <f>O211/((Use!D$5))</f>
        <v>1774.2910186778024</v>
      </c>
      <c r="Q211" s="32">
        <f t="shared" si="28"/>
        <v>5.1637517483215323E-2</v>
      </c>
      <c r="R211" s="35">
        <f t="shared" si="33"/>
        <v>0.11349006050851515</v>
      </c>
    </row>
    <row r="212" spans="2:18">
      <c r="B212">
        <v>165</v>
      </c>
      <c r="C212">
        <f t="shared" si="34"/>
        <v>4.7003406736263317E-3</v>
      </c>
      <c r="D212" s="32">
        <f t="shared" si="24"/>
        <v>6.0376969151689754E-2</v>
      </c>
      <c r="E212" s="33">
        <f t="shared" si="29"/>
        <v>5.5416248343025658E-2</v>
      </c>
      <c r="F212" s="11">
        <f t="shared" si="25"/>
        <v>663850</v>
      </c>
      <c r="G212" s="11">
        <f>F212/((Use!$C$5))</f>
        <v>1762.3849431479271</v>
      </c>
      <c r="H212" s="32">
        <f t="shared" si="26"/>
        <v>0.14825431404481712</v>
      </c>
      <c r="I212" s="30">
        <f t="shared" si="30"/>
        <v>0.20367056238784279</v>
      </c>
      <c r="K212">
        <v>165</v>
      </c>
      <c r="L212">
        <f t="shared" si="35"/>
        <v>5.2622299655912209E-3</v>
      </c>
      <c r="M212" s="32">
        <f t="shared" si="31"/>
        <v>6.7594567790440235E-2</v>
      </c>
      <c r="N212" s="33">
        <f t="shared" si="32"/>
        <v>6.2040831263052654E-2</v>
      </c>
      <c r="O212" s="11">
        <f t="shared" si="27"/>
        <v>663850</v>
      </c>
      <c r="P212" s="11">
        <f>O212/((Use!D$5))</f>
        <v>1785.1098663526668</v>
      </c>
      <c r="Q212" s="32">
        <f t="shared" si="28"/>
        <v>5.1911024324181654E-2</v>
      </c>
      <c r="R212" s="35">
        <f t="shared" si="33"/>
        <v>0.11395185558723431</v>
      </c>
    </row>
    <row r="213" spans="2:18">
      <c r="B213">
        <v>166</v>
      </c>
      <c r="C213">
        <f t="shared" si="34"/>
        <v>4.7003406736263317E-3</v>
      </c>
      <c r="D213" s="32">
        <f t="shared" si="24"/>
        <v>6.0559653288243344E-2</v>
      </c>
      <c r="E213" s="33">
        <f t="shared" si="29"/>
        <v>5.5583922700016823E-2</v>
      </c>
      <c r="F213" s="11">
        <f t="shared" si="25"/>
        <v>667873.33333333337</v>
      </c>
      <c r="G213" s="11">
        <f>F213/((Use!$C$5))</f>
        <v>1773.0660640154904</v>
      </c>
      <c r="H213" s="32">
        <f t="shared" si="26"/>
        <v>0.14907624030452124</v>
      </c>
      <c r="I213" s="30">
        <f t="shared" si="30"/>
        <v>0.20466016300453807</v>
      </c>
      <c r="K213">
        <v>166</v>
      </c>
      <c r="L213">
        <f t="shared" si="35"/>
        <v>5.2622299655912209E-3</v>
      </c>
      <c r="M213" s="32">
        <f t="shared" si="31"/>
        <v>6.7799090399408651E-2</v>
      </c>
      <c r="N213" s="33">
        <f t="shared" si="32"/>
        <v>6.2228549789663058E-2</v>
      </c>
      <c r="O213" s="11">
        <f t="shared" si="27"/>
        <v>667873.33333333337</v>
      </c>
      <c r="P213" s="11">
        <f>O213/((Use!D$5))</f>
        <v>1795.9287140275317</v>
      </c>
      <c r="Q213" s="32">
        <f t="shared" si="28"/>
        <v>5.2184314102055387E-2</v>
      </c>
      <c r="R213" s="35">
        <f t="shared" si="33"/>
        <v>0.11441286389171845</v>
      </c>
    </row>
    <row r="214" spans="2:18">
      <c r="B214">
        <v>167</v>
      </c>
      <c r="C214">
        <f t="shared" si="34"/>
        <v>4.7003406736263317E-3</v>
      </c>
      <c r="D214" s="32">
        <f t="shared" si="24"/>
        <v>6.0741787995089412E-2</v>
      </c>
      <c r="E214" s="33">
        <f t="shared" si="29"/>
        <v>5.5751092769801343E-2</v>
      </c>
      <c r="F214" s="11">
        <f t="shared" si="25"/>
        <v>671896.66666666674</v>
      </c>
      <c r="G214" s="11">
        <f>F214/((Use!$C$5))</f>
        <v>1783.7471848830535</v>
      </c>
      <c r="H214" s="32">
        <f t="shared" si="26"/>
        <v>0.14989774580345047</v>
      </c>
      <c r="I214" s="30">
        <f t="shared" si="30"/>
        <v>0.20564883857325181</v>
      </c>
      <c r="K214">
        <v>167</v>
      </c>
      <c r="L214">
        <f t="shared" si="35"/>
        <v>5.2622299655912209E-3</v>
      </c>
      <c r="M214" s="32">
        <f t="shared" si="31"/>
        <v>6.8002997898607032E-2</v>
      </c>
      <c r="N214" s="33">
        <f t="shared" si="32"/>
        <v>6.2415703745440358E-2</v>
      </c>
      <c r="O214" s="11">
        <f t="shared" si="27"/>
        <v>671896.66666666674</v>
      </c>
      <c r="P214" s="11">
        <f>O214/((Use!D$5))</f>
        <v>1806.7475617023963</v>
      </c>
      <c r="Q214" s="32">
        <f t="shared" si="28"/>
        <v>5.2457388295176911E-2</v>
      </c>
      <c r="R214" s="35">
        <f t="shared" si="33"/>
        <v>0.11487309204061727</v>
      </c>
    </row>
    <row r="215" spans="2:18">
      <c r="B215">
        <v>168</v>
      </c>
      <c r="C215">
        <f t="shared" si="34"/>
        <v>4.7003406736263317E-3</v>
      </c>
      <c r="D215" s="32">
        <f t="shared" si="24"/>
        <v>6.0923378199903969E-2</v>
      </c>
      <c r="E215" s="33">
        <f t="shared" si="29"/>
        <v>5.5917763075185208E-2</v>
      </c>
      <c r="F215" s="11">
        <f t="shared" si="25"/>
        <v>675920</v>
      </c>
      <c r="G215" s="11">
        <f>F215/((Use!$C$5))</f>
        <v>1794.4283057506166</v>
      </c>
      <c r="H215" s="32">
        <f t="shared" si="26"/>
        <v>0.15071883327462729</v>
      </c>
      <c r="I215" s="30">
        <f t="shared" si="30"/>
        <v>0.20663659634981249</v>
      </c>
      <c r="K215">
        <v>168</v>
      </c>
      <c r="L215">
        <f t="shared" si="35"/>
        <v>5.2622299655912209E-3</v>
      </c>
      <c r="M215" s="32">
        <f t="shared" si="31"/>
        <v>6.8206295804776843E-2</v>
      </c>
      <c r="N215" s="33">
        <f t="shared" si="32"/>
        <v>6.2602298193856917E-2</v>
      </c>
      <c r="O215" s="11">
        <f t="shared" si="27"/>
        <v>675920</v>
      </c>
      <c r="P215" s="11">
        <f>O215/((Use!D$5))</f>
        <v>1817.5664093772607</v>
      </c>
      <c r="Q215" s="32">
        <f t="shared" si="28"/>
        <v>5.2730248363029239E-2</v>
      </c>
      <c r="R215" s="35">
        <f t="shared" si="33"/>
        <v>0.11533254655688616</v>
      </c>
    </row>
    <row r="216" spans="2:18">
      <c r="B216">
        <v>169</v>
      </c>
      <c r="C216">
        <f t="shared" si="34"/>
        <v>4.7003406736263317E-3</v>
      </c>
      <c r="D216" s="32">
        <f t="shared" si="24"/>
        <v>6.1104428757142309E-2</v>
      </c>
      <c r="E216" s="33">
        <f t="shared" si="29"/>
        <v>5.6083938071769687E-2</v>
      </c>
      <c r="F216" s="11">
        <f t="shared" si="25"/>
        <v>679943.33333333337</v>
      </c>
      <c r="G216" s="11">
        <f>F216/((Use!$C$5))</f>
        <v>1805.1094266181799</v>
      </c>
      <c r="H216" s="32">
        <f t="shared" si="26"/>
        <v>0.15153950541716349</v>
      </c>
      <c r="I216" s="30">
        <f t="shared" si="30"/>
        <v>0.20762344348893319</v>
      </c>
      <c r="K216">
        <v>169</v>
      </c>
      <c r="L216">
        <f t="shared" si="35"/>
        <v>5.2622299655912209E-3</v>
      </c>
      <c r="M216" s="32">
        <f t="shared" si="31"/>
        <v>6.8408989552685873E-2</v>
      </c>
      <c r="N216" s="33">
        <f t="shared" si="32"/>
        <v>6.2788338123146603E-2</v>
      </c>
      <c r="O216" s="11">
        <f t="shared" si="27"/>
        <v>679943.33333333337</v>
      </c>
      <c r="P216" s="11">
        <f>O216/((Use!D$5))</f>
        <v>1828.3852570521256</v>
      </c>
      <c r="Q216" s="32">
        <f t="shared" si="28"/>
        <v>5.3002895746589458E-2</v>
      </c>
      <c r="R216" s="35">
        <f t="shared" si="33"/>
        <v>0.11579123386973605</v>
      </c>
    </row>
    <row r="217" spans="2:18">
      <c r="B217">
        <v>170</v>
      </c>
      <c r="C217">
        <f t="shared" si="34"/>
        <v>4.7003406736263317E-3</v>
      </c>
      <c r="D217" s="32">
        <f t="shared" si="24"/>
        <v>6.1284944449553243E-2</v>
      </c>
      <c r="E217" s="33">
        <f t="shared" si="29"/>
        <v>5.6249622149341136E-2</v>
      </c>
      <c r="F217" s="11">
        <f t="shared" si="25"/>
        <v>683966.66666666674</v>
      </c>
      <c r="G217" s="11">
        <f>F217/((Use!$C$5))</f>
        <v>1815.7905474857432</v>
      </c>
      <c r="H217" s="32">
        <f t="shared" si="26"/>
        <v>0.15235976489687877</v>
      </c>
      <c r="I217" s="30">
        <f t="shared" si="30"/>
        <v>0.2086093870462199</v>
      </c>
      <c r="K217">
        <v>170</v>
      </c>
      <c r="L217">
        <f t="shared" si="35"/>
        <v>5.2622299655912209E-3</v>
      </c>
      <c r="M217" s="32">
        <f t="shared" si="31"/>
        <v>6.8611084496823488E-2</v>
      </c>
      <c r="N217" s="33">
        <f t="shared" si="32"/>
        <v>6.2973828447860702E-2</v>
      </c>
      <c r="O217" s="11">
        <f t="shared" si="27"/>
        <v>683966.66666666674</v>
      </c>
      <c r="P217" s="11">
        <f>O217/((Use!D$5))</f>
        <v>1839.2041047269902</v>
      </c>
      <c r="Q217" s="32">
        <f t="shared" si="28"/>
        <v>5.3275331868671373E-2</v>
      </c>
      <c r="R217" s="35">
        <f t="shared" si="33"/>
        <v>0.11624916031653207</v>
      </c>
    </row>
    <row r="218" spans="2:18">
      <c r="B218">
        <v>171</v>
      </c>
      <c r="C218">
        <f t="shared" si="34"/>
        <v>4.7003406736263317E-3</v>
      </c>
      <c r="D218" s="32">
        <f t="shared" si="24"/>
        <v>6.1464929989653229E-2</v>
      </c>
      <c r="E218" s="33">
        <f t="shared" si="29"/>
        <v>5.6414819633224034E-2</v>
      </c>
      <c r="F218" s="11">
        <f t="shared" si="25"/>
        <v>687990</v>
      </c>
      <c r="G218" s="11">
        <f>F218/((Use!$C$5))</f>
        <v>1826.4716683533061</v>
      </c>
      <c r="H218" s="32">
        <f t="shared" si="26"/>
        <v>0.15317961434690505</v>
      </c>
      <c r="I218" s="30">
        <f t="shared" si="30"/>
        <v>0.20959443398012909</v>
      </c>
      <c r="K218">
        <v>171</v>
      </c>
      <c r="L218">
        <f t="shared" si="35"/>
        <v>5.2622299655912209E-3</v>
      </c>
      <c r="M218" s="32">
        <f t="shared" si="31"/>
        <v>6.881258591305095E-2</v>
      </c>
      <c r="N218" s="33">
        <f t="shared" si="32"/>
        <v>6.3158774010382696E-2</v>
      </c>
      <c r="O218" s="11">
        <f t="shared" si="27"/>
        <v>687990</v>
      </c>
      <c r="P218" s="11">
        <f>O218/((Use!D$5))</f>
        <v>1850.0229524018548</v>
      </c>
      <c r="Q218" s="32">
        <f t="shared" si="28"/>
        <v>5.3547558134260098E-2</v>
      </c>
      <c r="R218" s="35">
        <f t="shared" si="33"/>
        <v>0.11670633214464279</v>
      </c>
    </row>
    <row r="219" spans="2:18">
      <c r="B219">
        <v>172</v>
      </c>
      <c r="C219">
        <f t="shared" si="34"/>
        <v>4.7003406736263317E-3</v>
      </c>
      <c r="D219" s="32">
        <f t="shared" si="24"/>
        <v>6.1644390021161843E-2</v>
      </c>
      <c r="E219" s="33">
        <f t="shared" si="29"/>
        <v>5.657953478559849E-2</v>
      </c>
      <c r="F219" s="11">
        <f t="shared" si="25"/>
        <v>692013.33333333337</v>
      </c>
      <c r="G219" s="11">
        <f>F219/((Use!$C$5))</f>
        <v>1837.1527892208694</v>
      </c>
      <c r="H219" s="32">
        <f t="shared" si="26"/>
        <v>0.15399905636827579</v>
      </c>
      <c r="I219" s="30">
        <f t="shared" si="30"/>
        <v>0.21057859115387428</v>
      </c>
      <c r="K219">
        <v>172</v>
      </c>
      <c r="L219">
        <f t="shared" si="35"/>
        <v>5.2622299655912209E-3</v>
      </c>
      <c r="M219" s="32">
        <f t="shared" si="31"/>
        <v>6.901349900020852E-2</v>
      </c>
      <c r="N219" s="33">
        <f t="shared" si="32"/>
        <v>6.3343179582403306E-2</v>
      </c>
      <c r="O219" s="11">
        <f t="shared" si="27"/>
        <v>692013.33333333337</v>
      </c>
      <c r="P219" s="11">
        <f>O219/((Use!D$5))</f>
        <v>1860.8418000767194</v>
      </c>
      <c r="Q219" s="32">
        <f t="shared" si="28"/>
        <v>5.3819575930838123E-2</v>
      </c>
      <c r="R219" s="35">
        <f t="shared" si="33"/>
        <v>0.11716275551324143</v>
      </c>
    </row>
    <row r="220" spans="2:18">
      <c r="B220">
        <v>173</v>
      </c>
      <c r="C220">
        <f t="shared" si="34"/>
        <v>4.7003406736263317E-3</v>
      </c>
      <c r="D220" s="32">
        <f t="shared" si="24"/>
        <v>6.1823329120399721E-2</v>
      </c>
      <c r="E220" s="33">
        <f t="shared" si="29"/>
        <v>5.6743771806783347E-2</v>
      </c>
      <c r="F220" s="11">
        <f t="shared" si="25"/>
        <v>696036.66666666674</v>
      </c>
      <c r="G220" s="11">
        <f>F220/((Use!$C$5))</f>
        <v>1847.8339100884327</v>
      </c>
      <c r="H220" s="32">
        <f t="shared" si="26"/>
        <v>0.15481809353050185</v>
      </c>
      <c r="I220" s="30">
        <f t="shared" si="30"/>
        <v>0.21156186533728522</v>
      </c>
      <c r="K220">
        <v>173</v>
      </c>
      <c r="L220">
        <f t="shared" si="35"/>
        <v>5.2622299655912209E-3</v>
      </c>
      <c r="M220" s="32">
        <f t="shared" si="31"/>
        <v>6.9213828881680498E-2</v>
      </c>
      <c r="N220" s="33">
        <f t="shared" si="32"/>
        <v>6.3527049866356919E-2</v>
      </c>
      <c r="O220" s="11">
        <f t="shared" si="27"/>
        <v>696036.66666666674</v>
      </c>
      <c r="P220" s="11">
        <f>O220/((Use!D$5))</f>
        <v>1871.6606477515843</v>
      </c>
      <c r="Q220" s="32">
        <f t="shared" si="28"/>
        <v>5.4091386628704018E-2</v>
      </c>
      <c r="R220" s="35">
        <f t="shared" si="33"/>
        <v>0.11761843649506093</v>
      </c>
    </row>
    <row r="221" spans="2:18">
      <c r="B221">
        <v>174</v>
      </c>
      <c r="C221">
        <f t="shared" si="34"/>
        <v>4.7003406736263317E-3</v>
      </c>
      <c r="D221" s="32">
        <f t="shared" si="24"/>
        <v>6.2001751797650127E-2</v>
      </c>
      <c r="E221" s="33">
        <f t="shared" si="29"/>
        <v>5.6907534836485862E-2</v>
      </c>
      <c r="F221" s="11">
        <f t="shared" si="25"/>
        <v>700060</v>
      </c>
      <c r="G221" s="11">
        <f>F221/((Use!$C$5))</f>
        <v>1858.5150309559958</v>
      </c>
      <c r="H221" s="32">
        <f t="shared" si="26"/>
        <v>0.15563672837213352</v>
      </c>
      <c r="I221" s="30">
        <f t="shared" si="30"/>
        <v>0.21254426320861938</v>
      </c>
      <c r="K221">
        <v>174</v>
      </c>
      <c r="L221">
        <f t="shared" si="35"/>
        <v>5.2622299655912209E-3</v>
      </c>
      <c r="M221" s="32">
        <f t="shared" si="31"/>
        <v>6.9413580606919531E-2</v>
      </c>
      <c r="N221" s="33">
        <f t="shared" si="32"/>
        <v>6.3710389496820702E-2</v>
      </c>
      <c r="O221" s="11">
        <f t="shared" si="27"/>
        <v>700060</v>
      </c>
      <c r="P221" s="11">
        <f>O221/((Use!D$5))</f>
        <v>1882.4794954264487</v>
      </c>
      <c r="Q221" s="32">
        <f t="shared" si="28"/>
        <v>5.4362991581283257E-2</v>
      </c>
      <c r="R221" s="35">
        <f t="shared" si="33"/>
        <v>0.11807338107810396</v>
      </c>
    </row>
    <row r="222" spans="2:18">
      <c r="B222">
        <v>175</v>
      </c>
      <c r="C222">
        <f t="shared" si="34"/>
        <v>4.7003406736263317E-3</v>
      </c>
      <c r="D222" s="32">
        <f t="shared" si="24"/>
        <v>6.2179662498485437E-2</v>
      </c>
      <c r="E222" s="33">
        <f t="shared" si="29"/>
        <v>5.7070827955019214E-2</v>
      </c>
      <c r="F222" s="11">
        <f t="shared" si="25"/>
        <v>704083.33333333337</v>
      </c>
      <c r="G222" s="11">
        <f>F222/((Use!$C$5))</f>
        <v>1869.1961518235589</v>
      </c>
      <c r="H222" s="32">
        <f t="shared" si="26"/>
        <v>0.15645496340130921</v>
      </c>
      <c r="I222" s="30">
        <f t="shared" si="30"/>
        <v>0.21352579135632843</v>
      </c>
      <c r="K222">
        <v>175</v>
      </c>
      <c r="L222">
        <f t="shared" si="35"/>
        <v>5.2622299655912209E-3</v>
      </c>
      <c r="M222" s="32">
        <f t="shared" si="31"/>
        <v>6.9612759152931733E-2</v>
      </c>
      <c r="N222" s="33">
        <f t="shared" si="32"/>
        <v>6.3893203041877664E-2</v>
      </c>
      <c r="O222" s="11">
        <f t="shared" si="27"/>
        <v>704083.33333333337</v>
      </c>
      <c r="P222" s="11">
        <f>O222/((Use!D$5))</f>
        <v>1893.2983431013133</v>
      </c>
      <c r="Q222" s="32">
        <f t="shared" si="28"/>
        <v>5.463439212543153E-2</v>
      </c>
      <c r="R222" s="35">
        <f t="shared" si="33"/>
        <v>0.11852759516730919</v>
      </c>
    </row>
    <row r="223" spans="2:18">
      <c r="B223">
        <v>176</v>
      </c>
      <c r="C223">
        <f t="shared" si="34"/>
        <v>4.7003406736263317E-3</v>
      </c>
      <c r="D223" s="32">
        <f t="shared" si="24"/>
        <v>6.2357065605059561E-2</v>
      </c>
      <c r="E223" s="33">
        <f t="shared" si="29"/>
        <v>5.7233655184488724E-2</v>
      </c>
      <c r="F223" s="11">
        <f t="shared" si="25"/>
        <v>708106.66666666674</v>
      </c>
      <c r="G223" s="11">
        <f>F223/((Use!$C$5))</f>
        <v>1879.8772726911222</v>
      </c>
      <c r="H223" s="32">
        <f t="shared" si="26"/>
        <v>0.15727280109629116</v>
      </c>
      <c r="I223" s="30">
        <f t="shared" si="30"/>
        <v>0.21450645628077988</v>
      </c>
      <c r="K223">
        <v>176</v>
      </c>
      <c r="L223">
        <f t="shared" si="35"/>
        <v>5.2622299655912209E-3</v>
      </c>
      <c r="M223" s="32">
        <f t="shared" si="31"/>
        <v>6.9811369425723538E-2</v>
      </c>
      <c r="N223" s="33">
        <f t="shared" si="32"/>
        <v>6.4075495004444621E-2</v>
      </c>
      <c r="O223" s="11">
        <f t="shared" si="27"/>
        <v>708106.66666666674</v>
      </c>
      <c r="P223" s="11">
        <f>O223/((Use!D$5))</f>
        <v>1904.1171907761782</v>
      </c>
      <c r="Q223" s="32">
        <f t="shared" si="28"/>
        <v>5.490558958173155E-2</v>
      </c>
      <c r="R223" s="35">
        <f t="shared" si="33"/>
        <v>0.11898108458617618</v>
      </c>
    </row>
    <row r="224" spans="2:18">
      <c r="B224">
        <v>177</v>
      </c>
      <c r="C224">
        <f t="shared" si="34"/>
        <v>4.7003406736263317E-3</v>
      </c>
      <c r="D224" s="32">
        <f t="shared" si="24"/>
        <v>6.2533965437367306E-2</v>
      </c>
      <c r="E224" s="33">
        <f t="shared" si="29"/>
        <v>5.7396020489947776E-2</v>
      </c>
      <c r="F224" s="11">
        <f t="shared" si="25"/>
        <v>712130</v>
      </c>
      <c r="G224" s="11">
        <f>F224/((Use!$C$5))</f>
        <v>1890.5583935586853</v>
      </c>
      <c r="H224" s="32">
        <f t="shared" si="26"/>
        <v>0.15809024390598928</v>
      </c>
      <c r="I224" s="30">
        <f t="shared" si="30"/>
        <v>0.21548626439593704</v>
      </c>
      <c r="K224">
        <v>177</v>
      </c>
      <c r="L224">
        <f t="shared" si="35"/>
        <v>5.2622299655912209E-3</v>
      </c>
      <c r="M224" s="32">
        <f t="shared" si="31"/>
        <v>7.0009416261711643E-2</v>
      </c>
      <c r="N224" s="33">
        <f t="shared" si="32"/>
        <v>6.425726982356636E-2</v>
      </c>
      <c r="O224" s="11">
        <f t="shared" si="27"/>
        <v>712130</v>
      </c>
      <c r="P224" s="11">
        <f>O224/((Use!D$5))</f>
        <v>1914.9360384510426</v>
      </c>
      <c r="Q224" s="32">
        <f t="shared" si="28"/>
        <v>5.517658525478189E-2</v>
      </c>
      <c r="R224" s="35">
        <f t="shared" si="33"/>
        <v>0.11943385507834825</v>
      </c>
    </row>
    <row r="225" spans="2:18">
      <c r="B225">
        <v>178</v>
      </c>
      <c r="C225">
        <f t="shared" si="34"/>
        <v>4.7003406736263317E-3</v>
      </c>
      <c r="D225" s="32">
        <f t="shared" si="24"/>
        <v>6.2710366254471794E-2</v>
      </c>
      <c r="E225" s="33">
        <f t="shared" si="29"/>
        <v>5.7557927780524341E-2</v>
      </c>
      <c r="F225" s="11">
        <f t="shared" si="25"/>
        <v>716153.33333333337</v>
      </c>
      <c r="G225" s="11">
        <f>F225/((Use!$C$5))</f>
        <v>1901.2395144262487</v>
      </c>
      <c r="H225" s="32">
        <f t="shared" si="26"/>
        <v>0.15890729425047273</v>
      </c>
      <c r="I225" s="30">
        <f t="shared" si="30"/>
        <v>0.21646522203099708</v>
      </c>
      <c r="K225">
        <v>178</v>
      </c>
      <c r="L225">
        <f t="shared" si="35"/>
        <v>5.2622299655912209E-3</v>
      </c>
      <c r="M225" s="32">
        <f t="shared" si="31"/>
        <v>7.0206904429097147E-2</v>
      </c>
      <c r="N225" s="33">
        <f t="shared" si="32"/>
        <v>6.4438531875676802E-2</v>
      </c>
      <c r="O225" s="11">
        <f t="shared" si="27"/>
        <v>716153.33333333337</v>
      </c>
      <c r="P225" s="11">
        <f>O225/((Use!D$5))</f>
        <v>1925.7548861259074</v>
      </c>
      <c r="Q225" s="32">
        <f t="shared" si="28"/>
        <v>5.5447380433480138E-2</v>
      </c>
      <c r="R225" s="35">
        <f t="shared" si="33"/>
        <v>0.11988591230915693</v>
      </c>
    </row>
    <row r="226" spans="2:18">
      <c r="B226">
        <v>179</v>
      </c>
      <c r="C226">
        <f t="shared" si="34"/>
        <v>4.7003406736263317E-3</v>
      </c>
      <c r="D226" s="32">
        <f t="shared" si="24"/>
        <v>6.2886272255700926E-2</v>
      </c>
      <c r="E226" s="33">
        <f t="shared" si="29"/>
        <v>5.7719380910519175E-2</v>
      </c>
      <c r="F226" s="11">
        <f t="shared" si="25"/>
        <v>720176.66666666674</v>
      </c>
      <c r="G226" s="11">
        <f>F226/((Use!$C$5))</f>
        <v>1911.920635293812</v>
      </c>
      <c r="H226" s="32">
        <f t="shared" si="26"/>
        <v>0.15972395452146959</v>
      </c>
      <c r="I226" s="30">
        <f t="shared" si="30"/>
        <v>0.21744333543198877</v>
      </c>
      <c r="K226">
        <v>179</v>
      </c>
      <c r="L226">
        <f t="shared" si="35"/>
        <v>5.2622299655912209E-3</v>
      </c>
      <c r="M226" s="32">
        <f t="shared" si="31"/>
        <v>7.0403838629205059E-2</v>
      </c>
      <c r="N226" s="33">
        <f t="shared" si="32"/>
        <v>6.4619285475828486E-2</v>
      </c>
      <c r="O226" s="11">
        <f t="shared" si="27"/>
        <v>720176.66666666674</v>
      </c>
      <c r="P226" s="11">
        <f>O226/((Use!D$5))</f>
        <v>1936.5737338007721</v>
      </c>
      <c r="Q226" s="32">
        <f t="shared" si="28"/>
        <v>5.5717976391298649E-2</v>
      </c>
      <c r="R226" s="35">
        <f t="shared" si="33"/>
        <v>0.12033726186712713</v>
      </c>
    </row>
    <row r="227" spans="2:18">
      <c r="B227">
        <v>180</v>
      </c>
      <c r="C227">
        <f t="shared" si="34"/>
        <v>4.7003406736263317E-3</v>
      </c>
      <c r="D227" s="32">
        <f t="shared" si="24"/>
        <v>6.3061687581813783E-2</v>
      </c>
      <c r="E227" s="33">
        <f t="shared" si="29"/>
        <v>5.7880383680476384E-2</v>
      </c>
      <c r="F227" s="11">
        <f t="shared" si="25"/>
        <v>724200</v>
      </c>
      <c r="G227" s="11">
        <f>F227/((Use!$C$5))</f>
        <v>1922.6017561613749</v>
      </c>
      <c r="H227" s="32">
        <f t="shared" si="26"/>
        <v>0.16054022708285551</v>
      </c>
      <c r="I227" s="30">
        <f t="shared" si="30"/>
        <v>0.21842061076333188</v>
      </c>
      <c r="K227">
        <v>180</v>
      </c>
      <c r="L227">
        <f t="shared" si="35"/>
        <v>5.2622299655912209E-3</v>
      </c>
      <c r="M227" s="32">
        <f t="shared" si="31"/>
        <v>7.0600223497790104E-2</v>
      </c>
      <c r="N227" s="33">
        <f t="shared" si="32"/>
        <v>6.4799534878891091E-2</v>
      </c>
      <c r="O227" s="11">
        <f t="shared" si="27"/>
        <v>724200</v>
      </c>
      <c r="P227" s="11">
        <f>O227/((Use!D$5))</f>
        <v>1947.3925814756365</v>
      </c>
      <c r="Q227" s="32">
        <f t="shared" si="28"/>
        <v>5.5988374386554261E-2</v>
      </c>
      <c r="R227" s="35">
        <f t="shared" si="33"/>
        <v>0.12078790926544536</v>
      </c>
    </row>
    <row r="228" spans="2:18">
      <c r="B228">
        <v>181</v>
      </c>
      <c r="C228">
        <f t="shared" si="34"/>
        <v>4.7003406736263317E-3</v>
      </c>
      <c r="D228" s="32">
        <f t="shared" si="24"/>
        <v>6.3236616316137861E-2</v>
      </c>
      <c r="E228" s="33">
        <f t="shared" si="29"/>
        <v>5.8040939838227189E-2</v>
      </c>
      <c r="F228" s="11">
        <f t="shared" si="25"/>
        <v>728223.33333333337</v>
      </c>
      <c r="G228" s="11">
        <f>F228/((Use!$C$5))</f>
        <v>1933.2828770289382</v>
      </c>
      <c r="H228" s="32">
        <f t="shared" si="26"/>
        <v>0.16135611427112981</v>
      </c>
      <c r="I228" s="30">
        <f t="shared" si="30"/>
        <v>0.219397054109357</v>
      </c>
      <c r="K228">
        <v>181</v>
      </c>
      <c r="L228">
        <f t="shared" si="35"/>
        <v>5.2622299655912209E-3</v>
      </c>
      <c r="M228" s="32">
        <f t="shared" si="31"/>
        <v>7.0796063606309911E-2</v>
      </c>
      <c r="N228" s="33">
        <f t="shared" si="32"/>
        <v>6.4979284280720001E-2</v>
      </c>
      <c r="O228" s="11">
        <f t="shared" si="27"/>
        <v>728223.33333333337</v>
      </c>
      <c r="P228" s="11">
        <f>O228/((Use!D$5))</f>
        <v>1958.2114291505013</v>
      </c>
      <c r="Q228" s="32">
        <f t="shared" si="28"/>
        <v>5.62585756626722E-2</v>
      </c>
      <c r="R228" s="35">
        <f t="shared" si="33"/>
        <v>0.1212378599433922</v>
      </c>
    </row>
    <row r="229" spans="2:18">
      <c r="B229">
        <v>182</v>
      </c>
      <c r="C229">
        <f t="shared" si="34"/>
        <v>4.7003406736263317E-3</v>
      </c>
      <c r="D229" s="32">
        <f t="shared" si="24"/>
        <v>6.3411062485678155E-2</v>
      </c>
      <c r="E229" s="33">
        <f t="shared" si="29"/>
        <v>5.8201053079907923E-2</v>
      </c>
      <c r="F229" s="11">
        <f t="shared" si="25"/>
        <v>732246.66666666674</v>
      </c>
      <c r="G229" s="11">
        <f>F229/((Use!$C$5))</f>
        <v>1943.9639978965015</v>
      </c>
      <c r="H229" s="32">
        <f t="shared" si="26"/>
        <v>0.16217161839588326</v>
      </c>
      <c r="I229" s="30">
        <f t="shared" si="30"/>
        <v>0.22037267147579118</v>
      </c>
      <c r="K229">
        <v>182</v>
      </c>
      <c r="L229">
        <f t="shared" si="35"/>
        <v>5.2622299655912209E-3</v>
      </c>
      <c r="M229" s="32">
        <f t="shared" si="31"/>
        <v>7.0991363463166743E-2</v>
      </c>
      <c r="N229" s="33">
        <f t="shared" si="32"/>
        <v>6.5158537819296022E-2</v>
      </c>
      <c r="O229" s="11">
        <f t="shared" si="27"/>
        <v>732246.66666666674</v>
      </c>
      <c r="P229" s="11">
        <f>O229/((Use!D$5))</f>
        <v>1969.0302768253659</v>
      </c>
      <c r="Q229" s="32">
        <f t="shared" si="28"/>
        <v>5.6528581448443138E-2</v>
      </c>
      <c r="R229" s="35">
        <f t="shared" si="33"/>
        <v>0.12168711926773916</v>
      </c>
    </row>
    <row r="230" spans="2:18">
      <c r="B230">
        <v>183</v>
      </c>
      <c r="C230">
        <f t="shared" si="34"/>
        <v>4.7003406736263317E-3</v>
      </c>
      <c r="D230" s="32">
        <f t="shared" si="24"/>
        <v>6.3585030062198802E-2</v>
      </c>
      <c r="E230" s="33">
        <f t="shared" si="29"/>
        <v>5.8360727050952771E-2</v>
      </c>
      <c r="F230" s="11">
        <f t="shared" si="25"/>
        <v>736270</v>
      </c>
      <c r="G230" s="11">
        <f>F230/((Use!$C$5))</f>
        <v>1954.6451187640644</v>
      </c>
      <c r="H230" s="32">
        <f t="shared" si="26"/>
        <v>0.16298674174025393</v>
      </c>
      <c r="I230" s="30">
        <f t="shared" si="30"/>
        <v>0.2213474687912067</v>
      </c>
      <c r="K230">
        <v>183</v>
      </c>
      <c r="L230">
        <f t="shared" si="35"/>
        <v>5.2622299655912209E-3</v>
      </c>
      <c r="M230" s="32">
        <f t="shared" si="31"/>
        <v>7.1186127514918318E-2</v>
      </c>
      <c r="N230" s="33">
        <f t="shared" si="32"/>
        <v>6.5337299575836713E-2</v>
      </c>
      <c r="O230" s="11">
        <f t="shared" si="27"/>
        <v>736270</v>
      </c>
      <c r="P230" s="11">
        <f>O230/((Use!D$5))</f>
        <v>1979.8491245002306</v>
      </c>
      <c r="Q230" s="32">
        <f t="shared" si="28"/>
        <v>5.6798392958275039E-2</v>
      </c>
      <c r="R230" s="35">
        <f t="shared" si="33"/>
        <v>0.12213569253411174</v>
      </c>
    </row>
    <row r="231" spans="2:18">
      <c r="B231">
        <v>184</v>
      </c>
      <c r="C231">
        <f t="shared" si="34"/>
        <v>4.7003406736263317E-3</v>
      </c>
      <c r="D231" s="32">
        <f t="shared" si="24"/>
        <v>6.3758522963278177E-2</v>
      </c>
      <c r="E231" s="33">
        <f t="shared" si="29"/>
        <v>5.8519965347062199E-2</v>
      </c>
      <c r="F231" s="11">
        <f t="shared" si="25"/>
        <v>740293.33333333337</v>
      </c>
      <c r="G231" s="11">
        <f>F231/((Use!$C$5))</f>
        <v>1965.3262396316277</v>
      </c>
      <c r="H231" s="32">
        <f t="shared" si="26"/>
        <v>0.16380148656137211</v>
      </c>
      <c r="I231" s="30">
        <f t="shared" si="30"/>
        <v>0.2223214519084343</v>
      </c>
      <c r="K231">
        <v>184</v>
      </c>
      <c r="L231">
        <f t="shared" si="35"/>
        <v>5.2622299655912209E-3</v>
      </c>
      <c r="M231" s="32">
        <f t="shared" si="31"/>
        <v>7.1380360147459174E-2</v>
      </c>
      <c r="N231" s="33">
        <f t="shared" si="32"/>
        <v>6.5515573575880698E-2</v>
      </c>
      <c r="O231" s="11">
        <f t="shared" si="27"/>
        <v>740293.33333333337</v>
      </c>
      <c r="P231" s="11">
        <f>O231/((Use!D$5))</f>
        <v>1990.6679721750952</v>
      </c>
      <c r="Q231" s="32">
        <f t="shared" si="28"/>
        <v>5.706801139243927E-2</v>
      </c>
      <c r="R231" s="35">
        <f t="shared" si="33"/>
        <v>0.12258358496831998</v>
      </c>
    </row>
    <row r="232" spans="2:18">
      <c r="B232">
        <v>185</v>
      </c>
      <c r="C232">
        <f t="shared" si="34"/>
        <v>4.7003406736263317E-3</v>
      </c>
      <c r="D232" s="32">
        <f t="shared" si="24"/>
        <v>6.3931545053338243E-2</v>
      </c>
      <c r="E232" s="33">
        <f t="shared" si="29"/>
        <v>5.8678771515147721E-2</v>
      </c>
      <c r="F232" s="11">
        <f t="shared" si="25"/>
        <v>744316.66666666674</v>
      </c>
      <c r="G232" s="11">
        <f>F232/((Use!$C$5))</f>
        <v>1976.007360499191</v>
      </c>
      <c r="H232" s="32">
        <f t="shared" si="26"/>
        <v>0.16461585509079743</v>
      </c>
      <c r="I232" s="30">
        <f t="shared" si="30"/>
        <v>0.22329462660594515</v>
      </c>
      <c r="K232">
        <v>185</v>
      </c>
      <c r="L232">
        <f t="shared" si="35"/>
        <v>5.2622299655912209E-3</v>
      </c>
      <c r="M232" s="32">
        <f t="shared" si="31"/>
        <v>7.1574065687172922E-2</v>
      </c>
      <c r="N232" s="33">
        <f t="shared" si="32"/>
        <v>6.5693363790345224E-2</v>
      </c>
      <c r="O232" s="11">
        <f t="shared" si="27"/>
        <v>744316.66666666674</v>
      </c>
      <c r="P232" s="11">
        <f>O232/((Use!D$5))</f>
        <v>2001.4868198499601</v>
      </c>
      <c r="Q232" s="32">
        <f t="shared" si="28"/>
        <v>5.7337437937310963E-2</v>
      </c>
      <c r="R232" s="35">
        <f t="shared" si="33"/>
        <v>0.12303080172765618</v>
      </c>
    </row>
    <row r="233" spans="2:18">
      <c r="B233">
        <v>186</v>
      </c>
      <c r="C233">
        <f t="shared" si="34"/>
        <v>4.7003406736263317E-3</v>
      </c>
      <c r="D233" s="32">
        <f t="shared" si="24"/>
        <v>6.4104100144648804E-2</v>
      </c>
      <c r="E233" s="33">
        <f t="shared" si="29"/>
        <v>5.8837149054253655E-2</v>
      </c>
      <c r="F233" s="11">
        <f t="shared" si="25"/>
        <v>748340</v>
      </c>
      <c r="G233" s="11">
        <f>F233/((Use!$C$5))</f>
        <v>1986.6884813667541</v>
      </c>
      <c r="H233" s="32">
        <f t="shared" si="26"/>
        <v>0.16542984953494433</v>
      </c>
      <c r="I233" s="30">
        <f t="shared" si="30"/>
        <v>0.22426699858919799</v>
      </c>
      <c r="K233">
        <v>186</v>
      </c>
      <c r="L233">
        <f t="shared" si="35"/>
        <v>5.2622299655912209E-3</v>
      </c>
      <c r="M233" s="32">
        <f t="shared" si="31"/>
        <v>7.1767248402056699E-2</v>
      </c>
      <c r="N233" s="33">
        <f t="shared" si="32"/>
        <v>6.5870674136558241E-2</v>
      </c>
      <c r="O233" s="11">
        <f t="shared" si="27"/>
        <v>748340</v>
      </c>
      <c r="P233" s="11">
        <f>O233/((Use!D$5))</f>
        <v>2012.3056675248245</v>
      </c>
      <c r="Q233" s="32">
        <f t="shared" si="28"/>
        <v>5.7606673765604029E-2</v>
      </c>
      <c r="R233" s="35">
        <f t="shared" si="33"/>
        <v>0.12347734790216228</v>
      </c>
    </row>
    <row r="234" spans="2:18">
      <c r="B234">
        <v>187</v>
      </c>
      <c r="C234">
        <f t="shared" si="34"/>
        <v>4.7003406736263317E-3</v>
      </c>
      <c r="D234" s="32">
        <f t="shared" si="24"/>
        <v>6.4276191998307655E-2</v>
      </c>
      <c r="E234" s="33">
        <f t="shared" si="29"/>
        <v>5.8995101416456718E-2</v>
      </c>
      <c r="F234" s="11">
        <f t="shared" si="25"/>
        <v>752363.33333333337</v>
      </c>
      <c r="G234" s="11">
        <f>F234/((Use!$C$5))</f>
        <v>1997.3696022343174</v>
      </c>
      <c r="H234" s="32">
        <f t="shared" si="26"/>
        <v>0.16624347207549961</v>
      </c>
      <c r="I234" s="30">
        <f t="shared" si="30"/>
        <v>0.22523857349195633</v>
      </c>
      <c r="K234">
        <v>187</v>
      </c>
      <c r="L234">
        <f t="shared" si="35"/>
        <v>5.2622299655912209E-3</v>
      </c>
      <c r="M234" s="32">
        <f t="shared" si="31"/>
        <v>7.1959912502818371E-2</v>
      </c>
      <c r="N234" s="33">
        <f t="shared" si="32"/>
        <v>6.6047508479265493E-2</v>
      </c>
      <c r="O234" s="11">
        <f t="shared" si="27"/>
        <v>752363.33333333337</v>
      </c>
      <c r="P234" s="11">
        <f>O234/((Use!D$5))</f>
        <v>2023.1245151996891</v>
      </c>
      <c r="Q234" s="32">
        <f t="shared" si="28"/>
        <v>5.7875720036601234E-2</v>
      </c>
      <c r="R234" s="35">
        <f t="shared" si="33"/>
        <v>0.12392322851586673</v>
      </c>
    </row>
    <row r="235" spans="2:18">
      <c r="B235">
        <v>188</v>
      </c>
      <c r="C235">
        <f t="shared" si="34"/>
        <v>4.7003406736263317E-3</v>
      </c>
      <c r="D235" s="32">
        <f t="shared" si="24"/>
        <v>6.4447824325197009E-2</v>
      </c>
      <c r="E235" s="33">
        <f t="shared" si="29"/>
        <v>5.9152632007743865E-2</v>
      </c>
      <c r="F235" s="11">
        <f t="shared" si="25"/>
        <v>756386.66666666674</v>
      </c>
      <c r="G235" s="11">
        <f>F235/((Use!$C$5))</f>
        <v>2008.0507231018807</v>
      </c>
      <c r="H235" s="32">
        <f t="shared" si="26"/>
        <v>0.16705672486982961</v>
      </c>
      <c r="I235" s="30">
        <f t="shared" si="30"/>
        <v>0.22620935687757349</v>
      </c>
      <c r="K235">
        <v>188</v>
      </c>
      <c r="L235">
        <f t="shared" si="35"/>
        <v>5.2622299655912209E-3</v>
      </c>
      <c r="M235" s="32">
        <f t="shared" si="31"/>
        <v>7.2152062143947357E-2</v>
      </c>
      <c r="N235" s="33">
        <f t="shared" si="32"/>
        <v>6.6223870631613266E-2</v>
      </c>
      <c r="O235" s="11">
        <f t="shared" si="27"/>
        <v>756386.66666666674</v>
      </c>
      <c r="P235" s="11">
        <f>O235/((Use!D$5))</f>
        <v>2033.9433628745539</v>
      </c>
      <c r="Q235" s="32">
        <f t="shared" si="28"/>
        <v>5.8144577896379009E-2</v>
      </c>
      <c r="R235" s="35">
        <f t="shared" si="33"/>
        <v>0.12436844852799228</v>
      </c>
    </row>
    <row r="236" spans="2:18">
      <c r="B236">
        <v>189</v>
      </c>
      <c r="C236">
        <f t="shared" si="34"/>
        <v>4.7003406736263317E-3</v>
      </c>
      <c r="D236" s="32">
        <f t="shared" si="24"/>
        <v>6.4619000786917166E-2</v>
      </c>
      <c r="E236" s="33">
        <f t="shared" si="29"/>
        <v>5.9309744188869293E-2</v>
      </c>
      <c r="F236" s="11">
        <f t="shared" si="25"/>
        <v>760410</v>
      </c>
      <c r="G236" s="11">
        <f>F236/((Use!$C$5))</f>
        <v>2018.7318439694436</v>
      </c>
      <c r="H236" s="32">
        <f t="shared" si="26"/>
        <v>0.16786961005138032</v>
      </c>
      <c r="I236" s="30">
        <f t="shared" si="30"/>
        <v>0.2271793542402496</v>
      </c>
      <c r="K236">
        <v>189</v>
      </c>
      <c r="L236">
        <f t="shared" si="35"/>
        <v>5.2622299655912209E-3</v>
      </c>
      <c r="M236" s="32">
        <f t="shared" si="31"/>
        <v>7.2343701424759904E-2</v>
      </c>
      <c r="N236" s="33">
        <f t="shared" si="32"/>
        <v>6.6399764356107879E-2</v>
      </c>
      <c r="O236" s="11">
        <f t="shared" si="27"/>
        <v>760410</v>
      </c>
      <c r="P236" s="11">
        <f>O236/((Use!D$5))</f>
        <v>2044.7622105494183</v>
      </c>
      <c r="Q236" s="32">
        <f t="shared" si="28"/>
        <v>5.8413248478026938E-2</v>
      </c>
      <c r="R236" s="35">
        <f t="shared" si="33"/>
        <v>0.12481301283413482</v>
      </c>
    </row>
    <row r="237" spans="2:18">
      <c r="B237">
        <v>190</v>
      </c>
      <c r="C237">
        <f t="shared" si="34"/>
        <v>4.7003406736263317E-3</v>
      </c>
      <c r="D237" s="32">
        <f t="shared" si="24"/>
        <v>6.4789724996697953E-2</v>
      </c>
      <c r="E237" s="33">
        <f t="shared" si="29"/>
        <v>5.9466441276190947E-2</v>
      </c>
      <c r="F237" s="11">
        <f t="shared" si="25"/>
        <v>764433.33333333337</v>
      </c>
      <c r="G237" s="11">
        <f>F237/((Use!$C$5))</f>
        <v>2029.4129648370069</v>
      </c>
      <c r="H237" s="32">
        <f t="shared" si="26"/>
        <v>0.16868212973006627</v>
      </c>
      <c r="I237" s="30">
        <f t="shared" si="30"/>
        <v>0.22814857100625721</v>
      </c>
      <c r="K237">
        <v>190</v>
      </c>
      <c r="L237">
        <f t="shared" si="35"/>
        <v>5.2622299655912209E-3</v>
      </c>
      <c r="M237" s="32">
        <f t="shared" si="31"/>
        <v>7.2534834390419439E-2</v>
      </c>
      <c r="N237" s="33">
        <f t="shared" si="32"/>
        <v>6.6575193365552135E-2</v>
      </c>
      <c r="O237" s="11">
        <f t="shared" si="27"/>
        <v>764433.33333333337</v>
      </c>
      <c r="P237" s="11">
        <f>O237/((Use!D$5))</f>
        <v>2055.581058224283</v>
      </c>
      <c r="Q237" s="32">
        <f t="shared" si="28"/>
        <v>5.8681732901863494E-2</v>
      </c>
      <c r="R237" s="35">
        <f t="shared" si="33"/>
        <v>0.12525692626741564</v>
      </c>
    </row>
    <row r="238" spans="2:18">
      <c r="B238">
        <v>191</v>
      </c>
      <c r="C238">
        <f t="shared" si="34"/>
        <v>4.7003406736263317E-3</v>
      </c>
      <c r="D238" s="32">
        <f t="shared" si="24"/>
        <v>6.496000052028858E-2</v>
      </c>
      <c r="E238" s="33">
        <f t="shared" si="29"/>
        <v>5.9622726542487271E-2</v>
      </c>
      <c r="F238" s="11">
        <f t="shared" si="25"/>
        <v>768456.66666666674</v>
      </c>
      <c r="G238" s="11">
        <f>F238/((Use!$C$5))</f>
        <v>2040.0940857045703</v>
      </c>
      <c r="H238" s="32">
        <f t="shared" si="26"/>
        <v>0.16949428599265384</v>
      </c>
      <c r="I238" s="30">
        <f t="shared" si="30"/>
        <v>0.22911701253514111</v>
      </c>
      <c r="K238">
        <v>191</v>
      </c>
      <c r="L238">
        <f t="shared" si="35"/>
        <v>5.2622299655912209E-3</v>
      </c>
      <c r="M238" s="32">
        <f t="shared" si="31"/>
        <v>7.2725465032932868E-2</v>
      </c>
      <c r="N238" s="33">
        <f t="shared" si="32"/>
        <v>6.675016132395982E-2</v>
      </c>
      <c r="O238" s="11">
        <f t="shared" si="27"/>
        <v>768456.66666666674</v>
      </c>
      <c r="P238" s="11">
        <f>O238/((Use!D$5))</f>
        <v>2066.3999058991481</v>
      </c>
      <c r="Q238" s="32">
        <f t="shared" si="28"/>
        <v>5.89500322756457E-2</v>
      </c>
      <c r="R238" s="35">
        <f t="shared" si="33"/>
        <v>0.12570019359960552</v>
      </c>
    </row>
    <row r="239" spans="2:18">
      <c r="B239">
        <v>192</v>
      </c>
      <c r="C239">
        <f t="shared" si="34"/>
        <v>4.7003406736263317E-3</v>
      </c>
      <c r="D239" s="32">
        <f t="shared" si="24"/>
        <v>6.5129830876826625E-2</v>
      </c>
      <c r="E239" s="33">
        <f t="shared" si="29"/>
        <v>5.9778603217754821E-2</v>
      </c>
      <c r="F239" s="11">
        <f t="shared" si="25"/>
        <v>772480</v>
      </c>
      <c r="G239" s="11">
        <f>F239/((Use!$C$5))</f>
        <v>2050.7752065721334</v>
      </c>
      <c r="H239" s="32">
        <f t="shared" si="26"/>
        <v>0.17030608090313459</v>
      </c>
      <c r="I239" s="30">
        <f t="shared" si="30"/>
        <v>0.23008468412088942</v>
      </c>
      <c r="K239">
        <v>192</v>
      </c>
      <c r="L239">
        <f t="shared" si="35"/>
        <v>5.2622299655912209E-3</v>
      </c>
      <c r="M239" s="32">
        <f t="shared" si="31"/>
        <v>7.2915597292123352E-2</v>
      </c>
      <c r="N239" s="33">
        <f t="shared" si="32"/>
        <v>6.6924671847448478E-2</v>
      </c>
      <c r="O239" s="11">
        <f t="shared" si="27"/>
        <v>772480</v>
      </c>
      <c r="P239" s="11">
        <f>O239/((Use!D$5))</f>
        <v>2077.2187535740122</v>
      </c>
      <c r="Q239" s="32">
        <f t="shared" si="28"/>
        <v>5.9218147694775639E-2</v>
      </c>
      <c r="R239" s="35">
        <f t="shared" si="33"/>
        <v>0.12614281954222412</v>
      </c>
    </row>
    <row r="240" spans="2:18">
      <c r="B240">
        <v>193</v>
      </c>
      <c r="C240">
        <f t="shared" si="34"/>
        <v>4.7003406736263317E-3</v>
      </c>
      <c r="D240" s="32">
        <f t="shared" ref="D240:D303" si="36">C240*B240^(0.5)</f>
        <v>6.5299219539686579E-2</v>
      </c>
      <c r="E240" s="33">
        <f t="shared" si="29"/>
        <v>5.9934074489987069E-2</v>
      </c>
      <c r="F240" s="11">
        <f t="shared" ref="F240:F303" si="37">B240*F$45</f>
        <v>776503.33333333337</v>
      </c>
      <c r="G240" s="11">
        <f>F240/((Use!$C$5))</f>
        <v>2061.4563274396965</v>
      </c>
      <c r="H240" s="32">
        <f t="shared" ref="H240:H303" si="38">(C$20*EXP(C$21*(($C$9-C$27)/$C$9)+C$22*$C$6+C$23*$C$4+C$24*$C$5)*(1+C$25*$C$7*(1-($C$7/(2*C$28))))*G240^C$26)/100</f>
        <v>0.17111751650309059</v>
      </c>
      <c r="I240" s="30">
        <f t="shared" si="30"/>
        <v>0.23105159099307765</v>
      </c>
      <c r="K240">
        <v>193</v>
      </c>
      <c r="L240">
        <f t="shared" si="35"/>
        <v>5.2622299655912209E-3</v>
      </c>
      <c r="M240" s="32">
        <f t="shared" si="31"/>
        <v>7.3105235056580412E-2</v>
      </c>
      <c r="N240" s="33">
        <f t="shared" si="32"/>
        <v>6.7098728505111546E-2</v>
      </c>
      <c r="O240" s="11">
        <f t="shared" ref="O240:O303" si="39">K240*N$45</f>
        <v>776503.33333333337</v>
      </c>
      <c r="P240" s="11">
        <f>O240/((Use!D$5))</f>
        <v>2088.0376012488769</v>
      </c>
      <c r="Q240" s="32">
        <f t="shared" ref="Q240:Q303" si="40">(K$20*EXP(K$21*(($C$9-K$27)/$C$9)+K$22*$C$6+K$23*$C$4+K$24*$C$5)*(1+K$25*$C$7*(1-($C$7/(2*K$28))))*P240^K$26)/100</f>
        <v>5.9486080242501335E-2</v>
      </c>
      <c r="R240" s="35">
        <f t="shared" si="33"/>
        <v>0.12658480874761288</v>
      </c>
    </row>
    <row r="241" spans="2:18">
      <c r="B241">
        <v>194</v>
      </c>
      <c r="C241">
        <f t="shared" si="34"/>
        <v>4.7003406736263317E-3</v>
      </c>
      <c r="D241" s="32">
        <f t="shared" si="36"/>
        <v>6.5468169937308709E-2</v>
      </c>
      <c r="E241" s="33">
        <f t="shared" ref="E241:E304" si="41">D241*(1-$B$46)</f>
        <v>6.0089143505935159E-2</v>
      </c>
      <c r="F241" s="11">
        <f t="shared" si="37"/>
        <v>780526.66666666674</v>
      </c>
      <c r="G241" s="11">
        <f>F241/((Use!$C$5))</f>
        <v>2072.13744830726</v>
      </c>
      <c r="H241" s="32">
        <f t="shared" si="38"/>
        <v>0.17192859481205358</v>
      </c>
      <c r="I241" s="30">
        <f t="shared" ref="I241:I304" si="42">H241+E241</f>
        <v>0.23201773831798875</v>
      </c>
      <c r="K241">
        <v>194</v>
      </c>
      <c r="L241">
        <f t="shared" si="35"/>
        <v>5.2622299655912209E-3</v>
      </c>
      <c r="M241" s="32">
        <f t="shared" ref="M241:M287" si="43">L241*K241^(0.5)</f>
        <v>7.3294382164587751E-2</v>
      </c>
      <c r="N241" s="33">
        <f t="shared" ref="N241:N304" si="44">M241*(1-$B$46)</f>
        <v>6.7272334819869828E-2</v>
      </c>
      <c r="O241" s="11">
        <f t="shared" si="39"/>
        <v>780526.66666666674</v>
      </c>
      <c r="P241" s="11">
        <f>O241/((Use!D$5))</f>
        <v>2098.8564489237419</v>
      </c>
      <c r="Q241" s="32">
        <f t="shared" si="40"/>
        <v>5.9753830990114311E-2</v>
      </c>
      <c r="R241" s="35">
        <f t="shared" ref="R241:R304" si="45">Q241+N241</f>
        <v>0.12702616580998413</v>
      </c>
    </row>
    <row r="242" spans="2:18">
      <c r="B242">
        <v>195</v>
      </c>
      <c r="C242">
        <f t="shared" ref="C242:C305" si="46">C241</f>
        <v>4.7003406736263317E-3</v>
      </c>
      <c r="D242" s="32">
        <f t="shared" si="36"/>
        <v>6.5636685454008692E-2</v>
      </c>
      <c r="E242" s="33">
        <f t="shared" si="41"/>
        <v>6.024381337185105E-2</v>
      </c>
      <c r="F242" s="11">
        <f t="shared" si="37"/>
        <v>784550</v>
      </c>
      <c r="G242" s="11">
        <f>F242/((Use!$C$5))</f>
        <v>2082.8185691748226</v>
      </c>
      <c r="H242" s="32">
        <f t="shared" si="38"/>
        <v>0.17273931782785457</v>
      </c>
      <c r="I242" s="30">
        <f t="shared" si="42"/>
        <v>0.23298313119970562</v>
      </c>
      <c r="K242">
        <v>195</v>
      </c>
      <c r="L242">
        <f t="shared" ref="L242:L286" si="47">L241</f>
        <v>5.2622299655912209E-3</v>
      </c>
      <c r="M242" s="32">
        <f t="shared" si="43"/>
        <v>7.3483042405029786E-2</v>
      </c>
      <c r="N242" s="33">
        <f t="shared" si="44"/>
        <v>6.7445494269303671E-2</v>
      </c>
      <c r="O242" s="11">
        <f t="shared" si="39"/>
        <v>784550</v>
      </c>
      <c r="P242" s="11">
        <f>O242/((Use!D$5))</f>
        <v>2109.6752965986061</v>
      </c>
      <c r="Q242" s="32">
        <f t="shared" si="40"/>
        <v>6.0021400997141899E-2</v>
      </c>
      <c r="R242" s="35">
        <f t="shared" si="45"/>
        <v>0.12746689526644556</v>
      </c>
    </row>
    <row r="243" spans="2:18">
      <c r="B243">
        <v>196</v>
      </c>
      <c r="C243">
        <f t="shared" si="46"/>
        <v>4.7003406736263317E-3</v>
      </c>
      <c r="D243" s="32">
        <f t="shared" si="36"/>
        <v>6.5804769430768642E-2</v>
      </c>
      <c r="E243" s="33">
        <f t="shared" si="41"/>
        <v>6.0398087154213506E-2</v>
      </c>
      <c r="F243" s="11">
        <f t="shared" si="37"/>
        <v>788573.33333333337</v>
      </c>
      <c r="G243" s="11">
        <f>F243/((Use!$C$5))</f>
        <v>2093.4996900423862</v>
      </c>
      <c r="H243" s="32">
        <f t="shared" si="38"/>
        <v>0.17354968752696784</v>
      </c>
      <c r="I243" s="30">
        <f t="shared" si="42"/>
        <v>0.23394777468118133</v>
      </c>
      <c r="K243">
        <v>196</v>
      </c>
      <c r="L243">
        <f t="shared" si="47"/>
        <v>5.2622299655912209E-3</v>
      </c>
      <c r="M243" s="32">
        <f t="shared" si="43"/>
        <v>7.3671219518277098E-2</v>
      </c>
      <c r="N243" s="33">
        <f t="shared" si="44"/>
        <v>6.7618210286465572E-2</v>
      </c>
      <c r="O243" s="11">
        <f t="shared" si="39"/>
        <v>788573.33333333337</v>
      </c>
      <c r="P243" s="11">
        <f>O243/((Use!D$5))</f>
        <v>2120.4941442734712</v>
      </c>
      <c r="Q243" s="32">
        <f t="shared" si="40"/>
        <v>6.0288791311536791E-2</v>
      </c>
      <c r="R243" s="35">
        <f t="shared" si="45"/>
        <v>0.12790700159800236</v>
      </c>
    </row>
    <row r="244" spans="2:18">
      <c r="B244">
        <v>197</v>
      </c>
      <c r="C244">
        <f t="shared" si="46"/>
        <v>4.7003406736263317E-3</v>
      </c>
      <c r="D244" s="32">
        <f t="shared" si="36"/>
        <v>6.5972425166009846E-2</v>
      </c>
      <c r="E244" s="33">
        <f t="shared" si="41"/>
        <v>6.0551967880437395E-2</v>
      </c>
      <c r="F244" s="11">
        <f t="shared" si="37"/>
        <v>792596.66666666674</v>
      </c>
      <c r="G244" s="11">
        <f>F244/((Use!$C$5))</f>
        <v>2104.1808109099493</v>
      </c>
      <c r="H244" s="32">
        <f t="shared" si="38"/>
        <v>0.1743597058648465</v>
      </c>
      <c r="I244" s="30">
        <f t="shared" si="42"/>
        <v>0.23491167374528391</v>
      </c>
      <c r="K244">
        <v>197</v>
      </c>
      <c r="L244">
        <f t="shared" si="47"/>
        <v>5.2622299655912209E-3</v>
      </c>
      <c r="M244" s="32">
        <f t="shared" si="43"/>
        <v>7.3858917197051691E-2</v>
      </c>
      <c r="N244" s="33">
        <f t="shared" si="44"/>
        <v>6.7790486260674382E-2</v>
      </c>
      <c r="O244" s="11">
        <f t="shared" si="39"/>
        <v>792596.66666666674</v>
      </c>
      <c r="P244" s="11">
        <f>O244/((Use!D$5))</f>
        <v>2131.3129919483358</v>
      </c>
      <c r="Q244" s="32">
        <f t="shared" si="40"/>
        <v>6.0556002969861383E-2</v>
      </c>
      <c r="R244" s="35">
        <f t="shared" si="45"/>
        <v>0.12834648923053577</v>
      </c>
    </row>
    <row r="245" spans="2:18">
      <c r="B245">
        <v>198</v>
      </c>
      <c r="C245">
        <f t="shared" si="46"/>
        <v>4.7003406736263317E-3</v>
      </c>
      <c r="D245" s="32">
        <f t="shared" si="36"/>
        <v>6.6139655916348059E-2</v>
      </c>
      <c r="E245" s="33">
        <f t="shared" si="41"/>
        <v>6.0705458539566867E-2</v>
      </c>
      <c r="F245" s="11">
        <f t="shared" si="37"/>
        <v>796620</v>
      </c>
      <c r="G245" s="11">
        <f>F245/((Use!$C$5))</f>
        <v>2114.8619317775124</v>
      </c>
      <c r="H245" s="32">
        <f t="shared" si="38"/>
        <v>0.17516937477625216</v>
      </c>
      <c r="I245" s="30">
        <f t="shared" si="42"/>
        <v>0.23587483331581904</v>
      </c>
      <c r="K245">
        <v>198</v>
      </c>
      <c r="L245">
        <f t="shared" si="47"/>
        <v>5.2622299655912209E-3</v>
      </c>
      <c r="M245" s="32">
        <f t="shared" si="43"/>
        <v>7.4046139087272492E-2</v>
      </c>
      <c r="N245" s="33">
        <f t="shared" si="44"/>
        <v>6.7962325538291318E-2</v>
      </c>
      <c r="O245" s="11">
        <f t="shared" si="39"/>
        <v>796620</v>
      </c>
      <c r="P245" s="11">
        <f>O245/((Use!D$5))</f>
        <v>2142.1318396232</v>
      </c>
      <c r="Q245" s="32">
        <f t="shared" si="40"/>
        <v>6.082303699746891E-2</v>
      </c>
      <c r="R245" s="35">
        <f t="shared" si="45"/>
        <v>0.12878536253576023</v>
      </c>
    </row>
    <row r="246" spans="2:18">
      <c r="B246">
        <v>199</v>
      </c>
      <c r="C246">
        <f t="shared" si="46"/>
        <v>4.7003406736263317E-3</v>
      </c>
      <c r="D246" s="32">
        <f t="shared" si="36"/>
        <v>6.6306464897331552E-2</v>
      </c>
      <c r="E246" s="33">
        <f t="shared" si="41"/>
        <v>6.0858562082952823E-2</v>
      </c>
      <c r="F246" s="11">
        <f t="shared" si="37"/>
        <v>800643.33333333337</v>
      </c>
      <c r="G246" s="11">
        <f>F246/((Use!$C$5))</f>
        <v>2125.5430526450755</v>
      </c>
      <c r="H246" s="32">
        <f t="shared" si="38"/>
        <v>0.17597869617557635</v>
      </c>
      <c r="I246" s="30">
        <f t="shared" si="42"/>
        <v>0.23683725825852917</v>
      </c>
      <c r="K246">
        <v>199</v>
      </c>
      <c r="L246">
        <f t="shared" si="47"/>
        <v>5.2622299655912209E-3</v>
      </c>
      <c r="M246" s="32">
        <f t="shared" si="43"/>
        <v>7.4232888788881651E-2</v>
      </c>
      <c r="N246" s="33">
        <f t="shared" si="44"/>
        <v>6.8133731423478408E-2</v>
      </c>
      <c r="O246" s="11">
        <f t="shared" si="39"/>
        <v>800643.33333333337</v>
      </c>
      <c r="P246" s="11">
        <f>O246/((Use!D$5))</f>
        <v>2152.9506872980651</v>
      </c>
      <c r="Q246" s="32">
        <f t="shared" si="40"/>
        <v>6.1089894408680602E-2</v>
      </c>
      <c r="R246" s="35">
        <f t="shared" si="45"/>
        <v>0.12922362583215902</v>
      </c>
    </row>
    <row r="247" spans="2:18">
      <c r="B247">
        <v>200</v>
      </c>
      <c r="C247">
        <f t="shared" si="46"/>
        <v>4.7003406736263317E-3</v>
      </c>
      <c r="D247" s="32">
        <f t="shared" si="36"/>
        <v>6.6472855284162483E-2</v>
      </c>
      <c r="E247" s="33">
        <f t="shared" si="41"/>
        <v>6.1011281424914972E-2</v>
      </c>
      <c r="F247" s="11">
        <f t="shared" si="37"/>
        <v>804666.66666666674</v>
      </c>
      <c r="G247" s="11">
        <f>F247/((Use!$C$5))</f>
        <v>2136.224173512639</v>
      </c>
      <c r="H247" s="32">
        <f t="shared" si="38"/>
        <v>0.17678767195715742</v>
      </c>
      <c r="I247" s="30">
        <f t="shared" si="42"/>
        <v>0.23779895338207238</v>
      </c>
      <c r="K247">
        <v>200</v>
      </c>
      <c r="L247">
        <f t="shared" si="47"/>
        <v>5.2622299655912209E-3</v>
      </c>
      <c r="M247" s="32">
        <f t="shared" si="43"/>
        <v>7.4419169856652104E-2</v>
      </c>
      <c r="N247" s="33">
        <f t="shared" si="44"/>
        <v>6.8304707178939675E-2</v>
      </c>
      <c r="O247" s="11">
        <f t="shared" si="39"/>
        <v>804666.66666666674</v>
      </c>
      <c r="P247" s="11">
        <f>O247/((Use!D$5))</f>
        <v>2163.7695349729297</v>
      </c>
      <c r="Q247" s="32">
        <f t="shared" si="40"/>
        <v>6.1356576206959293E-2</v>
      </c>
      <c r="R247" s="35">
        <f t="shared" si="45"/>
        <v>0.12966128338589897</v>
      </c>
    </row>
    <row r="248" spans="2:18">
      <c r="B248">
        <v>201</v>
      </c>
      <c r="C248">
        <f t="shared" si="46"/>
        <v>4.7003406736263317E-3</v>
      </c>
      <c r="D248" s="32">
        <f t="shared" si="36"/>
        <v>6.6638830212402092E-2</v>
      </c>
      <c r="E248" s="33">
        <f t="shared" si="41"/>
        <v>6.1163619443389106E-2</v>
      </c>
      <c r="F248" s="11">
        <f t="shared" si="37"/>
        <v>808690</v>
      </c>
      <c r="G248" s="11">
        <f>F248/((Use!$C$5))</f>
        <v>2146.9052943802021</v>
      </c>
      <c r="H248" s="32">
        <f t="shared" si="38"/>
        <v>0.17759630399558865</v>
      </c>
      <c r="I248" s="30">
        <f t="shared" si="42"/>
        <v>0.23875992343897776</v>
      </c>
      <c r="K248">
        <v>201</v>
      </c>
      <c r="L248">
        <f t="shared" si="47"/>
        <v>5.2622299655912209E-3</v>
      </c>
      <c r="M248" s="32">
        <f t="shared" si="43"/>
        <v>7.4604985800977158E-2</v>
      </c>
      <c r="N248" s="33">
        <f t="shared" si="44"/>
        <v>6.8475256026645823E-2</v>
      </c>
      <c r="O248" s="11">
        <f t="shared" si="39"/>
        <v>808690</v>
      </c>
      <c r="P248" s="11">
        <f>O248/((Use!D$5))</f>
        <v>2174.5883826477943</v>
      </c>
      <c r="Q248" s="32">
        <f t="shared" si="40"/>
        <v>6.1623083385079179E-2</v>
      </c>
      <c r="R248" s="35">
        <f t="shared" si="45"/>
        <v>0.13009833941172499</v>
      </c>
    </row>
    <row r="249" spans="2:18">
      <c r="B249">
        <v>202</v>
      </c>
      <c r="C249">
        <f t="shared" si="46"/>
        <v>4.7003406736263317E-3</v>
      </c>
      <c r="D249" s="32">
        <f t="shared" si="36"/>
        <v>6.680439277866014E-2</v>
      </c>
      <c r="E249" s="33">
        <f t="shared" si="41"/>
        <v>6.1315578980559872E-2</v>
      </c>
      <c r="F249" s="11">
        <f t="shared" si="37"/>
        <v>812713.33333333337</v>
      </c>
      <c r="G249" s="11">
        <f>F249/((Use!$C$5))</f>
        <v>2157.5864152477652</v>
      </c>
      <c r="H249" s="32">
        <f t="shared" si="38"/>
        <v>0.17840459414602219</v>
      </c>
      <c r="I249" s="30">
        <f t="shared" si="42"/>
        <v>0.23972017312658206</v>
      </c>
      <c r="K249">
        <v>202</v>
      </c>
      <c r="L249">
        <f t="shared" si="47"/>
        <v>5.2622299655912209E-3</v>
      </c>
      <c r="M249" s="32">
        <f t="shared" si="43"/>
        <v>7.4790340088642257E-2</v>
      </c>
      <c r="N249" s="33">
        <f t="shared" si="44"/>
        <v>6.8645381148542683E-2</v>
      </c>
      <c r="O249" s="11">
        <f t="shared" si="39"/>
        <v>812713.33333333337</v>
      </c>
      <c r="P249" s="11">
        <f>O249/((Use!D$5))</f>
        <v>2185.407230322659</v>
      </c>
      <c r="Q249" s="32">
        <f t="shared" si="40"/>
        <v>6.1889416925292498E-2</v>
      </c>
      <c r="R249" s="35">
        <f t="shared" si="45"/>
        <v>0.13053479807383517</v>
      </c>
    </row>
    <row r="250" spans="2:18">
      <c r="B250">
        <v>203</v>
      </c>
      <c r="C250">
        <f t="shared" si="46"/>
        <v>4.7003406736263317E-3</v>
      </c>
      <c r="D250" s="32">
        <f t="shared" si="36"/>
        <v>6.6969546041268979E-2</v>
      </c>
      <c r="E250" s="33">
        <f t="shared" si="41"/>
        <v>6.14671628434795E-2</v>
      </c>
      <c r="F250" s="11">
        <f t="shared" si="37"/>
        <v>816736.66666666674</v>
      </c>
      <c r="G250" s="11">
        <f>F250/((Use!$C$5))</f>
        <v>2168.2675361153288</v>
      </c>
      <c r="H250" s="32">
        <f t="shared" si="38"/>
        <v>0.17921254424446542</v>
      </c>
      <c r="I250" s="30">
        <f t="shared" si="42"/>
        <v>0.24067970708794492</v>
      </c>
      <c r="K250">
        <v>203</v>
      </c>
      <c r="L250">
        <f t="shared" si="47"/>
        <v>5.2622299655912209E-3</v>
      </c>
      <c r="M250" s="32">
        <f t="shared" si="43"/>
        <v>7.4975236143579663E-2</v>
      </c>
      <c r="N250" s="33">
        <f t="shared" si="44"/>
        <v>6.881508568724376E-2</v>
      </c>
      <c r="O250" s="11">
        <f t="shared" si="39"/>
        <v>816736.66666666674</v>
      </c>
      <c r="P250" s="11">
        <f>O250/((Use!D$5))</f>
        <v>2196.2260779975236</v>
      </c>
      <c r="Q250" s="32">
        <f t="shared" si="40"/>
        <v>6.2155577799492337E-2</v>
      </c>
      <c r="R250" s="35">
        <f t="shared" si="45"/>
        <v>0.13097066348673608</v>
      </c>
    </row>
    <row r="251" spans="2:18">
      <c r="B251">
        <v>204</v>
      </c>
      <c r="C251">
        <f t="shared" si="46"/>
        <v>4.7003406736263317E-3</v>
      </c>
      <c r="D251" s="32">
        <f t="shared" si="36"/>
        <v>6.7134293020942676E-2</v>
      </c>
      <c r="E251" s="33">
        <f t="shared" si="41"/>
        <v>6.1618373804672728E-2</v>
      </c>
      <c r="F251" s="11">
        <f t="shared" si="37"/>
        <v>820760</v>
      </c>
      <c r="G251" s="11">
        <f>F251/((Use!$C$5))</f>
        <v>2178.9486569828914</v>
      </c>
      <c r="H251" s="32">
        <f t="shared" si="38"/>
        <v>0.18002015610807159</v>
      </c>
      <c r="I251" s="30">
        <f t="shared" si="42"/>
        <v>0.24163852991274432</v>
      </c>
      <c r="K251">
        <v>204</v>
      </c>
      <c r="L251">
        <f t="shared" si="47"/>
        <v>5.2622299655912209E-3</v>
      </c>
      <c r="M251" s="32">
        <f t="shared" si="43"/>
        <v>7.5159677347606424E-2</v>
      </c>
      <c r="N251" s="33">
        <f t="shared" si="44"/>
        <v>6.8984372746707684E-2</v>
      </c>
      <c r="O251" s="11">
        <f t="shared" si="39"/>
        <v>820760</v>
      </c>
      <c r="P251" s="11">
        <f>O251/((Use!D$5))</f>
        <v>2207.0449256723882</v>
      </c>
      <c r="Q251" s="32">
        <f t="shared" si="40"/>
        <v>6.2421566969372566E-2</v>
      </c>
      <c r="R251" s="35">
        <f t="shared" si="45"/>
        <v>0.13140593971608025</v>
      </c>
    </row>
    <row r="252" spans="2:18">
      <c r="B252">
        <v>205</v>
      </c>
      <c r="C252">
        <f t="shared" si="46"/>
        <v>4.7003406736263317E-3</v>
      </c>
      <c r="D252" s="32">
        <f t="shared" si="36"/>
        <v>6.7298636701421652E-2</v>
      </c>
      <c r="E252" s="33">
        <f t="shared" si="41"/>
        <v>6.1769214602728509E-2</v>
      </c>
      <c r="F252" s="11">
        <f t="shared" si="37"/>
        <v>824783.33333333337</v>
      </c>
      <c r="G252" s="11">
        <f>F252/((Use!$C$5))</f>
        <v>2189.629777850455</v>
      </c>
      <c r="H252" s="32">
        <f t="shared" si="38"/>
        <v>0.1808274315354258</v>
      </c>
      <c r="I252" s="30">
        <f t="shared" si="42"/>
        <v>0.24259664613815429</v>
      </c>
      <c r="K252">
        <v>205</v>
      </c>
      <c r="L252">
        <f t="shared" si="47"/>
        <v>5.2622299655912209E-3</v>
      </c>
      <c r="M252" s="32">
        <f t="shared" si="43"/>
        <v>7.5343667041145979E-2</v>
      </c>
      <c r="N252" s="33">
        <f t="shared" si="44"/>
        <v>6.9153245392900464E-2</v>
      </c>
      <c r="O252" s="11">
        <f t="shared" si="39"/>
        <v>824783.33333333337</v>
      </c>
      <c r="P252" s="11">
        <f>O252/((Use!D$5))</f>
        <v>2217.8637733472528</v>
      </c>
      <c r="Q252" s="32">
        <f t="shared" si="40"/>
        <v>6.2687385386584152E-2</v>
      </c>
      <c r="R252" s="35">
        <f t="shared" si="45"/>
        <v>0.1318406307794846</v>
      </c>
    </row>
    <row r="253" spans="2:18">
      <c r="B253">
        <v>206</v>
      </c>
      <c r="C253">
        <f t="shared" si="46"/>
        <v>4.7003406736263317E-3</v>
      </c>
      <c r="D253" s="32">
        <f t="shared" si="36"/>
        <v>6.7462580030103234E-2</v>
      </c>
      <c r="E253" s="33">
        <f t="shared" si="41"/>
        <v>6.1919687942878714E-2</v>
      </c>
      <c r="F253" s="11">
        <f t="shared" si="37"/>
        <v>828806.66666666674</v>
      </c>
      <c r="G253" s="11">
        <f>F253/((Use!$C$5))</f>
        <v>2200.3108987180181</v>
      </c>
      <c r="H253" s="32">
        <f t="shared" si="38"/>
        <v>0.18163437230682344</v>
      </c>
      <c r="I253" s="30">
        <f t="shared" si="42"/>
        <v>0.24355406024970216</v>
      </c>
      <c r="K253">
        <v>206</v>
      </c>
      <c r="L253">
        <f t="shared" si="47"/>
        <v>5.2622299655912209E-3</v>
      </c>
      <c r="M253" s="32">
        <f t="shared" si="43"/>
        <v>7.5527208523934158E-2</v>
      </c>
      <c r="N253" s="33">
        <f t="shared" si="44"/>
        <v>6.9321706654443468E-2</v>
      </c>
      <c r="O253" s="11">
        <f t="shared" si="39"/>
        <v>828806.66666666674</v>
      </c>
      <c r="P253" s="11">
        <f>O253/((Use!D$5))</f>
        <v>2228.6826210221175</v>
      </c>
      <c r="Q253" s="32">
        <f t="shared" si="40"/>
        <v>6.295303399288861E-2</v>
      </c>
      <c r="R253" s="35">
        <f t="shared" si="45"/>
        <v>0.13227474064733208</v>
      </c>
    </row>
    <row r="254" spans="2:18">
      <c r="B254">
        <v>207</v>
      </c>
      <c r="C254">
        <f t="shared" si="46"/>
        <v>4.7003406736263317E-3</v>
      </c>
      <c r="D254" s="32">
        <f t="shared" si="36"/>
        <v>6.7626125918658311E-2</v>
      </c>
      <c r="E254" s="33">
        <f t="shared" si="41"/>
        <v>6.2069796497564181E-2</v>
      </c>
      <c r="F254" s="11">
        <f t="shared" si="37"/>
        <v>832830</v>
      </c>
      <c r="G254" s="11">
        <f>F254/((Use!$C$5))</f>
        <v>2210.9920195855811</v>
      </c>
      <c r="H254" s="32">
        <f t="shared" si="38"/>
        <v>0.18244098018454424</v>
      </c>
      <c r="I254" s="30">
        <f t="shared" si="42"/>
        <v>0.24451077668210841</v>
      </c>
      <c r="K254">
        <v>207</v>
      </c>
      <c r="L254">
        <f t="shared" si="47"/>
        <v>5.2622299655912209E-3</v>
      </c>
      <c r="M254" s="32">
        <f t="shared" si="43"/>
        <v>7.5710305055709554E-2</v>
      </c>
      <c r="N254" s="33">
        <f t="shared" si="44"/>
        <v>6.9489759523247138E-2</v>
      </c>
      <c r="O254" s="11">
        <f t="shared" si="39"/>
        <v>832830</v>
      </c>
      <c r="P254" s="11">
        <f>O254/((Use!D$5))</f>
        <v>2239.5014686969821</v>
      </c>
      <c r="Q254" s="32">
        <f t="shared" si="40"/>
        <v>6.3218513720308345E-2</v>
      </c>
      <c r="R254" s="35">
        <f t="shared" si="45"/>
        <v>0.1327082732435555</v>
      </c>
    </row>
    <row r="255" spans="2:18">
      <c r="B255">
        <v>208</v>
      </c>
      <c r="C255">
        <f t="shared" si="46"/>
        <v>4.7003406736263317E-3</v>
      </c>
      <c r="D255" s="32">
        <f t="shared" si="36"/>
        <v>6.7789277243634746E-2</v>
      </c>
      <c r="E255" s="33">
        <f t="shared" si="41"/>
        <v>6.2219542906988487E-2</v>
      </c>
      <c r="F255" s="11">
        <f t="shared" si="37"/>
        <v>836853.33333333337</v>
      </c>
      <c r="G255" s="11">
        <f>F255/((Use!$C$5))</f>
        <v>2221.6731404531442</v>
      </c>
      <c r="H255" s="32">
        <f t="shared" si="38"/>
        <v>0.18324725691312144</v>
      </c>
      <c r="I255" s="30">
        <f t="shared" si="42"/>
        <v>0.24546679982010994</v>
      </c>
      <c r="K255">
        <v>208</v>
      </c>
      <c r="L255">
        <f t="shared" si="47"/>
        <v>5.2622299655912209E-3</v>
      </c>
      <c r="M255" s="32">
        <f t="shared" si="43"/>
        <v>7.5892959856889E-2</v>
      </c>
      <c r="N255" s="33">
        <f t="shared" si="44"/>
        <v>6.9657406955130896E-2</v>
      </c>
      <c r="O255" s="11">
        <f t="shared" si="39"/>
        <v>836853.33333333337</v>
      </c>
      <c r="P255" s="11">
        <f>O255/((Use!D$5))</f>
        <v>2250.3203163718467</v>
      </c>
      <c r="Q255" s="32">
        <f t="shared" si="40"/>
        <v>6.3483825491273571E-2</v>
      </c>
      <c r="R255" s="35">
        <f t="shared" si="45"/>
        <v>0.13314123244640447</v>
      </c>
    </row>
    <row r="256" spans="2:18">
      <c r="B256">
        <v>209</v>
      </c>
      <c r="C256">
        <f t="shared" si="46"/>
        <v>4.7003406736263317E-3</v>
      </c>
      <c r="D256" s="32">
        <f t="shared" si="36"/>
        <v>6.7952036847047662E-2</v>
      </c>
      <c r="E256" s="33">
        <f t="shared" si="41"/>
        <v>6.2368929779659785E-2</v>
      </c>
      <c r="F256" s="11">
        <f t="shared" si="37"/>
        <v>840876.66666666674</v>
      </c>
      <c r="G256" s="11">
        <f>F256/((Use!$C$5))</f>
        <v>2232.3542613207078</v>
      </c>
      <c r="H256" s="32">
        <f t="shared" si="38"/>
        <v>0.18405320421960375</v>
      </c>
      <c r="I256" s="30">
        <f t="shared" si="42"/>
        <v>0.24642213399926355</v>
      </c>
      <c r="K256">
        <v>209</v>
      </c>
      <c r="L256">
        <f t="shared" si="47"/>
        <v>5.2622299655912209E-3</v>
      </c>
      <c r="M256" s="32">
        <f t="shared" si="43"/>
        <v>7.6075176109228509E-2</v>
      </c>
      <c r="N256" s="33">
        <f t="shared" si="44"/>
        <v>6.9824651870429855E-2</v>
      </c>
      <c r="O256" s="11">
        <f t="shared" si="39"/>
        <v>840876.66666666674</v>
      </c>
      <c r="P256" s="11">
        <f>O256/((Use!D$5))</f>
        <v>2261.1391640467114</v>
      </c>
      <c r="Q256" s="32">
        <f t="shared" si="40"/>
        <v>6.3748970218767062E-2</v>
      </c>
      <c r="R256" s="35">
        <f t="shared" si="45"/>
        <v>0.13357362208919693</v>
      </c>
    </row>
    <row r="257" spans="2:18">
      <c r="B257">
        <v>210</v>
      </c>
      <c r="C257">
        <f t="shared" si="46"/>
        <v>4.7003406736263317E-3</v>
      </c>
      <c r="D257" s="32">
        <f t="shared" si="36"/>
        <v>6.8114407536957022E-2</v>
      </c>
      <c r="E257" s="33">
        <f t="shared" si="41"/>
        <v>6.2517959692920899E-2</v>
      </c>
      <c r="F257" s="11">
        <f t="shared" si="37"/>
        <v>844900</v>
      </c>
      <c r="G257" s="11">
        <f>F257/((Use!$C$5))</f>
        <v>2243.0353821882709</v>
      </c>
      <c r="H257" s="32">
        <f t="shared" si="38"/>
        <v>0.18485882381381435</v>
      </c>
      <c r="I257" s="30">
        <f t="shared" si="42"/>
        <v>0.24737678350673525</v>
      </c>
      <c r="K257">
        <v>210</v>
      </c>
      <c r="L257">
        <f t="shared" si="47"/>
        <v>5.2622299655912209E-3</v>
      </c>
      <c r="M257" s="32">
        <f t="shared" si="43"/>
        <v>7.6256956956469862E-2</v>
      </c>
      <c r="N257" s="33">
        <f t="shared" si="44"/>
        <v>6.9991497154588189E-2</v>
      </c>
      <c r="O257" s="11">
        <f t="shared" si="39"/>
        <v>844900</v>
      </c>
      <c r="P257" s="11">
        <f>O257/((Use!D$5))</f>
        <v>2271.958011721576</v>
      </c>
      <c r="Q257" s="32">
        <f t="shared" si="40"/>
        <v>6.4013948806465493E-2</v>
      </c>
      <c r="R257" s="35">
        <f t="shared" si="45"/>
        <v>0.13400544596105368</v>
      </c>
    </row>
    <row r="258" spans="2:18">
      <c r="B258">
        <v>211</v>
      </c>
      <c r="C258">
        <f t="shared" si="46"/>
        <v>4.7003406736263317E-3</v>
      </c>
      <c r="D258" s="32">
        <f t="shared" si="36"/>
        <v>6.8276392088032989E-2</v>
      </c>
      <c r="E258" s="33">
        <f t="shared" si="41"/>
        <v>6.2666635193468254E-2</v>
      </c>
      <c r="F258" s="11">
        <f t="shared" si="37"/>
        <v>848923.33333333337</v>
      </c>
      <c r="G258" s="11">
        <f>F258/((Use!$C$5))</f>
        <v>2253.716503055834</v>
      </c>
      <c r="H258" s="32">
        <f t="shared" si="38"/>
        <v>0.18566411738860369</v>
      </c>
      <c r="I258" s="30">
        <f t="shared" si="42"/>
        <v>0.24833075258207193</v>
      </c>
      <c r="K258">
        <v>211</v>
      </c>
      <c r="L258">
        <f t="shared" si="47"/>
        <v>5.2622299655912209E-3</v>
      </c>
      <c r="M258" s="32">
        <f t="shared" si="43"/>
        <v>7.6438305504973506E-2</v>
      </c>
      <c r="N258" s="33">
        <f t="shared" si="44"/>
        <v>7.0157945658740103E-2</v>
      </c>
      <c r="O258" s="11">
        <f t="shared" si="39"/>
        <v>848923.33333333337</v>
      </c>
      <c r="P258" s="11">
        <f>O258/((Use!D$5))</f>
        <v>2282.7768593964406</v>
      </c>
      <c r="Q258" s="32">
        <f t="shared" si="40"/>
        <v>6.4278762148877983E-2</v>
      </c>
      <c r="R258" s="35">
        <f t="shared" si="45"/>
        <v>0.13443670780761807</v>
      </c>
    </row>
    <row r="259" spans="2:18">
      <c r="B259">
        <v>212</v>
      </c>
      <c r="C259">
        <f t="shared" si="46"/>
        <v>4.7003406736263317E-3</v>
      </c>
      <c r="D259" s="32">
        <f t="shared" si="36"/>
        <v>6.8437993242109016E-2</v>
      </c>
      <c r="E259" s="33">
        <f t="shared" si="41"/>
        <v>6.2814958797859477E-2</v>
      </c>
      <c r="F259" s="11">
        <f t="shared" si="37"/>
        <v>852946.66666666674</v>
      </c>
      <c r="G259" s="11">
        <f>F259/((Use!$C$5))</f>
        <v>2264.3976239233971</v>
      </c>
      <c r="H259" s="32">
        <f t="shared" si="38"/>
        <v>0.18646908662009715</v>
      </c>
      <c r="I259" s="30">
        <f t="shared" si="42"/>
        <v>0.24928404541795662</v>
      </c>
      <c r="K259">
        <v>212</v>
      </c>
      <c r="L259">
        <f t="shared" si="47"/>
        <v>5.2622299655912209E-3</v>
      </c>
      <c r="M259" s="32">
        <f t="shared" si="43"/>
        <v>7.6619224824337862E-2</v>
      </c>
      <c r="N259" s="33">
        <f t="shared" si="44"/>
        <v>7.0324000200278236E-2</v>
      </c>
      <c r="O259" s="11">
        <f t="shared" si="39"/>
        <v>852946.66666666674</v>
      </c>
      <c r="P259" s="11">
        <f>O259/((Use!D$5))</f>
        <v>2293.5957070713052</v>
      </c>
      <c r="Q259" s="32">
        <f t="shared" si="40"/>
        <v>6.4543411131482431E-2</v>
      </c>
      <c r="R259" s="35">
        <f t="shared" si="45"/>
        <v>0.13486741133176067</v>
      </c>
    </row>
    <row r="260" spans="2:18">
      <c r="B260">
        <v>213</v>
      </c>
      <c r="C260">
        <f t="shared" si="46"/>
        <v>4.7003406736263317E-3</v>
      </c>
      <c r="D260" s="32">
        <f t="shared" si="36"/>
        <v>6.8599213708723406E-2</v>
      </c>
      <c r="E260" s="33">
        <f t="shared" si="41"/>
        <v>6.2962932993010534E-2</v>
      </c>
      <c r="F260" s="11">
        <f t="shared" si="37"/>
        <v>856970</v>
      </c>
      <c r="G260" s="11">
        <f>F260/((Use!$C$5))</f>
        <v>2275.0787447909602</v>
      </c>
      <c r="H260" s="32">
        <f t="shared" si="38"/>
        <v>0.18727373316793891</v>
      </c>
      <c r="I260" s="30">
        <f t="shared" si="42"/>
        <v>0.25023666616094942</v>
      </c>
      <c r="K260">
        <v>213</v>
      </c>
      <c r="L260">
        <f t="shared" si="47"/>
        <v>5.2622299655912209E-3</v>
      </c>
      <c r="M260" s="32">
        <f t="shared" si="43"/>
        <v>7.6799717948005483E-2</v>
      </c>
      <c r="N260" s="33">
        <f t="shared" si="44"/>
        <v>7.0489663563410035E-2</v>
      </c>
      <c r="O260" s="11">
        <f t="shared" si="39"/>
        <v>856970</v>
      </c>
      <c r="P260" s="11">
        <f>O260/((Use!D$5))</f>
        <v>2304.4145547461699</v>
      </c>
      <c r="Q260" s="32">
        <f t="shared" si="40"/>
        <v>6.4807896630858508E-2</v>
      </c>
      <c r="R260" s="35">
        <f t="shared" si="45"/>
        <v>0.13529756019426853</v>
      </c>
    </row>
    <row r="261" spans="2:18">
      <c r="B261">
        <v>214</v>
      </c>
      <c r="C261">
        <f t="shared" si="46"/>
        <v>4.7003406736263317E-3</v>
      </c>
      <c r="D261" s="32">
        <f t="shared" si="36"/>
        <v>6.8760056165649341E-2</v>
      </c>
      <c r="E261" s="33">
        <f t="shared" si="41"/>
        <v>6.3110560236682156E-2</v>
      </c>
      <c r="F261" s="11">
        <f t="shared" si="37"/>
        <v>860993.33333333337</v>
      </c>
      <c r="G261" s="11">
        <f>F261/((Use!$C$5))</f>
        <v>2285.7598656585237</v>
      </c>
      <c r="H261" s="32">
        <f t="shared" si="38"/>
        <v>0.18807805867553026</v>
      </c>
      <c r="I261" s="30">
        <f t="shared" si="42"/>
        <v>0.25118861891221245</v>
      </c>
      <c r="K261">
        <v>214</v>
      </c>
      <c r="L261">
        <f t="shared" si="47"/>
        <v>5.2622299655912209E-3</v>
      </c>
      <c r="M261" s="32">
        <f t="shared" si="43"/>
        <v>7.697978787385662E-2</v>
      </c>
      <c r="N261" s="33">
        <f t="shared" si="44"/>
        <v>7.0654938499702488E-2</v>
      </c>
      <c r="O261" s="11">
        <f t="shared" si="39"/>
        <v>860993.33333333337</v>
      </c>
      <c r="P261" s="11">
        <f>O261/((Use!D$5))</f>
        <v>2315.2334024210345</v>
      </c>
      <c r="Q261" s="32">
        <f t="shared" si="40"/>
        <v>6.5072219514818674E-2</v>
      </c>
      <c r="R261" s="35">
        <f t="shared" si="45"/>
        <v>0.13572715801452118</v>
      </c>
    </row>
    <row r="262" spans="2:18">
      <c r="B262">
        <v>215</v>
      </c>
      <c r="C262">
        <f t="shared" si="46"/>
        <v>4.7003406736263317E-3</v>
      </c>
      <c r="D262" s="32">
        <f t="shared" si="36"/>
        <v>6.8920523259413793E-2</v>
      </c>
      <c r="E262" s="33">
        <f t="shared" si="41"/>
        <v>6.3257842957956112E-2</v>
      </c>
      <c r="F262" s="11">
        <f t="shared" si="37"/>
        <v>865016.66666666674</v>
      </c>
      <c r="G262" s="11">
        <f>F262/((Use!$C$5))</f>
        <v>2296.4409865260868</v>
      </c>
      <c r="H262" s="32">
        <f t="shared" si="38"/>
        <v>0.18888206477026392</v>
      </c>
      <c r="I262" s="30">
        <f t="shared" si="42"/>
        <v>0.25213990772822004</v>
      </c>
      <c r="K262">
        <v>215</v>
      </c>
      <c r="L262">
        <f t="shared" si="47"/>
        <v>5.2622299655912209E-3</v>
      </c>
      <c r="M262" s="32">
        <f t="shared" si="43"/>
        <v>7.7159437564790018E-2</v>
      </c>
      <c r="N262" s="33">
        <f t="shared" si="44"/>
        <v>7.0819827728615267E-2</v>
      </c>
      <c r="O262" s="11">
        <f t="shared" si="39"/>
        <v>865016.66666666674</v>
      </c>
      <c r="P262" s="11">
        <f>O262/((Use!D$5))</f>
        <v>2326.0522500958996</v>
      </c>
      <c r="Q262" s="32">
        <f t="shared" si="40"/>
        <v>6.5336380642536288E-2</v>
      </c>
      <c r="R262" s="35">
        <f t="shared" si="45"/>
        <v>0.13615620837115155</v>
      </c>
    </row>
    <row r="263" spans="2:18">
      <c r="B263">
        <v>216</v>
      </c>
      <c r="C263">
        <f t="shared" si="46"/>
        <v>4.7003406736263317E-3</v>
      </c>
      <c r="D263" s="32">
        <f t="shared" si="36"/>
        <v>6.9080617605805639E-2</v>
      </c>
      <c r="E263" s="33">
        <f t="shared" si="41"/>
        <v>6.3404783557701613E-2</v>
      </c>
      <c r="F263" s="11">
        <f t="shared" si="37"/>
        <v>869040</v>
      </c>
      <c r="G263" s="11">
        <f>F263/((Use!$C$5))</f>
        <v>2307.1221073936499</v>
      </c>
      <c r="H263" s="32">
        <f t="shared" si="38"/>
        <v>0.18968575306375368</v>
      </c>
      <c r="I263" s="30">
        <f t="shared" si="42"/>
        <v>0.25309053662145531</v>
      </c>
      <c r="K263">
        <v>216</v>
      </c>
      <c r="L263">
        <f t="shared" si="47"/>
        <v>5.2622299655912209E-3</v>
      </c>
      <c r="M263" s="32">
        <f t="shared" si="43"/>
        <v>7.7338669949291838E-2</v>
      </c>
      <c r="N263" s="33">
        <f t="shared" si="44"/>
        <v>7.0984333938022892E-2</v>
      </c>
      <c r="O263" s="11">
        <f t="shared" si="39"/>
        <v>869040</v>
      </c>
      <c r="P263" s="11">
        <f>O263/((Use!D$5))</f>
        <v>2336.8710977707638</v>
      </c>
      <c r="Q263" s="32">
        <f t="shared" si="40"/>
        <v>6.5600380864671279E-2</v>
      </c>
      <c r="R263" s="35">
        <f t="shared" si="45"/>
        <v>0.13658471480269418</v>
      </c>
    </row>
    <row r="264" spans="2:18">
      <c r="B264">
        <v>217</v>
      </c>
      <c r="C264">
        <f t="shared" si="46"/>
        <v>4.7003406736263317E-3</v>
      </c>
      <c r="D264" s="32">
        <f t="shared" si="36"/>
        <v>6.9240341790373111E-2</v>
      </c>
      <c r="E264" s="33">
        <f t="shared" si="41"/>
        <v>6.3551384409031866E-2</v>
      </c>
      <c r="F264" s="11">
        <f t="shared" si="37"/>
        <v>873063.33333333337</v>
      </c>
      <c r="G264" s="11">
        <f>F264/((Use!$C$5))</f>
        <v>2317.803228261213</v>
      </c>
      <c r="H264" s="32">
        <f t="shared" si="38"/>
        <v>0.19048912515205951</v>
      </c>
      <c r="I264" s="30">
        <f t="shared" si="42"/>
        <v>0.25404050956109137</v>
      </c>
      <c r="K264">
        <v>217</v>
      </c>
      <c r="L264">
        <f t="shared" si="47"/>
        <v>5.2622299655912209E-3</v>
      </c>
      <c r="M264" s="32">
        <f t="shared" si="43"/>
        <v>7.7517487921992548E-2</v>
      </c>
      <c r="N264" s="33">
        <f t="shared" si="44"/>
        <v>7.1148459784725837E-2</v>
      </c>
      <c r="O264" s="11">
        <f t="shared" si="39"/>
        <v>873063.33333333337</v>
      </c>
      <c r="P264" s="11">
        <f>O264/((Use!D$5))</f>
        <v>2347.6899454456284</v>
      </c>
      <c r="Q264" s="32">
        <f t="shared" si="40"/>
        <v>6.5864221023493846E-2</v>
      </c>
      <c r="R264" s="35">
        <f t="shared" si="45"/>
        <v>0.13701268080821968</v>
      </c>
    </row>
    <row r="265" spans="2:18">
      <c r="B265">
        <v>218</v>
      </c>
      <c r="C265">
        <f t="shared" si="46"/>
        <v>4.7003406736263317E-3</v>
      </c>
      <c r="D265" s="32">
        <f t="shared" si="36"/>
        <v>6.939969836891105E-2</v>
      </c>
      <c r="E265" s="33">
        <f t="shared" si="41"/>
        <v>6.3697647857751311E-2</v>
      </c>
      <c r="F265" s="11">
        <f t="shared" si="37"/>
        <v>877086.66666666674</v>
      </c>
      <c r="G265" s="11">
        <f>F265/((Use!$C$5))</f>
        <v>2328.4843491287766</v>
      </c>
      <c r="H265" s="32">
        <f t="shared" si="38"/>
        <v>0.19129218261590922</v>
      </c>
      <c r="I265" s="30">
        <f t="shared" si="42"/>
        <v>0.25498983047366053</v>
      </c>
      <c r="K265">
        <v>218</v>
      </c>
      <c r="L265">
        <f t="shared" si="47"/>
        <v>5.2622299655912209E-3</v>
      </c>
      <c r="M265" s="32">
        <f t="shared" si="43"/>
        <v>7.7695894344212466E-2</v>
      </c>
      <c r="N265" s="33">
        <f t="shared" si="44"/>
        <v>7.1312207894951296E-2</v>
      </c>
      <c r="O265" s="11">
        <f t="shared" si="39"/>
        <v>877086.66666666674</v>
      </c>
      <c r="P265" s="11">
        <f>O265/((Use!D$5))</f>
        <v>2358.5087931204935</v>
      </c>
      <c r="Q265" s="32">
        <f t="shared" si="40"/>
        <v>6.6127901953005164E-2</v>
      </c>
      <c r="R265" s="35">
        <f t="shared" si="45"/>
        <v>0.13744010984795646</v>
      </c>
    </row>
    <row r="266" spans="2:18">
      <c r="B266">
        <v>219</v>
      </c>
      <c r="C266">
        <f t="shared" si="46"/>
        <v>4.7003406736263317E-3</v>
      </c>
      <c r="D266" s="32">
        <f t="shared" si="36"/>
        <v>6.9558689867938006E-2</v>
      </c>
      <c r="E266" s="33">
        <f t="shared" si="41"/>
        <v>6.3843576222793477E-2</v>
      </c>
      <c r="F266" s="11">
        <f t="shared" si="37"/>
        <v>881110</v>
      </c>
      <c r="G266" s="11">
        <f>F266/((Use!$C$5))</f>
        <v>2339.1654699963397</v>
      </c>
      <c r="H266" s="32">
        <f t="shared" si="38"/>
        <v>0.19209492702091452</v>
      </c>
      <c r="I266" s="30">
        <f t="shared" si="42"/>
        <v>0.25593850324370798</v>
      </c>
      <c r="K266">
        <v>219</v>
      </c>
      <c r="L266">
        <f t="shared" si="47"/>
        <v>5.2622299655912209E-3</v>
      </c>
      <c r="M266" s="32">
        <f t="shared" si="43"/>
        <v>7.7873892044495852E-2</v>
      </c>
      <c r="N266" s="33">
        <f t="shared" si="44"/>
        <v>7.1475580864843333E-2</v>
      </c>
      <c r="O266" s="11">
        <f t="shared" si="39"/>
        <v>881110</v>
      </c>
      <c r="P266" s="11">
        <f>O266/((Use!D$5))</f>
        <v>2369.3276407953576</v>
      </c>
      <c r="Q266" s="32">
        <f t="shared" si="40"/>
        <v>6.6391424479056202E-2</v>
      </c>
      <c r="R266" s="35">
        <f t="shared" si="45"/>
        <v>0.13786700534389953</v>
      </c>
    </row>
    <row r="267" spans="2:18">
      <c r="B267">
        <v>220</v>
      </c>
      <c r="C267">
        <f t="shared" si="46"/>
        <v>4.7003406736263317E-3</v>
      </c>
      <c r="D267" s="32">
        <f t="shared" si="36"/>
        <v>6.9717318785163615E-2</v>
      </c>
      <c r="E267" s="33">
        <f t="shared" si="41"/>
        <v>6.3989171796650021E-2</v>
      </c>
      <c r="F267" s="11">
        <f t="shared" si="37"/>
        <v>885133.33333333337</v>
      </c>
      <c r="G267" s="11">
        <f>F267/((Use!$C$5))</f>
        <v>2349.8465908639027</v>
      </c>
      <c r="H267" s="32">
        <f t="shared" si="38"/>
        <v>0.19289735991778464</v>
      </c>
      <c r="I267" s="30">
        <f t="shared" si="42"/>
        <v>0.25688653171443465</v>
      </c>
      <c r="K267">
        <v>220</v>
      </c>
      <c r="L267">
        <f t="shared" si="47"/>
        <v>5.2622299655912209E-3</v>
      </c>
      <c r="M267" s="32">
        <f t="shared" si="43"/>
        <v>7.8051483819134154E-2</v>
      </c>
      <c r="N267" s="33">
        <f t="shared" si="44"/>
        <v>7.163858126094319E-2</v>
      </c>
      <c r="O267" s="11">
        <f t="shared" si="39"/>
        <v>885133.33333333337</v>
      </c>
      <c r="P267" s="11">
        <f>O267/((Use!D$5))</f>
        <v>2380.1464884702227</v>
      </c>
      <c r="Q267" s="32">
        <f t="shared" si="40"/>
        <v>6.6654789419464289E-2</v>
      </c>
      <c r="R267" s="35">
        <f t="shared" si="45"/>
        <v>0.13829337068040748</v>
      </c>
    </row>
    <row r="268" spans="2:18">
      <c r="B268">
        <v>221</v>
      </c>
      <c r="C268">
        <f t="shared" si="46"/>
        <v>4.7003406736263317E-3</v>
      </c>
      <c r="D268" s="32">
        <f t="shared" si="36"/>
        <v>6.9875587589946428E-2</v>
      </c>
      <c r="E268" s="33">
        <f t="shared" si="41"/>
        <v>6.4134436845790913E-2</v>
      </c>
      <c r="F268" s="11">
        <f t="shared" si="37"/>
        <v>889156.66666666674</v>
      </c>
      <c r="G268" s="11">
        <f>F268/((Use!$C$5))</f>
        <v>2360.5277117314658</v>
      </c>
      <c r="H268" s="32">
        <f t="shared" si="38"/>
        <v>0.19369948284253471</v>
      </c>
      <c r="I268" s="30">
        <f t="shared" si="42"/>
        <v>0.25783391968832564</v>
      </c>
      <c r="K268">
        <v>221</v>
      </c>
      <c r="L268">
        <f t="shared" si="47"/>
        <v>5.2622299655912209E-3</v>
      </c>
      <c r="M268" s="32">
        <f t="shared" si="43"/>
        <v>7.8228672432678587E-2</v>
      </c>
      <c r="N268" s="33">
        <f t="shared" si="44"/>
        <v>7.1801211620659749E-2</v>
      </c>
      <c r="O268" s="11">
        <f t="shared" si="39"/>
        <v>889156.66666666674</v>
      </c>
      <c r="P268" s="11">
        <f>O268/((Use!D$5))</f>
        <v>2390.9653361450873</v>
      </c>
      <c r="Q268" s="32">
        <f t="shared" si="40"/>
        <v>6.6917997584127337E-2</v>
      </c>
      <c r="R268" s="35">
        <f t="shared" si="45"/>
        <v>0.13871920920478709</v>
      </c>
    </row>
    <row r="269" spans="2:18">
      <c r="B269">
        <v>222</v>
      </c>
      <c r="C269">
        <f t="shared" si="46"/>
        <v>4.7003406736263317E-3</v>
      </c>
      <c r="D269" s="32">
        <f t="shared" si="36"/>
        <v>7.0033498723742343E-2</v>
      </c>
      <c r="E269" s="33">
        <f t="shared" si="41"/>
        <v>6.4279373611075996E-2</v>
      </c>
      <c r="F269" s="11">
        <f t="shared" si="37"/>
        <v>893180</v>
      </c>
      <c r="G269" s="11">
        <f>F269/((Use!$C$5))</f>
        <v>2371.2088325990289</v>
      </c>
      <c r="H269" s="32">
        <f t="shared" si="38"/>
        <v>0.19450129731669136</v>
      </c>
      <c r="I269" s="30">
        <f t="shared" si="42"/>
        <v>0.25878067092776735</v>
      </c>
      <c r="K269">
        <v>222</v>
      </c>
      <c r="L269">
        <f t="shared" si="47"/>
        <v>5.2622299655912209E-3</v>
      </c>
      <c r="M269" s="32">
        <f t="shared" si="43"/>
        <v>7.840546061844221E-2</v>
      </c>
      <c r="N269" s="33">
        <f t="shared" si="44"/>
        <v>7.1963474452730311E-2</v>
      </c>
      <c r="O269" s="11">
        <f t="shared" si="39"/>
        <v>893180</v>
      </c>
      <c r="P269" s="11">
        <f>O269/((Use!D$5))</f>
        <v>2401.7841838199515</v>
      </c>
      <c r="Q269" s="32">
        <f t="shared" si="40"/>
        <v>6.7181049775135976E-2</v>
      </c>
      <c r="R269" s="35">
        <f t="shared" si="45"/>
        <v>0.13914452422786627</v>
      </c>
    </row>
    <row r="270" spans="2:18">
      <c r="B270">
        <v>223</v>
      </c>
      <c r="C270">
        <f t="shared" si="46"/>
        <v>4.7003406736263317E-3</v>
      </c>
      <c r="D270" s="32">
        <f t="shared" si="36"/>
        <v>7.0191054600544117E-2</v>
      </c>
      <c r="E270" s="33">
        <f t="shared" si="41"/>
        <v>6.4423984308158433E-2</v>
      </c>
      <c r="F270" s="11">
        <f t="shared" si="37"/>
        <v>897203.33333333337</v>
      </c>
      <c r="G270" s="11">
        <f>F270/((Use!$C$5))</f>
        <v>2381.8899534665925</v>
      </c>
      <c r="H270" s="32">
        <f t="shared" si="38"/>
        <v>0.19530280484749421</v>
      </c>
      <c r="I270" s="30">
        <f t="shared" si="42"/>
        <v>0.25972678915565262</v>
      </c>
      <c r="K270">
        <v>223</v>
      </c>
      <c r="L270">
        <f t="shared" si="47"/>
        <v>5.2622299655912209E-3</v>
      </c>
      <c r="M270" s="32">
        <f t="shared" si="43"/>
        <v>7.8581851078991891E-2</v>
      </c>
      <c r="N270" s="33">
        <f t="shared" si="44"/>
        <v>7.2125372237672167E-2</v>
      </c>
      <c r="O270" s="11">
        <f t="shared" si="39"/>
        <v>897203.33333333337</v>
      </c>
      <c r="P270" s="11">
        <f>O270/((Use!D$5))</f>
        <v>2412.6030314948166</v>
      </c>
      <c r="Q270" s="32">
        <f t="shared" si="40"/>
        <v>6.7443946786883799E-2</v>
      </c>
      <c r="R270" s="35">
        <f t="shared" si="45"/>
        <v>0.13956931902455597</v>
      </c>
    </row>
    <row r="271" spans="2:18">
      <c r="B271">
        <v>224</v>
      </c>
      <c r="C271">
        <f t="shared" si="46"/>
        <v>4.7003406736263317E-3</v>
      </c>
      <c r="D271" s="32">
        <f t="shared" si="36"/>
        <v>7.0348257607311865E-2</v>
      </c>
      <c r="E271" s="33">
        <f t="shared" si="41"/>
        <v>6.4568271127879787E-2</v>
      </c>
      <c r="F271" s="11">
        <f t="shared" si="37"/>
        <v>901226.66666666674</v>
      </c>
      <c r="G271" s="11">
        <f>F271/((Use!$C$5))</f>
        <v>2392.5710743341556</v>
      </c>
      <c r="H271" s="32">
        <f t="shared" si="38"/>
        <v>0.19610400692809227</v>
      </c>
      <c r="I271" s="30">
        <f t="shared" si="42"/>
        <v>0.26067227805597204</v>
      </c>
      <c r="K271">
        <v>224</v>
      </c>
      <c r="L271">
        <f t="shared" si="47"/>
        <v>5.2622299655912209E-3</v>
      </c>
      <c r="M271" s="32">
        <f t="shared" si="43"/>
        <v>7.8757846486630298E-2</v>
      </c>
      <c r="N271" s="33">
        <f t="shared" si="44"/>
        <v>7.2286907428225022E-2</v>
      </c>
      <c r="O271" s="11">
        <f t="shared" si="39"/>
        <v>901226.66666666674</v>
      </c>
      <c r="P271" s="11">
        <f>O271/((Use!D$5))</f>
        <v>2423.4218791696812</v>
      </c>
      <c r="Q271" s="32">
        <f t="shared" si="40"/>
        <v>6.7706689406175066E-2</v>
      </c>
      <c r="R271" s="35">
        <f t="shared" si="45"/>
        <v>0.1399935968344001</v>
      </c>
    </row>
    <row r="272" spans="2:18">
      <c r="B272">
        <v>225</v>
      </c>
      <c r="C272">
        <f t="shared" si="46"/>
        <v>4.7003406736263317E-3</v>
      </c>
      <c r="D272" s="32">
        <f t="shared" si="36"/>
        <v>7.0505110104394975E-2</v>
      </c>
      <c r="E272" s="33">
        <f t="shared" si="41"/>
        <v>6.4712236236657325E-2</v>
      </c>
      <c r="F272" s="11">
        <f t="shared" si="37"/>
        <v>905250</v>
      </c>
      <c r="G272" s="11">
        <f>F272/((Use!$C$5))</f>
        <v>2403.2521952017187</v>
      </c>
      <c r="H272" s="32">
        <f t="shared" si="38"/>
        <v>0.19690490503773905</v>
      </c>
      <c r="I272" s="30">
        <f t="shared" si="42"/>
        <v>0.26161714127439639</v>
      </c>
      <c r="K272">
        <v>225</v>
      </c>
      <c r="L272">
        <f t="shared" si="47"/>
        <v>5.2622299655912209E-3</v>
      </c>
      <c r="M272" s="32">
        <f t="shared" si="43"/>
        <v>7.8933449483868309E-2</v>
      </c>
      <c r="N272" s="33">
        <f t="shared" si="44"/>
        <v>7.244808244978454E-2</v>
      </c>
      <c r="O272" s="11">
        <f t="shared" si="39"/>
        <v>905250</v>
      </c>
      <c r="P272" s="11">
        <f>O272/((Use!D$5))</f>
        <v>2434.2407268445459</v>
      </c>
      <c r="Q272" s="32">
        <f t="shared" si="40"/>
        <v>6.796927841233126E-2</v>
      </c>
      <c r="R272" s="35">
        <f t="shared" si="45"/>
        <v>0.14041736086211581</v>
      </c>
    </row>
    <row r="273" spans="2:18">
      <c r="B273">
        <v>226</v>
      </c>
      <c r="C273">
        <f t="shared" si="46"/>
        <v>4.7003406736263317E-3</v>
      </c>
      <c r="D273" s="32">
        <f t="shared" si="36"/>
        <v>7.066161442594561E-2</v>
      </c>
      <c r="E273" s="33">
        <f t="shared" si="41"/>
        <v>6.4855881776863522E-2</v>
      </c>
      <c r="F273" s="11">
        <f t="shared" si="37"/>
        <v>909273.33333333337</v>
      </c>
      <c r="G273" s="11">
        <f>F273/((Use!$C$5))</f>
        <v>2413.9333160692818</v>
      </c>
      <c r="H273" s="32">
        <f t="shared" si="38"/>
        <v>0.19770550064198328</v>
      </c>
      <c r="I273" s="30">
        <f t="shared" si="42"/>
        <v>0.2625613824188468</v>
      </c>
      <c r="K273">
        <v>226</v>
      </c>
      <c r="L273">
        <f t="shared" si="47"/>
        <v>5.2622299655912209E-3</v>
      </c>
      <c r="M273" s="32">
        <f t="shared" si="43"/>
        <v>7.9108662683887901E-2</v>
      </c>
      <c r="N273" s="33">
        <f t="shared" si="44"/>
        <v>7.2608899700827192E-2</v>
      </c>
      <c r="O273" s="11">
        <f t="shared" si="39"/>
        <v>909273.33333333337</v>
      </c>
      <c r="P273" s="11">
        <f>O273/((Use!D$5))</f>
        <v>2445.0595745194105</v>
      </c>
      <c r="Q273" s="32">
        <f t="shared" si="40"/>
        <v>6.8231714577294697E-2</v>
      </c>
      <c r="R273" s="35">
        <f t="shared" si="45"/>
        <v>0.14084061427812189</v>
      </c>
    </row>
    <row r="274" spans="2:18">
      <c r="B274">
        <v>227</v>
      </c>
      <c r="C274">
        <f t="shared" si="46"/>
        <v>4.7003406736263317E-3</v>
      </c>
      <c r="D274" s="32">
        <f t="shared" si="36"/>
        <v>7.0817772880323981E-2</v>
      </c>
      <c r="E274" s="33">
        <f t="shared" si="41"/>
        <v>6.4999209867197982E-2</v>
      </c>
      <c r="F274" s="11">
        <f t="shared" si="37"/>
        <v>913296.66666666674</v>
      </c>
      <c r="G274" s="11">
        <f>F274/((Use!$C$5))</f>
        <v>2424.6144369368453</v>
      </c>
      <c r="H274" s="32">
        <f t="shared" si="38"/>
        <v>0.19850579519285461</v>
      </c>
      <c r="I274" s="30">
        <f t="shared" si="42"/>
        <v>0.26350500506005259</v>
      </c>
      <c r="K274">
        <v>227</v>
      </c>
      <c r="L274">
        <f t="shared" si="47"/>
        <v>5.2622299655912209E-3</v>
      </c>
      <c r="M274" s="32">
        <f t="shared" si="43"/>
        <v>7.9283488670995828E-2</v>
      </c>
      <c r="N274" s="33">
        <f t="shared" si="44"/>
        <v>7.2769361553326722E-2</v>
      </c>
      <c r="O274" s="11">
        <f t="shared" si="39"/>
        <v>913296.66666666674</v>
      </c>
      <c r="P274" s="11">
        <f>O274/((Use!D$5))</f>
        <v>2455.8784221942751</v>
      </c>
      <c r="Q274" s="32">
        <f t="shared" si="40"/>
        <v>6.8493998665730943E-2</v>
      </c>
      <c r="R274" s="35">
        <f t="shared" si="45"/>
        <v>0.14126336021905767</v>
      </c>
    </row>
    <row r="275" spans="2:18">
      <c r="B275">
        <v>228</v>
      </c>
      <c r="C275">
        <f t="shared" si="46"/>
        <v>4.7003406736263317E-3</v>
      </c>
      <c r="D275" s="32">
        <f t="shared" si="36"/>
        <v>7.0973587750495587E-2</v>
      </c>
      <c r="E275" s="33">
        <f t="shared" si="41"/>
        <v>6.5142222603052163E-2</v>
      </c>
      <c r="F275" s="11">
        <f t="shared" si="37"/>
        <v>917320</v>
      </c>
      <c r="G275" s="11">
        <f>F275/((Use!$C$5))</f>
        <v>2435.295557804408</v>
      </c>
      <c r="H275" s="32">
        <f t="shared" si="38"/>
        <v>0.19930579012904864</v>
      </c>
      <c r="I275" s="30">
        <f t="shared" si="42"/>
        <v>0.26444801273210083</v>
      </c>
      <c r="K275">
        <v>228</v>
      </c>
      <c r="L275">
        <f t="shared" si="47"/>
        <v>5.2622299655912209E-3</v>
      </c>
      <c r="M275" s="32">
        <f t="shared" si="43"/>
        <v>7.9457930001068419E-2</v>
      </c>
      <c r="N275" s="33">
        <f t="shared" si="44"/>
        <v>7.2929470353162357E-2</v>
      </c>
      <c r="O275" s="11">
        <f t="shared" si="39"/>
        <v>917320</v>
      </c>
      <c r="P275" s="11">
        <f>O275/((Use!D$5))</f>
        <v>2466.6972698691397</v>
      </c>
      <c r="Q275" s="32">
        <f t="shared" si="40"/>
        <v>6.875613143512932E-2</v>
      </c>
      <c r="R275" s="35">
        <f t="shared" si="45"/>
        <v>0.14168560178829168</v>
      </c>
    </row>
    <row r="276" spans="2:18">
      <c r="B276">
        <v>229</v>
      </c>
      <c r="C276">
        <f t="shared" si="46"/>
        <v>4.7003406736263317E-3</v>
      </c>
      <c r="D276" s="32">
        <f t="shared" si="36"/>
        <v>7.1129061294420606E-2</v>
      </c>
      <c r="E276" s="33">
        <f t="shared" si="41"/>
        <v>6.5284922056866632E-2</v>
      </c>
      <c r="F276" s="11">
        <f t="shared" si="37"/>
        <v>921343.33333333337</v>
      </c>
      <c r="G276" s="11">
        <f>F276/((Use!$C$5))</f>
        <v>2445.9766786719715</v>
      </c>
      <c r="H276" s="32">
        <f t="shared" si="38"/>
        <v>0.20010548687610677</v>
      </c>
      <c r="I276" s="30">
        <f t="shared" si="42"/>
        <v>0.26539040893297339</v>
      </c>
      <c r="K276">
        <v>229</v>
      </c>
      <c r="L276">
        <f t="shared" si="47"/>
        <v>5.2622299655912209E-3</v>
      </c>
      <c r="M276" s="32">
        <f t="shared" si="43"/>
        <v>7.963198920198751E-2</v>
      </c>
      <c r="N276" s="33">
        <f t="shared" si="44"/>
        <v>7.3089228420518931E-2</v>
      </c>
      <c r="O276" s="11">
        <f t="shared" si="39"/>
        <v>921343.33333333337</v>
      </c>
      <c r="P276" s="11">
        <f>O276/((Use!D$5))</f>
        <v>2477.5161175440044</v>
      </c>
      <c r="Q276" s="32">
        <f t="shared" si="40"/>
        <v>6.9018113635901018E-2</v>
      </c>
      <c r="R276" s="35">
        <f t="shared" si="45"/>
        <v>0.14210734205641995</v>
      </c>
    </row>
    <row r="277" spans="2:18">
      <c r="B277">
        <v>230</v>
      </c>
      <c r="C277">
        <f t="shared" si="46"/>
        <v>4.7003406736263317E-3</v>
      </c>
      <c r="D277" s="32">
        <f t="shared" si="36"/>
        <v>7.1284195745435666E-2</v>
      </c>
      <c r="E277" s="33">
        <f t="shared" si="41"/>
        <v>6.5427310278481574E-2</v>
      </c>
      <c r="F277" s="11">
        <f t="shared" si="37"/>
        <v>925366.66666666674</v>
      </c>
      <c r="G277" s="11">
        <f>F277/((Use!$C$5))</f>
        <v>2456.6577995395346</v>
      </c>
      <c r="H277" s="32">
        <f t="shared" si="38"/>
        <v>0.20090488684659338</v>
      </c>
      <c r="I277" s="30">
        <f t="shared" si="42"/>
        <v>0.26633219712507494</v>
      </c>
      <c r="K277">
        <v>230</v>
      </c>
      <c r="L277">
        <f t="shared" si="47"/>
        <v>5.2622299655912209E-3</v>
      </c>
      <c r="M277" s="32">
        <f t="shared" si="43"/>
        <v>7.9805668774067806E-2</v>
      </c>
      <c r="N277" s="33">
        <f t="shared" si="44"/>
        <v>7.3248638050279105E-2</v>
      </c>
      <c r="O277" s="11">
        <f t="shared" si="39"/>
        <v>925366.66666666674</v>
      </c>
      <c r="P277" s="11">
        <f>O277/((Use!D$5))</f>
        <v>2488.334965218869</v>
      </c>
      <c r="Q277" s="32">
        <f t="shared" si="40"/>
        <v>6.9279946011476204E-2</v>
      </c>
      <c r="R277" s="35">
        <f t="shared" si="45"/>
        <v>0.14252858406175531</v>
      </c>
    </row>
    <row r="278" spans="2:18">
      <c r="B278">
        <v>231</v>
      </c>
      <c r="C278">
        <f t="shared" si="46"/>
        <v>4.7003406736263317E-3</v>
      </c>
      <c r="D278" s="32">
        <f t="shared" si="36"/>
        <v>7.1438993312628193E-2</v>
      </c>
      <c r="E278" s="33">
        <f t="shared" si="41"/>
        <v>6.556938929548034E-2</v>
      </c>
      <c r="F278" s="11">
        <f t="shared" si="37"/>
        <v>929390</v>
      </c>
      <c r="G278" s="11">
        <f>F278/((Use!$C$5))</f>
        <v>2467.3389204070977</v>
      </c>
      <c r="H278" s="32">
        <f t="shared" si="38"/>
        <v>0.20170399144026971</v>
      </c>
      <c r="I278" s="30">
        <f t="shared" si="42"/>
        <v>0.26727338073575002</v>
      </c>
      <c r="K278">
        <v>231</v>
      </c>
      <c r="L278">
        <f t="shared" si="47"/>
        <v>5.2622299655912209E-3</v>
      </c>
      <c r="M278" s="32">
        <f t="shared" si="43"/>
        <v>7.9978971190475992E-2</v>
      </c>
      <c r="N278" s="33">
        <f t="shared" si="44"/>
        <v>7.340770151240808E-2</v>
      </c>
      <c r="O278" s="11">
        <f t="shared" si="39"/>
        <v>929390</v>
      </c>
      <c r="P278" s="11">
        <f>O278/((Use!D$5))</f>
        <v>2499.1538128937336</v>
      </c>
      <c r="Q278" s="32">
        <f t="shared" si="40"/>
        <v>6.9541629298398883E-2</v>
      </c>
      <c r="R278" s="35">
        <f t="shared" si="45"/>
        <v>0.14294933081080696</v>
      </c>
    </row>
    <row r="279" spans="2:18">
      <c r="B279">
        <v>232</v>
      </c>
      <c r="C279">
        <f t="shared" si="46"/>
        <v>4.7003406736263317E-3</v>
      </c>
      <c r="D279" s="32">
        <f t="shared" si="36"/>
        <v>7.159345618120333E-2</v>
      </c>
      <c r="E279" s="33">
        <f t="shared" si="41"/>
        <v>6.5711161113526234E-2</v>
      </c>
      <c r="F279" s="11">
        <f t="shared" si="37"/>
        <v>933413.33333333337</v>
      </c>
      <c r="G279" s="11">
        <f>F279/((Use!$C$5))</f>
        <v>2478.0200412746613</v>
      </c>
      <c r="H279" s="32">
        <f t="shared" si="38"/>
        <v>0.20250280204426521</v>
      </c>
      <c r="I279" s="30">
        <f t="shared" si="42"/>
        <v>0.26821396315779145</v>
      </c>
      <c r="K279">
        <v>232</v>
      </c>
      <c r="L279">
        <f t="shared" si="47"/>
        <v>5.2622299655912209E-3</v>
      </c>
      <c r="M279" s="32">
        <f t="shared" si="43"/>
        <v>8.0151898897641558E-2</v>
      </c>
      <c r="N279" s="33">
        <f t="shared" si="44"/>
        <v>7.3566421052330674E-2</v>
      </c>
      <c r="O279" s="11">
        <f t="shared" si="39"/>
        <v>933413.33333333337</v>
      </c>
      <c r="P279" s="11">
        <f>O279/((Use!D$5))</f>
        <v>2509.9726605685983</v>
      </c>
      <c r="Q279" s="32">
        <f t="shared" si="40"/>
        <v>6.9803164226420258E-2</v>
      </c>
      <c r="R279" s="35">
        <f t="shared" si="45"/>
        <v>0.14336958527875093</v>
      </c>
    </row>
    <row r="280" spans="2:18">
      <c r="B280">
        <v>233</v>
      </c>
      <c r="C280">
        <f t="shared" si="46"/>
        <v>4.7003406736263317E-3</v>
      </c>
      <c r="D280" s="32">
        <f t="shared" si="36"/>
        <v>7.174758651284395E-2</v>
      </c>
      <c r="E280" s="33">
        <f t="shared" si="41"/>
        <v>6.5852627716692924E-2</v>
      </c>
      <c r="F280" s="11">
        <f t="shared" si="37"/>
        <v>937436.66666666674</v>
      </c>
      <c r="G280" s="11">
        <f>F280/((Use!$C$5))</f>
        <v>2488.7011621422243</v>
      </c>
      <c r="H280" s="32">
        <f t="shared" si="38"/>
        <v>0.20330132003324539</v>
      </c>
      <c r="I280" s="30">
        <f t="shared" si="42"/>
        <v>0.26915394774993828</v>
      </c>
      <c r="K280">
        <v>233</v>
      </c>
      <c r="L280">
        <f t="shared" si="47"/>
        <v>5.2622299655912209E-3</v>
      </c>
      <c r="M280" s="32">
        <f t="shared" si="43"/>
        <v>8.0324454315659807E-2</v>
      </c>
      <c r="N280" s="33">
        <f t="shared" si="44"/>
        <v>7.3724798891301194E-2</v>
      </c>
      <c r="O280" s="11">
        <f t="shared" si="39"/>
        <v>937436.66666666674</v>
      </c>
      <c r="P280" s="11">
        <f>O280/((Use!D$5))</f>
        <v>2520.7915082434629</v>
      </c>
      <c r="Q280" s="32">
        <f t="shared" si="40"/>
        <v>7.0064551518590173E-2</v>
      </c>
      <c r="R280" s="35">
        <f t="shared" si="45"/>
        <v>0.14378935040989138</v>
      </c>
    </row>
    <row r="281" spans="2:18">
      <c r="B281">
        <v>234</v>
      </c>
      <c r="C281">
        <f t="shared" si="46"/>
        <v>4.7003406736263317E-3</v>
      </c>
      <c r="D281" s="32">
        <f t="shared" si="36"/>
        <v>7.1901386446063559E-2</v>
      </c>
      <c r="E281" s="33">
        <f t="shared" si="41"/>
        <v>6.5993791067788368E-2</v>
      </c>
      <c r="F281" s="11">
        <f t="shared" si="37"/>
        <v>941460</v>
      </c>
      <c r="G281" s="11">
        <f>F281/((Use!$C$5))</f>
        <v>2499.3822830097874</v>
      </c>
      <c r="H281" s="32">
        <f t="shared" si="38"/>
        <v>0.20409954676957637</v>
      </c>
      <c r="I281" s="30">
        <f t="shared" si="42"/>
        <v>0.27009333783736472</v>
      </c>
      <c r="K281">
        <v>234</v>
      </c>
      <c r="L281">
        <f t="shared" si="47"/>
        <v>5.2622299655912209E-3</v>
      </c>
      <c r="M281" s="32">
        <f t="shared" si="43"/>
        <v>8.0496639838686976E-2</v>
      </c>
      <c r="N281" s="33">
        <f t="shared" si="44"/>
        <v>7.3882837226766071E-2</v>
      </c>
      <c r="O281" s="11">
        <f t="shared" si="39"/>
        <v>941460</v>
      </c>
      <c r="P281" s="11">
        <f>O281/((Use!D$5))</f>
        <v>2531.6103559183275</v>
      </c>
      <c r="Q281" s="32">
        <f t="shared" si="40"/>
        <v>7.0325791891347494E-2</v>
      </c>
      <c r="R281" s="35">
        <f t="shared" si="45"/>
        <v>0.14420862911811355</v>
      </c>
    </row>
    <row r="282" spans="2:18">
      <c r="B282">
        <v>235</v>
      </c>
      <c r="C282">
        <f t="shared" si="46"/>
        <v>4.7003406736263317E-3</v>
      </c>
      <c r="D282" s="32">
        <f t="shared" si="36"/>
        <v>7.2054858096552515E-2</v>
      </c>
      <c r="E282" s="33">
        <f t="shared" si="41"/>
        <v>6.6134653108672573E-2</v>
      </c>
      <c r="F282" s="11">
        <f t="shared" si="37"/>
        <v>945483.33333333337</v>
      </c>
      <c r="G282" s="11">
        <f>F282/((Use!$C$5))</f>
        <v>2510.0634038773505</v>
      </c>
      <c r="H282" s="32">
        <f t="shared" si="38"/>
        <v>0.20489748360348739</v>
      </c>
      <c r="I282" s="30">
        <f t="shared" si="42"/>
        <v>0.27103213671215998</v>
      </c>
      <c r="K282">
        <v>235</v>
      </c>
      <c r="L282">
        <f t="shared" si="47"/>
        <v>5.2622299655912209E-3</v>
      </c>
      <c r="M282" s="32">
        <f t="shared" si="43"/>
        <v>8.0668457835327764E-2</v>
      </c>
      <c r="N282" s="33">
        <f t="shared" si="44"/>
        <v>7.404053823271961E-2</v>
      </c>
      <c r="O282" s="11">
        <f t="shared" si="39"/>
        <v>945483.33333333337</v>
      </c>
      <c r="P282" s="11">
        <f>O282/((Use!D$5))</f>
        <v>2542.4292035931921</v>
      </c>
      <c r="Q282" s="32">
        <f t="shared" si="40"/>
        <v>7.058688605460843E-2</v>
      </c>
      <c r="R282" s="35">
        <f t="shared" si="45"/>
        <v>0.14462742428732805</v>
      </c>
    </row>
    <row r="283" spans="2:18">
      <c r="B283">
        <v>236</v>
      </c>
      <c r="C283">
        <f t="shared" si="46"/>
        <v>4.7003406736263317E-3</v>
      </c>
      <c r="D283" s="32">
        <f t="shared" si="36"/>
        <v>7.2208003557517525E-2</v>
      </c>
      <c r="E283" s="33">
        <f t="shared" si="41"/>
        <v>6.6275215760569231E-2</v>
      </c>
      <c r="F283" s="11">
        <f t="shared" si="37"/>
        <v>949506.66666666674</v>
      </c>
      <c r="G283" s="11">
        <f>F283/((Use!$C$5))</f>
        <v>2520.7445247449141</v>
      </c>
      <c r="H283" s="32">
        <f t="shared" si="38"/>
        <v>0.20569513187323044</v>
      </c>
      <c r="I283" s="30">
        <f t="shared" si="42"/>
        <v>0.27197034763379968</v>
      </c>
      <c r="K283">
        <v>236</v>
      </c>
      <c r="L283">
        <f t="shared" si="47"/>
        <v>5.2622299655912209E-3</v>
      </c>
      <c r="M283" s="32">
        <f t="shared" si="43"/>
        <v>8.0839910649015551E-2</v>
      </c>
      <c r="N283" s="33">
        <f t="shared" si="44"/>
        <v>7.4197904060052902E-2</v>
      </c>
      <c r="O283" s="11">
        <f t="shared" si="39"/>
        <v>949506.66666666674</v>
      </c>
      <c r="P283" s="11">
        <f>O283/((Use!D$5))</f>
        <v>2553.2480512680568</v>
      </c>
      <c r="Q283" s="32">
        <f t="shared" si="40"/>
        <v>7.0847834711853117E-2</v>
      </c>
      <c r="R283" s="35">
        <f t="shared" si="45"/>
        <v>0.14504573877190602</v>
      </c>
    </row>
    <row r="284" spans="2:18">
      <c r="B284">
        <v>237</v>
      </c>
      <c r="C284">
        <f t="shared" si="46"/>
        <v>4.7003406736263317E-3</v>
      </c>
      <c r="D284" s="32">
        <f t="shared" si="36"/>
        <v>7.2360824900014858E-2</v>
      </c>
      <c r="E284" s="33">
        <f t="shared" si="41"/>
        <v>6.6415480924371509E-2</v>
      </c>
      <c r="F284" s="11">
        <f t="shared" si="37"/>
        <v>953530</v>
      </c>
      <c r="G284" s="11">
        <f>F284/((Use!$C$5))</f>
        <v>2531.4256456124767</v>
      </c>
      <c r="H284" s="32">
        <f t="shared" si="38"/>
        <v>0.20649249290523566</v>
      </c>
      <c r="I284" s="30">
        <f t="shared" si="42"/>
        <v>0.27290797382960719</v>
      </c>
      <c r="K284">
        <v>237</v>
      </c>
      <c r="L284">
        <f t="shared" si="47"/>
        <v>5.2622299655912209E-3</v>
      </c>
      <c r="M284" s="32">
        <f t="shared" si="43"/>
        <v>8.1011000598385313E-2</v>
      </c>
      <c r="N284" s="33">
        <f t="shared" si="44"/>
        <v>7.4354936836896174E-2</v>
      </c>
      <c r="O284" s="11">
        <f t="shared" si="39"/>
        <v>953530</v>
      </c>
      <c r="P284" s="11">
        <f>O284/((Use!D$5))</f>
        <v>2564.0668989429214</v>
      </c>
      <c r="Q284" s="32">
        <f t="shared" si="40"/>
        <v>7.1108638560211324E-2</v>
      </c>
      <c r="R284" s="35">
        <f t="shared" si="45"/>
        <v>0.1454635753971075</v>
      </c>
    </row>
    <row r="285" spans="2:18">
      <c r="B285">
        <v>238</v>
      </c>
      <c r="C285">
        <f t="shared" si="46"/>
        <v>4.7003406736263317E-3</v>
      </c>
      <c r="D285" s="32">
        <f t="shared" si="36"/>
        <v>7.2513324173276994E-2</v>
      </c>
      <c r="E285" s="33">
        <f t="shared" si="41"/>
        <v>6.6555450480941886E-2</v>
      </c>
      <c r="F285" s="11">
        <f t="shared" si="37"/>
        <v>957553.33333333337</v>
      </c>
      <c r="G285" s="11">
        <f>F285/((Use!$C$5))</f>
        <v>2542.1067664800403</v>
      </c>
      <c r="H285" s="32">
        <f t="shared" si="38"/>
        <v>0.20728956801426668</v>
      </c>
      <c r="I285" s="30">
        <f t="shared" si="42"/>
        <v>0.27384501849520859</v>
      </c>
      <c r="K285">
        <v>238</v>
      </c>
      <c r="L285">
        <f t="shared" si="47"/>
        <v>5.2622299655912209E-3</v>
      </c>
      <c r="M285" s="32">
        <f t="shared" si="43"/>
        <v>8.1181729977639366E-2</v>
      </c>
      <c r="N285" s="33">
        <f t="shared" si="44"/>
        <v>7.4511638668954411E-2</v>
      </c>
      <c r="O285" s="11">
        <f t="shared" si="39"/>
        <v>957553.33333333337</v>
      </c>
      <c r="P285" s="11">
        <f>O285/((Use!D$5))</f>
        <v>2574.885746617786</v>
      </c>
      <c r="Q285" s="32">
        <f t="shared" si="40"/>
        <v>7.1369298290546224E-2</v>
      </c>
      <c r="R285" s="35">
        <f t="shared" si="45"/>
        <v>0.14588093695950063</v>
      </c>
    </row>
    <row r="286" spans="2:18">
      <c r="B286">
        <v>239</v>
      </c>
      <c r="C286">
        <f t="shared" si="46"/>
        <v>4.7003406736263317E-3</v>
      </c>
      <c r="D286" s="32">
        <f t="shared" si="36"/>
        <v>7.2665503405033277E-2</v>
      </c>
      <c r="E286" s="33">
        <f t="shared" si="41"/>
        <v>6.6695126291406462E-2</v>
      </c>
      <c r="F286" s="11">
        <f t="shared" si="37"/>
        <v>961576.66666666674</v>
      </c>
      <c r="G286" s="11">
        <f>F286/((Use!$C$5))</f>
        <v>2552.7878873476034</v>
      </c>
      <c r="H286" s="32">
        <f t="shared" si="38"/>
        <v>0.20808635850357093</v>
      </c>
      <c r="I286" s="30">
        <f t="shared" si="42"/>
        <v>0.27478148479497738</v>
      </c>
      <c r="K286">
        <v>239</v>
      </c>
      <c r="L286">
        <f t="shared" si="47"/>
        <v>5.2622299655912209E-3</v>
      </c>
      <c r="M286" s="32">
        <f t="shared" si="43"/>
        <v>8.1352101056906434E-2</v>
      </c>
      <c r="N286" s="33">
        <f t="shared" si="44"/>
        <v>7.4668011639836954E-2</v>
      </c>
      <c r="O286" s="11">
        <f t="shared" si="39"/>
        <v>961576.66666666674</v>
      </c>
      <c r="P286" s="11">
        <f>O286/((Use!D$5))</f>
        <v>2585.7045942926511</v>
      </c>
      <c r="Q286" s="32">
        <f t="shared" si="40"/>
        <v>7.1629814587536769E-2</v>
      </c>
      <c r="R286" s="35">
        <f t="shared" si="45"/>
        <v>0.14629782622737372</v>
      </c>
    </row>
    <row r="287" spans="2:18">
      <c r="B287">
        <v>240</v>
      </c>
      <c r="C287">
        <f t="shared" si="46"/>
        <v>4.7003406736263317E-3</v>
      </c>
      <c r="D287" s="32">
        <f t="shared" si="36"/>
        <v>7.2817364601824544E-2</v>
      </c>
      <c r="E287" s="33">
        <f t="shared" si="41"/>
        <v>6.6834510197443728E-2</v>
      </c>
      <c r="F287" s="11">
        <f t="shared" si="37"/>
        <v>965600</v>
      </c>
      <c r="G287" s="11">
        <f>F287/((Use!$C$5))</f>
        <v>2563.4690082151665</v>
      </c>
      <c r="H287" s="32">
        <f t="shared" si="38"/>
        <v>0.20888286566502831</v>
      </c>
      <c r="I287" s="30">
        <f t="shared" si="42"/>
        <v>0.27571737586247203</v>
      </c>
      <c r="K287">
        <v>240</v>
      </c>
      <c r="L287">
        <f>L286</f>
        <v>5.2622299655912209E-3</v>
      </c>
      <c r="M287" s="32">
        <f t="shared" si="43"/>
        <v>8.1522116082593715E-2</v>
      </c>
      <c r="N287" s="33">
        <f t="shared" si="44"/>
        <v>7.4824057811380629E-2</v>
      </c>
      <c r="O287" s="11">
        <f t="shared" si="39"/>
        <v>965600</v>
      </c>
      <c r="P287" s="11">
        <f>O287/((Use!D$5))</f>
        <v>2596.5234419675153</v>
      </c>
      <c r="Q287" s="32">
        <f t="shared" si="40"/>
        <v>7.1890188129758836E-2</v>
      </c>
      <c r="R287" s="35">
        <f t="shared" si="45"/>
        <v>0.14671424594113947</v>
      </c>
    </row>
    <row r="288" spans="2:18">
      <c r="B288">
        <f>B287+1</f>
        <v>241</v>
      </c>
      <c r="C288">
        <f t="shared" si="46"/>
        <v>4.7003406736263317E-3</v>
      </c>
      <c r="D288" s="32">
        <f t="shared" si="36"/>
        <v>7.2968909749311694E-2</v>
      </c>
      <c r="E288" s="33">
        <f t="shared" si="41"/>
        <v>6.6973604021567781E-2</v>
      </c>
      <c r="F288" s="11">
        <f t="shared" si="37"/>
        <v>969623.33333333337</v>
      </c>
      <c r="G288" s="11">
        <f>F288/((Use!$C$5))</f>
        <v>2574.15012908273</v>
      </c>
      <c r="H288" s="32">
        <f t="shared" si="38"/>
        <v>0.20967909077929722</v>
      </c>
      <c r="I288" s="30">
        <f t="shared" si="42"/>
        <v>0.27665269480086502</v>
      </c>
      <c r="K288">
        <f>K287+1</f>
        <v>241</v>
      </c>
      <c r="L288">
        <f t="shared" ref="L288:L351" si="48">L287</f>
        <v>5.2622299655912209E-3</v>
      </c>
      <c r="M288" s="32">
        <f t="shared" ref="M288:M351" si="49">L288*K288^(0.5)</f>
        <v>8.1691777277732483E-2</v>
      </c>
      <c r="N288" s="33">
        <f t="shared" si="44"/>
        <v>7.4979779223966994E-2</v>
      </c>
      <c r="O288" s="11">
        <f t="shared" si="39"/>
        <v>969623.33333333337</v>
      </c>
      <c r="P288" s="11">
        <f>O288/((Use!D$5))</f>
        <v>2607.3422896423799</v>
      </c>
      <c r="Q288" s="32">
        <f t="shared" si="40"/>
        <v>7.2150419589764481E-2</v>
      </c>
      <c r="R288" s="35">
        <f t="shared" si="45"/>
        <v>0.14713019881373146</v>
      </c>
    </row>
    <row r="289" spans="2:18">
      <c r="B289">
        <f t="shared" ref="B289:B352" si="50">B288+1</f>
        <v>242</v>
      </c>
      <c r="C289">
        <f t="shared" si="46"/>
        <v>4.7003406736263317E-3</v>
      </c>
      <c r="D289" s="32">
        <f t="shared" si="36"/>
        <v>7.3120140812578727E-2</v>
      </c>
      <c r="E289" s="33">
        <f t="shared" si="41"/>
        <v>6.7112409567406467E-2</v>
      </c>
      <c r="F289" s="11">
        <f t="shared" si="37"/>
        <v>973646.66666666674</v>
      </c>
      <c r="G289" s="11">
        <f>F289/((Use!$C$5))</f>
        <v>2584.8312499502931</v>
      </c>
      <c r="H289" s="32">
        <f t="shared" si="38"/>
        <v>0.21047503511595886</v>
      </c>
      <c r="I289" s="30">
        <f t="shared" si="42"/>
        <v>0.27758744468336533</v>
      </c>
      <c r="K289">
        <f t="shared" ref="K289:K352" si="51">K288+1</f>
        <v>242</v>
      </c>
      <c r="L289">
        <f t="shared" si="48"/>
        <v>5.2622299655912209E-3</v>
      </c>
      <c r="M289" s="32">
        <f t="shared" si="49"/>
        <v>8.1861086842317313E-2</v>
      </c>
      <c r="N289" s="33">
        <f t="shared" si="44"/>
        <v>7.5135177896833633E-2</v>
      </c>
      <c r="O289" s="11">
        <f t="shared" si="39"/>
        <v>973646.66666666674</v>
      </c>
      <c r="P289" s="11">
        <f>O289/((Use!D$5))</f>
        <v>2618.161137317245</v>
      </c>
      <c r="Q289" s="32">
        <f t="shared" si="40"/>
        <v>7.2410509634160555E-2</v>
      </c>
      <c r="R289" s="35">
        <f t="shared" si="45"/>
        <v>0.14754568753099417</v>
      </c>
    </row>
    <row r="290" spans="2:18">
      <c r="B290">
        <f t="shared" si="50"/>
        <v>243</v>
      </c>
      <c r="C290">
        <f t="shared" si="46"/>
        <v>4.7003406736263317E-3</v>
      </c>
      <c r="D290" s="32">
        <f t="shared" si="36"/>
        <v>7.3271059736429958E-2</v>
      </c>
      <c r="E290" s="33">
        <f t="shared" si="41"/>
        <v>6.7250928619974185E-2</v>
      </c>
      <c r="F290" s="11">
        <f t="shared" si="37"/>
        <v>977670</v>
      </c>
      <c r="G290" s="11">
        <f>F290/((Use!$C$5))</f>
        <v>2595.5123708178562</v>
      </c>
      <c r="H290" s="32">
        <f t="shared" si="38"/>
        <v>0.21127069993365727</v>
      </c>
      <c r="I290" s="30">
        <f t="shared" si="42"/>
        <v>0.27852162855363144</v>
      </c>
      <c r="K290">
        <f t="shared" si="51"/>
        <v>243</v>
      </c>
      <c r="L290">
        <f t="shared" si="48"/>
        <v>5.2622299655912209E-3</v>
      </c>
      <c r="M290" s="32">
        <f t="shared" si="49"/>
        <v>8.2030046953638774E-2</v>
      </c>
      <c r="N290" s="33">
        <f t="shared" si="44"/>
        <v>7.5290255828379546E-2</v>
      </c>
      <c r="O290" s="11">
        <f t="shared" si="39"/>
        <v>977670</v>
      </c>
      <c r="P290" s="11">
        <f>O290/((Use!D$5))</f>
        <v>2628.9799849921092</v>
      </c>
      <c r="Q290" s="32">
        <f t="shared" si="40"/>
        <v>7.2670458923685496E-2</v>
      </c>
      <c r="R290" s="35">
        <f t="shared" si="45"/>
        <v>0.14796071475206504</v>
      </c>
    </row>
    <row r="291" spans="2:18">
      <c r="B291">
        <f t="shared" si="50"/>
        <v>244</v>
      </c>
      <c r="C291">
        <f t="shared" si="46"/>
        <v>4.7003406736263317E-3</v>
      </c>
      <c r="D291" s="32">
        <f t="shared" si="36"/>
        <v>7.3421668445681848E-2</v>
      </c>
      <c r="E291" s="33">
        <f t="shared" si="41"/>
        <v>6.7389162945939704E-2</v>
      </c>
      <c r="F291" s="11">
        <f t="shared" si="37"/>
        <v>981693.33333333337</v>
      </c>
      <c r="G291" s="11">
        <f>F291/((Use!$C$5))</f>
        <v>2606.1934916854193</v>
      </c>
      <c r="H291" s="32">
        <f t="shared" si="38"/>
        <v>0.21206608648023953</v>
      </c>
      <c r="I291" s="30">
        <f t="shared" si="42"/>
        <v>0.27945524942617922</v>
      </c>
      <c r="K291">
        <f t="shared" si="51"/>
        <v>244</v>
      </c>
      <c r="L291">
        <f t="shared" si="48"/>
        <v>5.2622299655912209E-3</v>
      </c>
      <c r="M291" s="32">
        <f t="shared" si="49"/>
        <v>8.2198659766610227E-2</v>
      </c>
      <c r="N291" s="33">
        <f t="shared" si="44"/>
        <v>7.5445014996465096E-2</v>
      </c>
      <c r="O291" s="11">
        <f t="shared" si="39"/>
        <v>981693.33333333337</v>
      </c>
      <c r="P291" s="11">
        <f>O291/((Use!D$5))</f>
        <v>2639.7988326669742</v>
      </c>
      <c r="Q291" s="32">
        <f t="shared" si="40"/>
        <v>7.2930268113284666E-2</v>
      </c>
      <c r="R291" s="35">
        <f t="shared" si="45"/>
        <v>0.14837528310974976</v>
      </c>
    </row>
    <row r="292" spans="2:18">
      <c r="B292">
        <f t="shared" si="50"/>
        <v>245</v>
      </c>
      <c r="C292">
        <f t="shared" si="46"/>
        <v>4.7003406736263317E-3</v>
      </c>
      <c r="D292" s="32">
        <f t="shared" si="36"/>
        <v>7.357196884544942E-2</v>
      </c>
      <c r="E292" s="33">
        <f t="shared" si="41"/>
        <v>6.7527114293889121E-2</v>
      </c>
      <c r="F292" s="11">
        <f t="shared" si="37"/>
        <v>985716.66666666674</v>
      </c>
      <c r="G292" s="11">
        <f>F292/((Use!$C$5))</f>
        <v>2616.8746125529829</v>
      </c>
      <c r="H292" s="32">
        <f t="shared" si="38"/>
        <v>0.21286119599289091</v>
      </c>
      <c r="I292" s="30">
        <f t="shared" si="42"/>
        <v>0.28038831028678002</v>
      </c>
      <c r="K292">
        <f t="shared" si="51"/>
        <v>245</v>
      </c>
      <c r="L292">
        <f t="shared" si="48"/>
        <v>5.2622299655912209E-3</v>
      </c>
      <c r="M292" s="32">
        <f t="shared" si="49"/>
        <v>8.2366927414088451E-2</v>
      </c>
      <c r="N292" s="33">
        <f t="shared" si="44"/>
        <v>7.5599457358706268E-2</v>
      </c>
      <c r="O292" s="11">
        <f t="shared" si="39"/>
        <v>985716.66666666674</v>
      </c>
      <c r="P292" s="11">
        <f>O292/((Use!D$5))</f>
        <v>2650.6176803418389</v>
      </c>
      <c r="Q292" s="32">
        <f t="shared" si="40"/>
        <v>7.3189937852185138E-2</v>
      </c>
      <c r="R292" s="35">
        <f t="shared" si="45"/>
        <v>0.14878939521089141</v>
      </c>
    </row>
    <row r="293" spans="2:18">
      <c r="B293">
        <f t="shared" si="50"/>
        <v>246</v>
      </c>
      <c r="C293">
        <f t="shared" si="46"/>
        <v>4.7003406736263317E-3</v>
      </c>
      <c r="D293" s="32">
        <f t="shared" si="36"/>
        <v>7.3721962821427414E-2</v>
      </c>
      <c r="E293" s="33">
        <f t="shared" si="41"/>
        <v>6.766478439458383E-2</v>
      </c>
      <c r="F293" s="11">
        <f t="shared" si="37"/>
        <v>989740</v>
      </c>
      <c r="G293" s="11">
        <f>F293/((Use!$C$5))</f>
        <v>2627.5557334205455</v>
      </c>
      <c r="H293" s="32">
        <f t="shared" si="38"/>
        <v>0.21365602969827008</v>
      </c>
      <c r="I293" s="30">
        <f t="shared" si="42"/>
        <v>0.28132081409285392</v>
      </c>
      <c r="K293">
        <f t="shared" si="51"/>
        <v>246</v>
      </c>
      <c r="L293">
        <f t="shared" si="48"/>
        <v>5.2622299655912209E-3</v>
      </c>
      <c r="M293" s="32">
        <f t="shared" si="49"/>
        <v>8.2534852007188339E-2</v>
      </c>
      <c r="N293" s="33">
        <f t="shared" si="44"/>
        <v>7.5753584852763581E-2</v>
      </c>
      <c r="O293" s="11">
        <f t="shared" si="39"/>
        <v>989740</v>
      </c>
      <c r="P293" s="11">
        <f>O293/((Use!D$5))</f>
        <v>2661.4365280167031</v>
      </c>
      <c r="Q293" s="32">
        <f t="shared" si="40"/>
        <v>7.3449468783968325E-2</v>
      </c>
      <c r="R293" s="35">
        <f t="shared" si="45"/>
        <v>0.14920305363673192</v>
      </c>
    </row>
    <row r="294" spans="2:18">
      <c r="B294">
        <f t="shared" si="50"/>
        <v>247</v>
      </c>
      <c r="C294">
        <f t="shared" si="46"/>
        <v>4.7003406736263317E-3</v>
      </c>
      <c r="D294" s="32">
        <f t="shared" si="36"/>
        <v>7.3871652240166327E-2</v>
      </c>
      <c r="E294" s="33">
        <f t="shared" si="41"/>
        <v>6.7802174961213935E-2</v>
      </c>
      <c r="F294" s="11">
        <f t="shared" si="37"/>
        <v>993763.33333333337</v>
      </c>
      <c r="G294" s="11">
        <f>F294/((Use!$C$5))</f>
        <v>2638.236854288109</v>
      </c>
      <c r="H294" s="32">
        <f t="shared" si="38"/>
        <v>0.2144505888126407</v>
      </c>
      <c r="I294" s="30">
        <f t="shared" si="42"/>
        <v>0.28225276377385466</v>
      </c>
      <c r="K294">
        <f t="shared" si="51"/>
        <v>247</v>
      </c>
      <c r="L294">
        <f t="shared" si="48"/>
        <v>5.2622299655912209E-3</v>
      </c>
      <c r="M294" s="32">
        <f t="shared" si="49"/>
        <v>8.2702435635592056E-2</v>
      </c>
      <c r="N294" s="33">
        <f t="shared" si="44"/>
        <v>7.5907399396625719E-2</v>
      </c>
      <c r="O294" s="11">
        <f t="shared" si="39"/>
        <v>993763.33333333337</v>
      </c>
      <c r="P294" s="11">
        <f>O294/((Use!D$5))</f>
        <v>2672.2553756915681</v>
      </c>
      <c r="Q294" s="32">
        <f t="shared" si="40"/>
        <v>7.370886154664201E-2</v>
      </c>
      <c r="R294" s="35">
        <f t="shared" si="45"/>
        <v>0.14961626094326774</v>
      </c>
    </row>
    <row r="295" spans="2:18">
      <c r="B295">
        <f t="shared" si="50"/>
        <v>248</v>
      </c>
      <c r="C295">
        <f t="shared" si="46"/>
        <v>4.7003406736263317E-3</v>
      </c>
      <c r="D295" s="32">
        <f t="shared" si="36"/>
        <v>7.4021038949343435E-2</v>
      </c>
      <c r="E295" s="33">
        <f t="shared" si="41"/>
        <v>6.7939287689646979E-2</v>
      </c>
      <c r="F295" s="11">
        <f t="shared" si="37"/>
        <v>997786.66666666674</v>
      </c>
      <c r="G295" s="11">
        <f>F295/((Use!$C$5))</f>
        <v>2648.9179751556721</v>
      </c>
      <c r="H295" s="32">
        <f t="shared" si="38"/>
        <v>0.21524487454200122</v>
      </c>
      <c r="I295" s="30">
        <f t="shared" si="42"/>
        <v>0.28318416223164822</v>
      </c>
      <c r="K295">
        <f t="shared" si="51"/>
        <v>248</v>
      </c>
      <c r="L295">
        <f t="shared" si="48"/>
        <v>5.2622299655912209E-3</v>
      </c>
      <c r="M295" s="32">
        <f t="shared" si="49"/>
        <v>8.2869680367852347E-2</v>
      </c>
      <c r="N295" s="33">
        <f t="shared" si="44"/>
        <v>7.6060902888888046E-2</v>
      </c>
      <c r="O295" s="11">
        <f t="shared" si="39"/>
        <v>997786.66666666674</v>
      </c>
      <c r="P295" s="11">
        <f>O295/((Use!D$5))</f>
        <v>2683.0742233664328</v>
      </c>
      <c r="Q295" s="32">
        <f t="shared" si="40"/>
        <v>7.396811677271109E-2</v>
      </c>
      <c r="R295" s="35">
        <f t="shared" si="45"/>
        <v>0.15002901966159915</v>
      </c>
    </row>
    <row r="296" spans="2:18">
      <c r="B296">
        <f t="shared" si="50"/>
        <v>249</v>
      </c>
      <c r="C296">
        <f t="shared" si="46"/>
        <v>4.7003406736263317E-3</v>
      </c>
      <c r="D296" s="32">
        <f t="shared" si="36"/>
        <v>7.4170124778028812E-2</v>
      </c>
      <c r="E296" s="33">
        <f t="shared" si="41"/>
        <v>6.8076124258672127E-2</v>
      </c>
      <c r="F296" s="11">
        <f t="shared" si="37"/>
        <v>1001810</v>
      </c>
      <c r="G296" s="11">
        <f>F296/((Use!$C$5))</f>
        <v>2659.5990960232352</v>
      </c>
      <c r="H296" s="32">
        <f t="shared" si="38"/>
        <v>0.21603888808221253</v>
      </c>
      <c r="I296" s="30">
        <f t="shared" si="42"/>
        <v>0.28411501234088465</v>
      </c>
      <c r="K296">
        <f t="shared" si="51"/>
        <v>249</v>
      </c>
      <c r="L296">
        <f t="shared" si="48"/>
        <v>5.2622299655912209E-3</v>
      </c>
      <c r="M296" s="32">
        <f t="shared" si="49"/>
        <v>8.3036588251690469E-2</v>
      </c>
      <c r="N296" s="33">
        <f t="shared" si="44"/>
        <v>7.6214097209025986E-2</v>
      </c>
      <c r="O296" s="11">
        <f t="shared" si="39"/>
        <v>1001810</v>
      </c>
      <c r="P296" s="11">
        <f>O296/((Use!D$5))</f>
        <v>2693.8930710412974</v>
      </c>
      <c r="Q296" s="32">
        <f t="shared" si="40"/>
        <v>7.4227235089246793E-2</v>
      </c>
      <c r="R296" s="35">
        <f t="shared" si="45"/>
        <v>0.15044133229827278</v>
      </c>
    </row>
    <row r="297" spans="2:18">
      <c r="B297">
        <f t="shared" si="50"/>
        <v>250</v>
      </c>
      <c r="C297">
        <f t="shared" si="46"/>
        <v>4.7003406736263317E-3</v>
      </c>
      <c r="D297" s="32">
        <f t="shared" si="36"/>
        <v>7.4318911536946697E-2</v>
      </c>
      <c r="E297" s="33">
        <f t="shared" si="41"/>
        <v>6.8212686330240052E-2</v>
      </c>
      <c r="F297" s="11">
        <f t="shared" si="37"/>
        <v>1005833.3333333334</v>
      </c>
      <c r="G297" s="11">
        <f>F297/((Use!$C$5))</f>
        <v>2670.2802168907983</v>
      </c>
      <c r="H297" s="32">
        <f t="shared" si="38"/>
        <v>0.21683263061912383</v>
      </c>
      <c r="I297" s="30">
        <f t="shared" si="42"/>
        <v>0.28504531694936386</v>
      </c>
      <c r="K297">
        <f t="shared" si="51"/>
        <v>250</v>
      </c>
      <c r="L297">
        <f t="shared" si="48"/>
        <v>5.2622299655912209E-3</v>
      </c>
      <c r="M297" s="32">
        <f t="shared" si="49"/>
        <v>8.320316131428869E-2</v>
      </c>
      <c r="N297" s="33">
        <f t="shared" si="44"/>
        <v>7.6366984217663497E-2</v>
      </c>
      <c r="O297" s="11">
        <f t="shared" si="39"/>
        <v>1005833.3333333334</v>
      </c>
      <c r="P297" s="11">
        <f>O297/((Use!D$5))</f>
        <v>2704.711918716162</v>
      </c>
      <c r="Q297" s="32">
        <f t="shared" si="40"/>
        <v>7.4486217117955E-2</v>
      </c>
      <c r="R297" s="35">
        <f t="shared" si="45"/>
        <v>0.1508532013356185</v>
      </c>
    </row>
    <row r="298" spans="2:18">
      <c r="B298">
        <f t="shared" si="50"/>
        <v>251</v>
      </c>
      <c r="C298">
        <f t="shared" si="46"/>
        <v>4.7003406736263317E-3</v>
      </c>
      <c r="D298" s="32">
        <f t="shared" si="36"/>
        <v>7.4467401018732046E-2</v>
      </c>
      <c r="E298" s="33">
        <f t="shared" si="41"/>
        <v>6.834897554969839E-2</v>
      </c>
      <c r="F298" s="11">
        <f t="shared" si="37"/>
        <v>1009856.6666666667</v>
      </c>
      <c r="G298" s="11">
        <f>F298/((Use!$C$5))</f>
        <v>2680.9613377583619</v>
      </c>
      <c r="H298" s="32">
        <f t="shared" si="38"/>
        <v>0.2176261033286957</v>
      </c>
      <c r="I298" s="30">
        <f t="shared" si="42"/>
        <v>0.28597507887839407</v>
      </c>
      <c r="K298">
        <f t="shared" si="51"/>
        <v>251</v>
      </c>
      <c r="L298">
        <f t="shared" si="48"/>
        <v>5.2622299655912209E-3</v>
      </c>
      <c r="M298" s="32">
        <f t="shared" si="49"/>
        <v>8.3369401562577564E-2</v>
      </c>
      <c r="N298" s="33">
        <f t="shared" si="44"/>
        <v>7.6519565756836772E-2</v>
      </c>
      <c r="O298" s="11">
        <f t="shared" si="39"/>
        <v>1009856.6666666667</v>
      </c>
      <c r="P298" s="11">
        <f>O298/((Use!D$5))</f>
        <v>2715.5307663910266</v>
      </c>
      <c r="Q298" s="32">
        <f t="shared" si="40"/>
        <v>7.4745063475243761E-2</v>
      </c>
      <c r="R298" s="35">
        <f t="shared" si="45"/>
        <v>0.15126462923208053</v>
      </c>
    </row>
    <row r="299" spans="2:18">
      <c r="B299">
        <f t="shared" si="50"/>
        <v>252</v>
      </c>
      <c r="C299">
        <f t="shared" si="46"/>
        <v>4.7003406736263317E-3</v>
      </c>
      <c r="D299" s="32">
        <f t="shared" si="36"/>
        <v>7.461559499818253E-2</v>
      </c>
      <c r="E299" s="33">
        <f t="shared" si="41"/>
        <v>6.8484993546023054E-2</v>
      </c>
      <c r="F299" s="11">
        <f t="shared" si="37"/>
        <v>1013880</v>
      </c>
      <c r="G299" s="11">
        <f>F299/((Use!$C$5))</f>
        <v>2691.642458625925</v>
      </c>
      <c r="H299" s="32">
        <f t="shared" si="38"/>
        <v>0.21841930737712192</v>
      </c>
      <c r="I299" s="30">
        <f t="shared" si="42"/>
        <v>0.28690430092314501</v>
      </c>
      <c r="K299">
        <f t="shared" si="51"/>
        <v>252</v>
      </c>
      <c r="L299">
        <f t="shared" si="48"/>
        <v>5.2622299655912209E-3</v>
      </c>
      <c r="M299" s="32">
        <f t="shared" si="49"/>
        <v>8.3535310983518088E-2</v>
      </c>
      <c r="N299" s="33">
        <f t="shared" si="44"/>
        <v>7.6671843650253202E-2</v>
      </c>
      <c r="O299" s="11">
        <f t="shared" si="39"/>
        <v>1013880</v>
      </c>
      <c r="P299" s="11">
        <f>O299/((Use!D$5))</f>
        <v>2726.3496140658913</v>
      </c>
      <c r="Q299" s="32">
        <f t="shared" si="40"/>
        <v>7.5003774772288909E-2</v>
      </c>
      <c r="R299" s="35">
        <f t="shared" si="45"/>
        <v>0.15167561842254212</v>
      </c>
    </row>
    <row r="300" spans="2:18">
      <c r="B300">
        <f t="shared" si="50"/>
        <v>253</v>
      </c>
      <c r="C300">
        <f t="shared" si="46"/>
        <v>4.7003406736263317E-3</v>
      </c>
      <c r="D300" s="32">
        <f t="shared" si="36"/>
        <v>7.4763495232506E-2</v>
      </c>
      <c r="E300" s="33">
        <f t="shared" si="41"/>
        <v>6.862074193204537E-2</v>
      </c>
      <c r="F300" s="11">
        <f t="shared" si="37"/>
        <v>1017903.3333333334</v>
      </c>
      <c r="G300" s="11">
        <f>F300/((Use!$C$5))</f>
        <v>2702.3235794934881</v>
      </c>
      <c r="H300" s="32">
        <f t="shared" si="38"/>
        <v>0.21921224392094887</v>
      </c>
      <c r="I300" s="30">
        <f t="shared" si="42"/>
        <v>0.28783298585299422</v>
      </c>
      <c r="K300">
        <f t="shared" si="51"/>
        <v>253</v>
      </c>
      <c r="L300">
        <f t="shared" si="48"/>
        <v>5.2622299655912209E-3</v>
      </c>
      <c r="M300" s="32">
        <f t="shared" si="49"/>
        <v>8.3700891544378694E-2</v>
      </c>
      <c r="N300" s="33">
        <f t="shared" si="44"/>
        <v>7.6823819703545571E-2</v>
      </c>
      <c r="O300" s="11">
        <f t="shared" si="39"/>
        <v>1017903.3333333334</v>
      </c>
      <c r="P300" s="11">
        <f>O300/((Use!D$5))</f>
        <v>2737.1684617407559</v>
      </c>
      <c r="Q300" s="32">
        <f t="shared" si="40"/>
        <v>7.5262351615099282E-2</v>
      </c>
      <c r="R300" s="35">
        <f t="shared" si="45"/>
        <v>0.15208617131864485</v>
      </c>
    </row>
    <row r="301" spans="2:18">
      <c r="B301">
        <f t="shared" si="50"/>
        <v>254</v>
      </c>
      <c r="C301">
        <f t="shared" si="46"/>
        <v>4.7003406736263317E-3</v>
      </c>
      <c r="D301" s="32">
        <f t="shared" si="36"/>
        <v>7.4911103461563655E-2</v>
      </c>
      <c r="E301" s="33">
        <f t="shared" si="41"/>
        <v>6.8756222304675249E-2</v>
      </c>
      <c r="F301" s="11">
        <f t="shared" si="37"/>
        <v>1021926.6666666667</v>
      </c>
      <c r="G301" s="11">
        <f>F301/((Use!$C$5))</f>
        <v>2713.0047003610516</v>
      </c>
      <c r="H301" s="32">
        <f t="shared" si="38"/>
        <v>0.22000491410719378</v>
      </c>
      <c r="I301" s="30">
        <f t="shared" si="42"/>
        <v>0.28876113641186901</v>
      </c>
      <c r="K301">
        <f t="shared" si="51"/>
        <v>254</v>
      </c>
      <c r="L301">
        <f t="shared" si="48"/>
        <v>5.2622299655912209E-3</v>
      </c>
      <c r="M301" s="32">
        <f t="shared" si="49"/>
        <v>8.3866145193007474E-2</v>
      </c>
      <c r="N301" s="33">
        <f t="shared" si="44"/>
        <v>7.697549570452196E-2</v>
      </c>
      <c r="O301" s="11">
        <f t="shared" si="39"/>
        <v>1021926.6666666667</v>
      </c>
      <c r="P301" s="11">
        <f>O301/((Use!D$5))</f>
        <v>2747.9873094156205</v>
      </c>
      <c r="Q301" s="32">
        <f t="shared" si="40"/>
        <v>7.5520794604580818E-2</v>
      </c>
      <c r="R301" s="35">
        <f t="shared" si="45"/>
        <v>0.15249629030910278</v>
      </c>
    </row>
    <row r="302" spans="2:18">
      <c r="B302">
        <f t="shared" si="50"/>
        <v>255</v>
      </c>
      <c r="C302">
        <f t="shared" si="46"/>
        <v>4.7003406736263317E-3</v>
      </c>
      <c r="D302" s="32">
        <f t="shared" si="36"/>
        <v>7.5058421408108755E-2</v>
      </c>
      <c r="E302" s="33">
        <f t="shared" si="41"/>
        <v>6.8891436245120272E-2</v>
      </c>
      <c r="F302" s="11">
        <f t="shared" si="37"/>
        <v>1025950</v>
      </c>
      <c r="G302" s="11">
        <f>F302/((Use!$C$5))</f>
        <v>2723.6858212286143</v>
      </c>
      <c r="H302" s="32">
        <f t="shared" si="38"/>
        <v>0.22079731907345909</v>
      </c>
      <c r="I302" s="30">
        <f t="shared" si="42"/>
        <v>0.28968875531857935</v>
      </c>
      <c r="K302">
        <f t="shared" si="51"/>
        <v>255</v>
      </c>
      <c r="L302">
        <f t="shared" si="48"/>
        <v>5.2622299655912209E-3</v>
      </c>
      <c r="M302" s="32">
        <f t="shared" si="49"/>
        <v>8.403107385809952E-2</v>
      </c>
      <c r="N302" s="33">
        <f t="shared" si="44"/>
        <v>7.7126873423411124E-2</v>
      </c>
      <c r="O302" s="11">
        <f t="shared" si="39"/>
        <v>1025950</v>
      </c>
      <c r="P302" s="11">
        <f>O302/((Use!D$5))</f>
        <v>2758.8061570904852</v>
      </c>
      <c r="Q302" s="32">
        <f t="shared" si="40"/>
        <v>7.5779104336598971E-2</v>
      </c>
      <c r="R302" s="35">
        <f t="shared" si="45"/>
        <v>0.15290597776001008</v>
      </c>
    </row>
    <row r="303" spans="2:18">
      <c r="B303">
        <f t="shared" si="50"/>
        <v>256</v>
      </c>
      <c r="C303">
        <f t="shared" si="46"/>
        <v>4.7003406736263317E-3</v>
      </c>
      <c r="D303" s="32">
        <f t="shared" si="36"/>
        <v>7.5205450778021307E-2</v>
      </c>
      <c r="E303" s="33">
        <f t="shared" si="41"/>
        <v>6.9026385319101158E-2</v>
      </c>
      <c r="F303" s="11">
        <f t="shared" si="37"/>
        <v>1029973.3333333334</v>
      </c>
      <c r="G303" s="11">
        <f>F303/((Use!$C$5))</f>
        <v>2734.3669420961778</v>
      </c>
      <c r="H303" s="32">
        <f t="shared" si="38"/>
        <v>0.22158945994804782</v>
      </c>
      <c r="I303" s="30">
        <f t="shared" si="42"/>
        <v>0.29061584526714901</v>
      </c>
      <c r="K303">
        <f t="shared" si="51"/>
        <v>256</v>
      </c>
      <c r="L303">
        <f t="shared" si="48"/>
        <v>5.2622299655912209E-3</v>
      </c>
      <c r="M303" s="32">
        <f t="shared" si="49"/>
        <v>8.4195679449459535E-2</v>
      </c>
      <c r="N303" s="33">
        <f t="shared" si="44"/>
        <v>7.7277954613103508E-2</v>
      </c>
      <c r="O303" s="11">
        <f t="shared" si="39"/>
        <v>1029973.3333333334</v>
      </c>
      <c r="P303" s="11">
        <f>O303/((Use!D$5))</f>
        <v>2769.6250047653498</v>
      </c>
      <c r="Q303" s="32">
        <f t="shared" si="40"/>
        <v>7.6037281402041246E-2</v>
      </c>
      <c r="R303" s="35">
        <f t="shared" si="45"/>
        <v>0.15331523601514474</v>
      </c>
    </row>
    <row r="304" spans="2:18">
      <c r="B304">
        <f t="shared" si="50"/>
        <v>257</v>
      </c>
      <c r="C304">
        <f t="shared" si="46"/>
        <v>4.7003406736263317E-3</v>
      </c>
      <c r="D304" s="32">
        <f t="shared" ref="D304:D367" si="52">C304*B304^(0.5)</f>
        <v>7.5352193260538422E-2</v>
      </c>
      <c r="E304" s="33">
        <f t="shared" si="41"/>
        <v>6.9161071077063097E-2</v>
      </c>
      <c r="F304" s="11">
        <f t="shared" ref="F304:F367" si="53">B304*F$45</f>
        <v>1033996.6666666667</v>
      </c>
      <c r="G304" s="11">
        <f>F304/((Use!$C$5))</f>
        <v>2745.0480629637409</v>
      </c>
      <c r="H304" s="32">
        <f t="shared" ref="H304:H367" si="54">(C$20*EXP(C$21*(($C$9-C$27)/$C$9)+C$22*$C$6+C$23*$C$4+C$24*$C$5)*(1+C$25*$C$7*(1-($C$7/(2*C$28))))*G304^C$26)/100</f>
        <v>0.22238133785007441</v>
      </c>
      <c r="I304" s="30">
        <f t="shared" si="42"/>
        <v>0.29154240892713751</v>
      </c>
      <c r="K304">
        <f t="shared" si="51"/>
        <v>257</v>
      </c>
      <c r="L304">
        <f t="shared" si="48"/>
        <v>5.2622299655912209E-3</v>
      </c>
      <c r="M304" s="32">
        <f t="shared" si="49"/>
        <v>8.4359963858259862E-2</v>
      </c>
      <c r="N304" s="33">
        <f t="shared" si="44"/>
        <v>7.7428741009388041E-2</v>
      </c>
      <c r="O304" s="11">
        <f t="shared" ref="O304:O367" si="55">K304*N$45</f>
        <v>1033996.6666666667</v>
      </c>
      <c r="P304" s="11">
        <f>O304/((Use!D$5))</f>
        <v>2780.4438524402144</v>
      </c>
      <c r="Q304" s="32">
        <f t="shared" ref="Q304:Q367" si="56">(K$20*EXP(K$21*(($C$9-K$27)/$C$9)+K$22*$C$6+K$23*$C$4+K$24*$C$5)*(1+K$25*$C$7*(1-($C$7/(2*K$28))))*P304^K$26)/100</f>
        <v>7.6295326386877263E-2</v>
      </c>
      <c r="R304" s="35">
        <f t="shared" si="45"/>
        <v>0.15372406739626532</v>
      </c>
    </row>
    <row r="305" spans="2:18">
      <c r="B305">
        <f t="shared" si="50"/>
        <v>258</v>
      </c>
      <c r="C305">
        <f t="shared" si="46"/>
        <v>4.7003406736263317E-3</v>
      </c>
      <c r="D305" s="32">
        <f t="shared" si="52"/>
        <v>7.5498650528480815E-2</v>
      </c>
      <c r="E305" s="33">
        <f t="shared" ref="E305:E368" si="57">D305*(1-$B$46)</f>
        <v>6.929549505438376E-2</v>
      </c>
      <c r="F305" s="11">
        <f t="shared" si="53"/>
        <v>1038020</v>
      </c>
      <c r="G305" s="11">
        <f>F305/((Use!$C$5))</f>
        <v>2755.729183831304</v>
      </c>
      <c r="H305" s="32">
        <f t="shared" si="54"/>
        <v>0.223172953889576</v>
      </c>
      <c r="I305" s="30">
        <f t="shared" ref="I305:I368" si="58">H305+E305</f>
        <v>0.29246844894395974</v>
      </c>
      <c r="K305">
        <f t="shared" si="51"/>
        <v>258</v>
      </c>
      <c r="L305">
        <f t="shared" si="48"/>
        <v>5.2622299655912209E-3</v>
      </c>
      <c r="M305" s="32">
        <f t="shared" si="49"/>
        <v>8.4523928957293951E-2</v>
      </c>
      <c r="N305" s="33">
        <f t="shared" ref="N305:N368" si="59">M305*(1-$B$46)</f>
        <v>7.7579234331184868E-2</v>
      </c>
      <c r="O305" s="11">
        <f t="shared" si="55"/>
        <v>1038020</v>
      </c>
      <c r="P305" s="11">
        <f>O305/((Use!D$5))</f>
        <v>2791.262700115079</v>
      </c>
      <c r="Q305" s="32">
        <f t="shared" si="56"/>
        <v>7.6553239872219445E-2</v>
      </c>
      <c r="R305" s="35">
        <f t="shared" ref="R305:R368" si="60">Q305+N305</f>
        <v>0.15413247420340431</v>
      </c>
    </row>
    <row r="306" spans="2:18">
      <c r="B306">
        <f t="shared" si="50"/>
        <v>259</v>
      </c>
      <c r="C306">
        <f t="shared" ref="C306:C369" si="61">C305</f>
        <v>4.7003406736263317E-3</v>
      </c>
      <c r="D306" s="32">
        <f t="shared" si="52"/>
        <v>7.5644824238475322E-2</v>
      </c>
      <c r="E306" s="33">
        <f t="shared" si="57"/>
        <v>6.9429658771577404E-2</v>
      </c>
      <c r="F306" s="11">
        <f t="shared" si="53"/>
        <v>1042043.3333333334</v>
      </c>
      <c r="G306" s="11">
        <f>F306/((Use!$C$5))</f>
        <v>2766.4103046988671</v>
      </c>
      <c r="H306" s="32">
        <f t="shared" si="54"/>
        <v>0.22396430916762042</v>
      </c>
      <c r="I306" s="30">
        <f t="shared" si="58"/>
        <v>0.29339396793919781</v>
      </c>
      <c r="K306">
        <f t="shared" si="51"/>
        <v>259</v>
      </c>
      <c r="L306">
        <f t="shared" si="48"/>
        <v>5.2622299655912209E-3</v>
      </c>
      <c r="M306" s="32">
        <f t="shared" si="49"/>
        <v>8.4687576601225528E-2</v>
      </c>
      <c r="N306" s="33">
        <f t="shared" si="59"/>
        <v>7.7729436280773945E-2</v>
      </c>
      <c r="O306" s="11">
        <f t="shared" si="55"/>
        <v>1042043.3333333334</v>
      </c>
      <c r="P306" s="11">
        <f>O306/((Use!D$5))</f>
        <v>2802.0815477899437</v>
      </c>
      <c r="Q306" s="32">
        <f t="shared" si="56"/>
        <v>7.6811022434381329E-2</v>
      </c>
      <c r="R306" s="35">
        <f t="shared" si="60"/>
        <v>0.15454045871515526</v>
      </c>
    </row>
    <row r="307" spans="2:18">
      <c r="B307">
        <f t="shared" si="50"/>
        <v>260</v>
      </c>
      <c r="C307">
        <f t="shared" si="61"/>
        <v>4.7003406736263317E-3</v>
      </c>
      <c r="D307" s="32">
        <f t="shared" si="52"/>
        <v>7.5790716031173433E-2</v>
      </c>
      <c r="E307" s="33">
        <f t="shared" si="57"/>
        <v>6.956356373449557E-2</v>
      </c>
      <c r="F307" s="11">
        <f t="shared" si="53"/>
        <v>1046066.6666666667</v>
      </c>
      <c r="G307" s="11">
        <f>F307/((Use!$C$5))</f>
        <v>2777.0914255664306</v>
      </c>
      <c r="H307" s="32">
        <f t="shared" si="54"/>
        <v>0.22475540477641251</v>
      </c>
      <c r="I307" s="30">
        <f t="shared" si="58"/>
        <v>0.29431896851090811</v>
      </c>
      <c r="K307">
        <f t="shared" si="51"/>
        <v>260</v>
      </c>
      <c r="L307">
        <f t="shared" si="48"/>
        <v>5.2622299655912209E-3</v>
      </c>
      <c r="M307" s="32">
        <f t="shared" si="49"/>
        <v>8.4850908626833255E-2</v>
      </c>
      <c r="N307" s="33">
        <f t="shared" si="59"/>
        <v>7.7879348544019664E-2</v>
      </c>
      <c r="O307" s="11">
        <f t="shared" si="55"/>
        <v>1046066.6666666667</v>
      </c>
      <c r="P307" s="11">
        <f>O307/((Use!D$5))</f>
        <v>2812.9003954648083</v>
      </c>
      <c r="Q307" s="32">
        <f t="shared" si="56"/>
        <v>7.7068674644936053E-2</v>
      </c>
      <c r="R307" s="35">
        <f t="shared" si="60"/>
        <v>0.15494802318895573</v>
      </c>
    </row>
    <row r="308" spans="2:18">
      <c r="B308">
        <f t="shared" si="50"/>
        <v>261</v>
      </c>
      <c r="C308">
        <f t="shared" si="61"/>
        <v>4.7003406736263317E-3</v>
      </c>
      <c r="D308" s="32">
        <f t="shared" si="52"/>
        <v>7.5936327531466216E-2</v>
      </c>
      <c r="E308" s="33">
        <f t="shared" si="57"/>
        <v>6.9697211434524245E-2</v>
      </c>
      <c r="F308" s="11">
        <f t="shared" si="53"/>
        <v>1050090</v>
      </c>
      <c r="G308" s="11">
        <f>F308/((Use!$C$5))</f>
        <v>2787.7725464339937</v>
      </c>
      <c r="H308" s="32">
        <f t="shared" si="54"/>
        <v>0.2255462417994008</v>
      </c>
      <c r="I308" s="30">
        <f t="shared" si="58"/>
        <v>0.29524345323392504</v>
      </c>
      <c r="K308">
        <f t="shared" si="51"/>
        <v>261</v>
      </c>
      <c r="L308">
        <f t="shared" si="48"/>
        <v>5.2622299655912209E-3</v>
      </c>
      <c r="M308" s="32">
        <f t="shared" si="49"/>
        <v>8.5013926853251362E-2</v>
      </c>
      <c r="N308" s="33">
        <f t="shared" si="59"/>
        <v>7.8028972790591719E-2</v>
      </c>
      <c r="O308" s="11">
        <f t="shared" si="55"/>
        <v>1050090</v>
      </c>
      <c r="P308" s="11">
        <f>O308/((Use!D$5))</f>
        <v>2823.7192431396729</v>
      </c>
      <c r="Q308" s="32">
        <f t="shared" si="56"/>
        <v>7.7326197070772984E-2</v>
      </c>
      <c r="R308" s="35">
        <f t="shared" si="60"/>
        <v>0.15535516986136472</v>
      </c>
    </row>
    <row r="309" spans="2:18">
      <c r="B309">
        <f t="shared" si="50"/>
        <v>262</v>
      </c>
      <c r="C309">
        <f t="shared" si="61"/>
        <v>4.7003406736263317E-3</v>
      </c>
      <c r="D309" s="32">
        <f t="shared" si="52"/>
        <v>7.6081660348695485E-2</v>
      </c>
      <c r="E309" s="33">
        <f t="shared" si="57"/>
        <v>6.9830603348777748E-2</v>
      </c>
      <c r="F309" s="11">
        <f t="shared" si="53"/>
        <v>1054113.3333333335</v>
      </c>
      <c r="G309" s="11">
        <f>F309/((Use!$C$5))</f>
        <v>2798.4536673015573</v>
      </c>
      <c r="H309" s="32">
        <f t="shared" si="54"/>
        <v>0.22633682131137903</v>
      </c>
      <c r="I309" s="30">
        <f t="shared" si="58"/>
        <v>0.29616742466015678</v>
      </c>
      <c r="K309">
        <f t="shared" si="51"/>
        <v>262</v>
      </c>
      <c r="L309">
        <f t="shared" si="48"/>
        <v>5.2622299655912209E-3</v>
      </c>
      <c r="M309" s="32">
        <f t="shared" si="49"/>
        <v>8.5176633082205952E-2</v>
      </c>
      <c r="N309" s="33">
        <f t="shared" si="59"/>
        <v>7.8178310674181933E-2</v>
      </c>
      <c r="O309" s="11">
        <f t="shared" si="55"/>
        <v>1054113.3333333335</v>
      </c>
      <c r="P309" s="11">
        <f>O309/((Use!D$5))</f>
        <v>2834.538090814538</v>
      </c>
      <c r="Q309" s="32">
        <f t="shared" si="56"/>
        <v>7.7583590274154304E-2</v>
      </c>
      <c r="R309" s="35">
        <f t="shared" si="60"/>
        <v>0.15576190094833625</v>
      </c>
    </row>
    <row r="310" spans="2:18">
      <c r="B310">
        <f t="shared" si="50"/>
        <v>263</v>
      </c>
      <c r="C310">
        <f t="shared" si="61"/>
        <v>4.7003406736263317E-3</v>
      </c>
      <c r="D310" s="32">
        <f t="shared" si="52"/>
        <v>7.6226716076861198E-2</v>
      </c>
      <c r="E310" s="33">
        <f t="shared" si="57"/>
        <v>6.9963740940289065E-2</v>
      </c>
      <c r="F310" s="11">
        <f t="shared" si="53"/>
        <v>1058136.6666666667</v>
      </c>
      <c r="G310" s="11">
        <f>F310/((Use!$C$5))</f>
        <v>2809.1347881691204</v>
      </c>
      <c r="H310" s="32">
        <f t="shared" si="54"/>
        <v>0.22712714437858975</v>
      </c>
      <c r="I310" s="30">
        <f t="shared" si="58"/>
        <v>0.29709088531887884</v>
      </c>
      <c r="K310">
        <f t="shared" si="51"/>
        <v>263</v>
      </c>
      <c r="L310">
        <f t="shared" si="48"/>
        <v>5.2622299655912209E-3</v>
      </c>
      <c r="M310" s="32">
        <f t="shared" si="49"/>
        <v>8.5339029098247338E-2</v>
      </c>
      <c r="N310" s="33">
        <f t="shared" si="59"/>
        <v>7.8327363832717559E-2</v>
      </c>
      <c r="O310" s="11">
        <f t="shared" si="55"/>
        <v>1058136.6666666667</v>
      </c>
      <c r="P310" s="11">
        <f>O310/((Use!D$5))</f>
        <v>2845.3569384894026</v>
      </c>
      <c r="Q310" s="32">
        <f t="shared" si="56"/>
        <v>7.7840854812769936E-2</v>
      </c>
      <c r="R310" s="35">
        <f t="shared" si="60"/>
        <v>0.15616821864548749</v>
      </c>
    </row>
    <row r="311" spans="2:18">
      <c r="B311">
        <f t="shared" si="50"/>
        <v>264</v>
      </c>
      <c r="C311">
        <f t="shared" si="61"/>
        <v>4.7003406736263317E-3</v>
      </c>
      <c r="D311" s="32">
        <f t="shared" si="52"/>
        <v>7.6371496294825564E-2</v>
      </c>
      <c r="E311" s="33">
        <f t="shared" si="57"/>
        <v>7.0096625658197201E-2</v>
      </c>
      <c r="F311" s="11">
        <f t="shared" si="53"/>
        <v>1062160</v>
      </c>
      <c r="G311" s="11">
        <f>F311/((Use!$C$5))</f>
        <v>2819.815909036683</v>
      </c>
      <c r="H311" s="32">
        <f t="shared" si="54"/>
        <v>0.22791721205882365</v>
      </c>
      <c r="I311" s="30">
        <f t="shared" si="58"/>
        <v>0.29801383771702084</v>
      </c>
      <c r="K311">
        <f t="shared" si="51"/>
        <v>264</v>
      </c>
      <c r="L311">
        <f t="shared" si="48"/>
        <v>5.2622299655912209E-3</v>
      </c>
      <c r="M311" s="32">
        <f t="shared" si="49"/>
        <v>8.55011166689785E-2</v>
      </c>
      <c r="N311" s="33">
        <f t="shared" si="59"/>
        <v>7.8476133888570956E-2</v>
      </c>
      <c r="O311" s="11">
        <f t="shared" si="55"/>
        <v>1062160</v>
      </c>
      <c r="P311" s="11">
        <f>O311/((Use!D$5))</f>
        <v>2856.1757861642668</v>
      </c>
      <c r="Q311" s="32">
        <f t="shared" si="56"/>
        <v>7.8097991239792219E-2</v>
      </c>
      <c r="R311" s="35">
        <f t="shared" si="60"/>
        <v>0.15657412512836316</v>
      </c>
    </row>
    <row r="312" spans="2:18">
      <c r="B312">
        <f t="shared" si="50"/>
        <v>265</v>
      </c>
      <c r="C312">
        <f t="shared" si="61"/>
        <v>4.7003406736263317E-3</v>
      </c>
      <c r="D312" s="32">
        <f t="shared" si="52"/>
        <v>7.6516002566513489E-2</v>
      </c>
      <c r="E312" s="33">
        <f t="shared" si="57"/>
        <v>7.0229258937931138E-2</v>
      </c>
      <c r="F312" s="11">
        <f t="shared" si="53"/>
        <v>1066183.3333333335</v>
      </c>
      <c r="G312" s="11">
        <f>F312/((Use!$C$5))</f>
        <v>2830.4970299042466</v>
      </c>
      <c r="H312" s="32">
        <f t="shared" si="54"/>
        <v>0.2287070254015186</v>
      </c>
      <c r="I312" s="30">
        <f t="shared" si="58"/>
        <v>0.29893628433944974</v>
      </c>
      <c r="K312">
        <f t="shared" si="51"/>
        <v>265</v>
      </c>
      <c r="L312">
        <f t="shared" si="48"/>
        <v>5.2622299655912209E-3</v>
      </c>
      <c r="M312" s="32">
        <f t="shared" si="49"/>
        <v>8.5662897545279421E-2</v>
      </c>
      <c r="N312" s="33">
        <f t="shared" si="59"/>
        <v>7.8624622448765488E-2</v>
      </c>
      <c r="O312" s="11">
        <f t="shared" si="55"/>
        <v>1066183.3333333335</v>
      </c>
      <c r="P312" s="11">
        <f>O312/((Use!D$5))</f>
        <v>2866.9946338391319</v>
      </c>
      <c r="Q312" s="32">
        <f t="shared" si="56"/>
        <v>7.8355000103929248E-2</v>
      </c>
      <c r="R312" s="35">
        <f t="shared" si="60"/>
        <v>0.15697962255269474</v>
      </c>
    </row>
    <row r="313" spans="2:18">
      <c r="B313">
        <f t="shared" si="50"/>
        <v>266</v>
      </c>
      <c r="C313">
        <f t="shared" si="61"/>
        <v>4.7003406736263317E-3</v>
      </c>
      <c r="D313" s="32">
        <f t="shared" si="52"/>
        <v>7.6660236441109711E-2</v>
      </c>
      <c r="E313" s="33">
        <f t="shared" si="57"/>
        <v>7.0361642201390753E-2</v>
      </c>
      <c r="F313" s="11">
        <f t="shared" si="53"/>
        <v>1070206.6666666667</v>
      </c>
      <c r="G313" s="11">
        <f>F313/((Use!$C$5))</f>
        <v>2841.1781507718097</v>
      </c>
      <c r="H313" s="32">
        <f t="shared" si="54"/>
        <v>0.22949658544785689</v>
      </c>
      <c r="I313" s="30">
        <f t="shared" si="58"/>
        <v>0.29985822764924763</v>
      </c>
      <c r="K313">
        <f t="shared" si="51"/>
        <v>266</v>
      </c>
      <c r="L313">
        <f t="shared" si="48"/>
        <v>5.2622299655912209E-3</v>
      </c>
      <c r="M313" s="32">
        <f t="shared" si="49"/>
        <v>8.5824373461527839E-2</v>
      </c>
      <c r="N313" s="33">
        <f t="shared" si="59"/>
        <v>7.8772831105178132E-2</v>
      </c>
      <c r="O313" s="11">
        <f t="shared" si="55"/>
        <v>1070206.6666666667</v>
      </c>
      <c r="P313" s="11">
        <f>O313/((Use!D$5))</f>
        <v>2877.8134815139965</v>
      </c>
      <c r="Q313" s="32">
        <f t="shared" si="56"/>
        <v>7.8611881949477991E-2</v>
      </c>
      <c r="R313" s="35">
        <f t="shared" si="60"/>
        <v>0.15738471305465612</v>
      </c>
    </row>
    <row r="314" spans="2:18">
      <c r="B314">
        <f t="shared" si="50"/>
        <v>267</v>
      </c>
      <c r="C314">
        <f t="shared" si="61"/>
        <v>4.7003406736263317E-3</v>
      </c>
      <c r="D314" s="32">
        <f t="shared" si="52"/>
        <v>7.6804199453252495E-2</v>
      </c>
      <c r="E314" s="33">
        <f t="shared" si="57"/>
        <v>7.0493776857124643E-2</v>
      </c>
      <c r="F314" s="11">
        <f t="shared" si="53"/>
        <v>1074230</v>
      </c>
      <c r="G314" s="11">
        <f>F314/((Use!$C$5))</f>
        <v>2851.8592716393728</v>
      </c>
      <c r="H314" s="32">
        <f t="shared" si="54"/>
        <v>0.23028589323086077</v>
      </c>
      <c r="I314" s="30">
        <f t="shared" si="58"/>
        <v>0.3007796700879854</v>
      </c>
      <c r="K314">
        <f t="shared" si="51"/>
        <v>267</v>
      </c>
      <c r="L314">
        <f t="shared" si="48"/>
        <v>5.2622299655912209E-3</v>
      </c>
      <c r="M314" s="32">
        <f t="shared" si="49"/>
        <v>8.598554613581616E-2</v>
      </c>
      <c r="N314" s="33">
        <f t="shared" si="59"/>
        <v>7.8920761434738598E-2</v>
      </c>
      <c r="O314" s="11">
        <f t="shared" si="55"/>
        <v>1074230</v>
      </c>
      <c r="P314" s="11">
        <f>O314/((Use!D$5))</f>
        <v>2888.6323291888607</v>
      </c>
      <c r="Q314" s="32">
        <f t="shared" si="56"/>
        <v>7.8868637316375556E-2</v>
      </c>
      <c r="R314" s="35">
        <f t="shared" si="60"/>
        <v>0.15778939875111414</v>
      </c>
    </row>
    <row r="315" spans="2:18">
      <c r="B315">
        <f t="shared" si="50"/>
        <v>268</v>
      </c>
      <c r="C315">
        <f t="shared" si="61"/>
        <v>4.7003406736263317E-3</v>
      </c>
      <c r="D315" s="32">
        <f t="shared" si="52"/>
        <v>7.6947893123224226E-2</v>
      </c>
      <c r="E315" s="33">
        <f t="shared" si="57"/>
        <v>7.0625664300505056E-2</v>
      </c>
      <c r="F315" s="11">
        <f t="shared" si="53"/>
        <v>1078253.3333333335</v>
      </c>
      <c r="G315" s="11">
        <f>F315/((Use!$C$5))</f>
        <v>2862.5403925069363</v>
      </c>
      <c r="H315" s="32">
        <f t="shared" si="54"/>
        <v>0.23107494977548679</v>
      </c>
      <c r="I315" s="30">
        <f t="shared" si="58"/>
        <v>0.30170061407599186</v>
      </c>
      <c r="K315">
        <f t="shared" si="51"/>
        <v>268</v>
      </c>
      <c r="L315">
        <f t="shared" si="48"/>
        <v>5.2622299655912209E-3</v>
      </c>
      <c r="M315" s="32">
        <f t="shared" si="49"/>
        <v>8.6146417270164741E-2</v>
      </c>
      <c r="N315" s="33">
        <f t="shared" si="59"/>
        <v>7.9068414999625025E-2</v>
      </c>
      <c r="O315" s="11">
        <f t="shared" si="55"/>
        <v>1078253.3333333335</v>
      </c>
      <c r="P315" s="11">
        <f>O315/((Use!D$5))</f>
        <v>2899.4511768637258</v>
      </c>
      <c r="Q315" s="32">
        <f t="shared" si="56"/>
        <v>7.9125266740251263E-2</v>
      </c>
      <c r="R315" s="35">
        <f t="shared" si="60"/>
        <v>0.1581936817398763</v>
      </c>
    </row>
    <row r="316" spans="2:18">
      <c r="B316">
        <f t="shared" si="50"/>
        <v>269</v>
      </c>
      <c r="C316">
        <f t="shared" si="61"/>
        <v>4.7003406736263317E-3</v>
      </c>
      <c r="D316" s="32">
        <f t="shared" si="52"/>
        <v>7.7091318957138652E-2</v>
      </c>
      <c r="E316" s="33">
        <f t="shared" si="57"/>
        <v>7.0757305913899698E-2</v>
      </c>
      <c r="F316" s="11">
        <f t="shared" si="53"/>
        <v>1082276.6666666667</v>
      </c>
      <c r="G316" s="11">
        <f>F316/((Use!$C$5))</f>
        <v>2873.2215133744994</v>
      </c>
      <c r="H316" s="32">
        <f t="shared" si="54"/>
        <v>0.23186375609871895</v>
      </c>
      <c r="I316" s="30">
        <f t="shared" si="58"/>
        <v>0.30262106201261862</v>
      </c>
      <c r="K316">
        <f t="shared" si="51"/>
        <v>269</v>
      </c>
      <c r="L316">
        <f t="shared" si="48"/>
        <v>5.2622299655912209E-3</v>
      </c>
      <c r="M316" s="32">
        <f t="shared" si="49"/>
        <v>8.6306988550731531E-2</v>
      </c>
      <c r="N316" s="33">
        <f t="shared" si="59"/>
        <v>7.9215793347456487E-2</v>
      </c>
      <c r="O316" s="11">
        <f t="shared" si="55"/>
        <v>1082276.6666666667</v>
      </c>
      <c r="P316" s="11">
        <f>O316/((Use!D$5))</f>
        <v>2910.2700245385904</v>
      </c>
      <c r="Q316" s="32">
        <f t="shared" si="56"/>
        <v>7.9381770752475739E-2</v>
      </c>
      <c r="R316" s="35">
        <f t="shared" si="60"/>
        <v>0.15859756409993223</v>
      </c>
    </row>
    <row r="317" spans="2:18">
      <c r="B317">
        <f t="shared" si="50"/>
        <v>270</v>
      </c>
      <c r="C317">
        <f t="shared" si="61"/>
        <v>4.7003406736263317E-3</v>
      </c>
      <c r="D317" s="32">
        <f t="shared" si="52"/>
        <v>7.7234478447125082E-2</v>
      </c>
      <c r="E317" s="33">
        <f t="shared" si="57"/>
        <v>7.0888703066840877E-2</v>
      </c>
      <c r="F317" s="11">
        <f t="shared" si="53"/>
        <v>1086300</v>
      </c>
      <c r="G317" s="11">
        <f>F317/((Use!$C$5))</f>
        <v>2883.9026342420625</v>
      </c>
      <c r="H317" s="32">
        <f t="shared" si="54"/>
        <v>0.23265231320966012</v>
      </c>
      <c r="I317" s="30">
        <f t="shared" si="58"/>
        <v>0.30354101627650099</v>
      </c>
      <c r="K317">
        <f t="shared" si="51"/>
        <v>270</v>
      </c>
      <c r="L317">
        <f t="shared" si="48"/>
        <v>5.2622299655912209E-3</v>
      </c>
      <c r="M317" s="32">
        <f t="shared" si="49"/>
        <v>8.6467261648018365E-2</v>
      </c>
      <c r="N317" s="33">
        <f t="shared" si="59"/>
        <v>7.9362898011482247E-2</v>
      </c>
      <c r="O317" s="11">
        <f t="shared" si="55"/>
        <v>1086300</v>
      </c>
      <c r="P317" s="11">
        <f>O317/((Use!D$5))</f>
        <v>2921.0888722134546</v>
      </c>
      <c r="Q317" s="32">
        <f t="shared" si="56"/>
        <v>7.9638149880211617E-2</v>
      </c>
      <c r="R317" s="35">
        <f t="shared" si="60"/>
        <v>0.15900104789169386</v>
      </c>
    </row>
    <row r="318" spans="2:18">
      <c r="B318">
        <f t="shared" si="50"/>
        <v>271</v>
      </c>
      <c r="C318">
        <f t="shared" si="61"/>
        <v>4.7003406736263317E-3</v>
      </c>
      <c r="D318" s="32">
        <f t="shared" si="52"/>
        <v>7.7377373071509589E-2</v>
      </c>
      <c r="E318" s="33">
        <f t="shared" si="57"/>
        <v>7.1019857116191715E-2</v>
      </c>
      <c r="F318" s="11">
        <f t="shared" si="53"/>
        <v>1090323.3333333335</v>
      </c>
      <c r="G318" s="11">
        <f>F318/((Use!$C$5))</f>
        <v>2894.5837551096261</v>
      </c>
      <c r="H318" s="32">
        <f t="shared" si="54"/>
        <v>0.23344062210962085</v>
      </c>
      <c r="I318" s="30">
        <f t="shared" si="58"/>
        <v>0.30446047922581254</v>
      </c>
      <c r="K318">
        <f t="shared" si="51"/>
        <v>271</v>
      </c>
      <c r="L318">
        <f t="shared" si="48"/>
        <v>5.2622299655912209E-3</v>
      </c>
      <c r="M318" s="32">
        <f t="shared" si="49"/>
        <v>8.6627238217073715E-2</v>
      </c>
      <c r="N318" s="33">
        <f t="shared" si="59"/>
        <v>7.9509730510767915E-2</v>
      </c>
      <c r="O318" s="11">
        <f t="shared" si="55"/>
        <v>1090323.3333333335</v>
      </c>
      <c r="P318" s="11">
        <f>O318/((Use!D$5))</f>
        <v>2931.9077198883197</v>
      </c>
      <c r="Q318" s="32">
        <f t="shared" si="56"/>
        <v>7.9894404646461581E-2</v>
      </c>
      <c r="R318" s="35">
        <f t="shared" si="60"/>
        <v>0.15940413515722951</v>
      </c>
    </row>
    <row r="319" spans="2:18">
      <c r="B319">
        <f t="shared" si="50"/>
        <v>272</v>
      </c>
      <c r="C319">
        <f t="shared" si="61"/>
        <v>4.7003406736263317E-3</v>
      </c>
      <c r="D319" s="32">
        <f t="shared" si="52"/>
        <v>7.7520004294992936E-2</v>
      </c>
      <c r="E319" s="33">
        <f t="shared" si="57"/>
        <v>7.1150769406309572E-2</v>
      </c>
      <c r="F319" s="11">
        <f t="shared" si="53"/>
        <v>1094346.6666666667</v>
      </c>
      <c r="G319" s="11">
        <f>F319/((Use!$C$5))</f>
        <v>2905.2648759771887</v>
      </c>
      <c r="H319" s="32">
        <f t="shared" si="54"/>
        <v>0.23422868379221018</v>
      </c>
      <c r="I319" s="30">
        <f t="shared" si="58"/>
        <v>0.30537945319851978</v>
      </c>
      <c r="K319">
        <f t="shared" si="51"/>
        <v>272</v>
      </c>
      <c r="L319">
        <f t="shared" si="48"/>
        <v>5.2622299655912209E-3</v>
      </c>
      <c r="M319" s="32">
        <f t="shared" si="49"/>
        <v>8.6786919897691966E-2</v>
      </c>
      <c r="N319" s="33">
        <f t="shared" si="59"/>
        <v>7.9656292350378327E-2</v>
      </c>
      <c r="O319" s="11">
        <f t="shared" si="55"/>
        <v>1094346.6666666667</v>
      </c>
      <c r="P319" s="11">
        <f>O319/((Use!D$5))</f>
        <v>2942.7265675631843</v>
      </c>
      <c r="Q319" s="32">
        <f t="shared" si="56"/>
        <v>8.0150535570116727E-2</v>
      </c>
      <c r="R319" s="35">
        <f t="shared" si="60"/>
        <v>0.15980682792049505</v>
      </c>
    </row>
    <row r="320" spans="2:18">
      <c r="B320">
        <f t="shared" si="50"/>
        <v>273</v>
      </c>
      <c r="C320">
        <f t="shared" si="61"/>
        <v>4.7003406736263317E-3</v>
      </c>
      <c r="D320" s="32">
        <f t="shared" si="52"/>
        <v>7.7662373568825896E-2</v>
      </c>
      <c r="E320" s="33">
        <f t="shared" si="57"/>
        <v>7.1281441269206866E-2</v>
      </c>
      <c r="F320" s="11">
        <f t="shared" si="53"/>
        <v>1098370</v>
      </c>
      <c r="G320" s="11">
        <f>F320/((Use!$C$5))</f>
        <v>2915.9459968447518</v>
      </c>
      <c r="H320" s="32">
        <f t="shared" si="54"/>
        <v>0.2350164992434208</v>
      </c>
      <c r="I320" s="30">
        <f t="shared" si="58"/>
        <v>0.30629794051262765</v>
      </c>
      <c r="K320">
        <f t="shared" si="51"/>
        <v>273</v>
      </c>
      <c r="L320">
        <f t="shared" si="48"/>
        <v>5.2622299655912209E-3</v>
      </c>
      <c r="M320" s="32">
        <f t="shared" si="49"/>
        <v>8.6946308314609685E-2</v>
      </c>
      <c r="N320" s="33">
        <f t="shared" si="59"/>
        <v>7.9802585021557682E-2</v>
      </c>
      <c r="O320" s="11">
        <f t="shared" si="55"/>
        <v>1098370</v>
      </c>
      <c r="P320" s="11">
        <f>O320/((Use!D$5))</f>
        <v>2953.5454152380489</v>
      </c>
      <c r="Q320" s="32">
        <f t="shared" si="56"/>
        <v>8.0406543166003916E-2</v>
      </c>
      <c r="R320" s="35">
        <f t="shared" si="60"/>
        <v>0.16020912818756161</v>
      </c>
    </row>
    <row r="321" spans="2:18">
      <c r="B321">
        <f t="shared" si="50"/>
        <v>274</v>
      </c>
      <c r="C321">
        <f t="shared" si="61"/>
        <v>4.7003406736263317E-3</v>
      </c>
      <c r="D321" s="32">
        <f t="shared" si="52"/>
        <v>7.7804482330981514E-2</v>
      </c>
      <c r="E321" s="33">
        <f t="shared" si="57"/>
        <v>7.1411874024709221E-2</v>
      </c>
      <c r="F321" s="11">
        <f t="shared" si="53"/>
        <v>1102393.3333333335</v>
      </c>
      <c r="G321" s="11">
        <f>F321/((Use!$C$5))</f>
        <v>2926.6271177123153</v>
      </c>
      <c r="H321" s="32">
        <f t="shared" si="54"/>
        <v>0.23580406944171703</v>
      </c>
      <c r="I321" s="30">
        <f t="shared" si="58"/>
        <v>0.30721594346642622</v>
      </c>
      <c r="K321">
        <f t="shared" si="51"/>
        <v>274</v>
      </c>
      <c r="L321">
        <f t="shared" si="48"/>
        <v>5.2622299655912209E-3</v>
      </c>
      <c r="M321" s="32">
        <f t="shared" si="49"/>
        <v>8.7105405077698442E-2</v>
      </c>
      <c r="N321" s="33">
        <f t="shared" si="59"/>
        <v>7.994861000190652E-2</v>
      </c>
      <c r="O321" s="11">
        <f t="shared" si="55"/>
        <v>1102393.3333333335</v>
      </c>
      <c r="P321" s="11">
        <f>O321/((Use!D$5))</f>
        <v>2964.364262912914</v>
      </c>
      <c r="Q321" s="32">
        <f t="shared" si="56"/>
        <v>8.0662427944932127E-2</v>
      </c>
      <c r="R321" s="35">
        <f t="shared" si="60"/>
        <v>0.16061103794683865</v>
      </c>
    </row>
    <row r="322" spans="2:18">
      <c r="B322">
        <f t="shared" si="50"/>
        <v>275</v>
      </c>
      <c r="C322">
        <f t="shared" si="61"/>
        <v>4.7003406736263317E-3</v>
      </c>
      <c r="D322" s="32">
        <f t="shared" si="52"/>
        <v>7.7946332006324462E-2</v>
      </c>
      <c r="E322" s="33">
        <f t="shared" si="57"/>
        <v>7.1542068980610912E-2</v>
      </c>
      <c r="F322" s="11">
        <f t="shared" si="53"/>
        <v>1106416.6666666667</v>
      </c>
      <c r="G322" s="11">
        <f>F322/((Use!$C$5))</f>
        <v>2937.3082385798784</v>
      </c>
      <c r="H322" s="32">
        <f t="shared" si="54"/>
        <v>0.23659139535811846</v>
      </c>
      <c r="I322" s="30">
        <f t="shared" si="58"/>
        <v>0.30813346433872935</v>
      </c>
      <c r="K322">
        <f t="shared" si="51"/>
        <v>275</v>
      </c>
      <c r="L322">
        <f t="shared" si="48"/>
        <v>5.2622299655912209E-3</v>
      </c>
      <c r="M322" s="32">
        <f t="shared" si="49"/>
        <v>8.7264211782154433E-2</v>
      </c>
      <c r="N322" s="33">
        <f t="shared" si="59"/>
        <v>8.0094368755555798E-2</v>
      </c>
      <c r="O322" s="11">
        <f t="shared" si="55"/>
        <v>1106416.6666666667</v>
      </c>
      <c r="P322" s="11">
        <f>O322/((Use!D$5))</f>
        <v>2975.1831105877782</v>
      </c>
      <c r="Q322" s="32">
        <f t="shared" si="56"/>
        <v>8.091819041373853E-2</v>
      </c>
      <c r="R322" s="35">
        <f t="shared" si="60"/>
        <v>0.16101255916929433</v>
      </c>
    </row>
    <row r="323" spans="2:18">
      <c r="B323">
        <f t="shared" si="50"/>
        <v>276</v>
      </c>
      <c r="C323">
        <f t="shared" si="61"/>
        <v>4.7003406736263317E-3</v>
      </c>
      <c r="D323" s="32">
        <f t="shared" si="52"/>
        <v>7.8087924006777817E-2</v>
      </c>
      <c r="E323" s="33">
        <f t="shared" si="57"/>
        <v>7.1672027432827939E-2</v>
      </c>
      <c r="F323" s="11">
        <f t="shared" si="53"/>
        <v>1110440</v>
      </c>
      <c r="G323" s="11">
        <f>F323/((Use!$C$5))</f>
        <v>2947.9893594474415</v>
      </c>
      <c r="H323" s="32">
        <f t="shared" si="54"/>
        <v>0.237378477956283</v>
      </c>
      <c r="I323" s="30">
        <f t="shared" si="58"/>
        <v>0.30905050538911094</v>
      </c>
      <c r="K323">
        <f t="shared" si="51"/>
        <v>276</v>
      </c>
      <c r="L323">
        <f t="shared" si="48"/>
        <v>5.2622299655912209E-3</v>
      </c>
      <c r="M323" s="32">
        <f t="shared" si="49"/>
        <v>8.7422730008685196E-2</v>
      </c>
      <c r="N323" s="33">
        <f t="shared" si="59"/>
        <v>8.0239862733338191E-2</v>
      </c>
      <c r="O323" s="11">
        <f t="shared" si="55"/>
        <v>1110440</v>
      </c>
      <c r="P323" s="11">
        <f>O323/((Use!D$5))</f>
        <v>2986.0019582626428</v>
      </c>
      <c r="Q323" s="32">
        <f t="shared" si="56"/>
        <v>8.117383107533388E-2</v>
      </c>
      <c r="R323" s="35">
        <f t="shared" si="60"/>
        <v>0.16141369380867207</v>
      </c>
    </row>
    <row r="324" spans="2:18">
      <c r="B324">
        <f t="shared" si="50"/>
        <v>277</v>
      </c>
      <c r="C324">
        <f t="shared" si="61"/>
        <v>4.7003406736263317E-3</v>
      </c>
      <c r="D324" s="32">
        <f t="shared" si="52"/>
        <v>7.8229259731486991E-2</v>
      </c>
      <c r="E324" s="33">
        <f t="shared" si="57"/>
        <v>7.1801750665548475E-2</v>
      </c>
      <c r="F324" s="11">
        <f t="shared" si="53"/>
        <v>1114463.3333333335</v>
      </c>
      <c r="G324" s="11">
        <f>F324/((Use!$C$5))</f>
        <v>2958.6704803150051</v>
      </c>
      <c r="H324" s="32">
        <f t="shared" si="54"/>
        <v>0.23816531819259057</v>
      </c>
      <c r="I324" s="30">
        <f t="shared" si="58"/>
        <v>0.30996706885813907</v>
      </c>
      <c r="K324">
        <f t="shared" si="51"/>
        <v>277</v>
      </c>
      <c r="L324">
        <f t="shared" si="48"/>
        <v>5.2622299655912209E-3</v>
      </c>
      <c r="M324" s="32">
        <f t="shared" si="49"/>
        <v>8.7580961323693141E-2</v>
      </c>
      <c r="N324" s="33">
        <f t="shared" si="59"/>
        <v>8.0385093372956656E-2</v>
      </c>
      <c r="O324" s="11">
        <f t="shared" si="55"/>
        <v>1114463.3333333335</v>
      </c>
      <c r="P324" s="11">
        <f>O324/((Use!D$5))</f>
        <v>2996.8208059375079</v>
      </c>
      <c r="Q324" s="32">
        <f t="shared" si="56"/>
        <v>8.1429350428746522E-2</v>
      </c>
      <c r="R324" s="35">
        <f t="shared" si="60"/>
        <v>0.16181444380170318</v>
      </c>
    </row>
    <row r="325" spans="2:18">
      <c r="B325">
        <f t="shared" si="50"/>
        <v>278</v>
      </c>
      <c r="C325">
        <f t="shared" si="61"/>
        <v>4.7003406736263317E-3</v>
      </c>
      <c r="D325" s="32">
        <f t="shared" si="52"/>
        <v>7.8370340566981056E-2</v>
      </c>
      <c r="E325" s="33">
        <f t="shared" si="57"/>
        <v>7.193123995138094E-2</v>
      </c>
      <c r="F325" s="11">
        <f t="shared" si="53"/>
        <v>1118486.6666666667</v>
      </c>
      <c r="G325" s="11">
        <f>F325/((Use!$C$5))</f>
        <v>2969.3516011825682</v>
      </c>
      <c r="H325" s="32">
        <f t="shared" si="54"/>
        <v>0.23895191701622334</v>
      </c>
      <c r="I325" s="30">
        <f t="shared" si="58"/>
        <v>0.31088315696760427</v>
      </c>
      <c r="K325">
        <f t="shared" si="51"/>
        <v>278</v>
      </c>
      <c r="L325">
        <f t="shared" si="48"/>
        <v>5.2622299655912209E-3</v>
      </c>
      <c r="M325" s="32">
        <f t="shared" si="49"/>
        <v>8.7738907279456116E-2</v>
      </c>
      <c r="N325" s="33">
        <f t="shared" si="59"/>
        <v>8.0530062099150035E-2</v>
      </c>
      <c r="O325" s="11">
        <f t="shared" si="55"/>
        <v>1118486.6666666667</v>
      </c>
      <c r="P325" s="11">
        <f>O325/((Use!D$5))</f>
        <v>3007.6396536123721</v>
      </c>
      <c r="Q325" s="32">
        <f t="shared" si="56"/>
        <v>8.168474896916679E-2</v>
      </c>
      <c r="R325" s="35">
        <f t="shared" si="60"/>
        <v>0.16221481106831681</v>
      </c>
    </row>
    <row r="326" spans="2:18">
      <c r="B326">
        <f t="shared" si="50"/>
        <v>279</v>
      </c>
      <c r="C326">
        <f t="shared" si="61"/>
        <v>4.7003406736263317E-3</v>
      </c>
      <c r="D326" s="32">
        <f t="shared" si="52"/>
        <v>7.8511167887331451E-2</v>
      </c>
      <c r="E326" s="33">
        <f t="shared" si="57"/>
        <v>7.2060496551499653E-2</v>
      </c>
      <c r="F326" s="11">
        <f t="shared" si="53"/>
        <v>1122510</v>
      </c>
      <c r="G326" s="11">
        <f>F326/((Use!$C$5))</f>
        <v>2980.0327220501313</v>
      </c>
      <c r="H326" s="32">
        <f t="shared" si="54"/>
        <v>0.2397382753692453</v>
      </c>
      <c r="I326" s="30">
        <f t="shared" si="58"/>
        <v>0.31179877192074495</v>
      </c>
      <c r="K326">
        <f t="shared" si="51"/>
        <v>279</v>
      </c>
      <c r="L326">
        <f t="shared" si="48"/>
        <v>5.2622299655912209E-3</v>
      </c>
      <c r="M326" s="32">
        <f t="shared" si="49"/>
        <v>8.7896569414305167E-2</v>
      </c>
      <c r="N326" s="33">
        <f t="shared" si="59"/>
        <v>8.067477032385631E-2</v>
      </c>
      <c r="O326" s="11">
        <f t="shared" si="55"/>
        <v>1122510</v>
      </c>
      <c r="P326" s="11">
        <f>O326/((Use!D$5))</f>
        <v>3018.4585012872367</v>
      </c>
      <c r="Q326" s="32">
        <f t="shared" si="56"/>
        <v>8.1940027187990067E-2</v>
      </c>
      <c r="R326" s="35">
        <f t="shared" si="60"/>
        <v>0.16261479751184638</v>
      </c>
    </row>
    <row r="327" spans="2:18">
      <c r="B327">
        <f t="shared" si="50"/>
        <v>280</v>
      </c>
      <c r="C327">
        <f t="shared" si="61"/>
        <v>4.7003406736263317E-3</v>
      </c>
      <c r="D327" s="32">
        <f t="shared" si="52"/>
        <v>7.8651743054308026E-2</v>
      </c>
      <c r="E327" s="33">
        <f t="shared" si="57"/>
        <v>7.2189521715788116E-2</v>
      </c>
      <c r="F327" s="11">
        <f t="shared" si="53"/>
        <v>1126533.3333333335</v>
      </c>
      <c r="G327" s="11">
        <f>F327/((Use!$C$5))</f>
        <v>2990.7138429176948</v>
      </c>
      <c r="H327" s="32">
        <f t="shared" si="54"/>
        <v>0.24052439418668187</v>
      </c>
      <c r="I327" s="30">
        <f t="shared" si="58"/>
        <v>0.31271391590247</v>
      </c>
      <c r="K327">
        <f t="shared" si="51"/>
        <v>280</v>
      </c>
      <c r="L327">
        <f t="shared" si="48"/>
        <v>5.2622299655912209E-3</v>
      </c>
      <c r="M327" s="32">
        <f t="shared" si="49"/>
        <v>8.8053949252799163E-2</v>
      </c>
      <c r="N327" s="33">
        <f t="shared" si="59"/>
        <v>8.0819219446372825E-2</v>
      </c>
      <c r="O327" s="11">
        <f t="shared" si="55"/>
        <v>1126533.3333333335</v>
      </c>
      <c r="P327" s="11">
        <f>O327/((Use!D$5))</f>
        <v>3029.2773489621018</v>
      </c>
      <c r="Q327" s="32">
        <f t="shared" si="56"/>
        <v>8.2195185572859389E-2</v>
      </c>
      <c r="R327" s="35">
        <f t="shared" si="60"/>
        <v>0.1630144050192322</v>
      </c>
    </row>
    <row r="328" spans="2:18">
      <c r="B328">
        <f t="shared" si="50"/>
        <v>281</v>
      </c>
      <c r="C328">
        <f t="shared" si="61"/>
        <v>4.7003406736263317E-3</v>
      </c>
      <c r="D328" s="32">
        <f t="shared" si="52"/>
        <v>7.8792067417532821E-2</v>
      </c>
      <c r="E328" s="33">
        <f t="shared" si="57"/>
        <v>7.2318316682980083E-2</v>
      </c>
      <c r="F328" s="11">
        <f t="shared" si="53"/>
        <v>1130556.6666666667</v>
      </c>
      <c r="G328" s="11">
        <f>F328/((Use!$C$5))</f>
        <v>3001.3949637852575</v>
      </c>
      <c r="H328" s="32">
        <f t="shared" si="54"/>
        <v>0.24131027439659605</v>
      </c>
      <c r="I328" s="30">
        <f t="shared" si="58"/>
        <v>0.31362859107957614</v>
      </c>
      <c r="K328">
        <f t="shared" si="51"/>
        <v>281</v>
      </c>
      <c r="L328">
        <f t="shared" si="48"/>
        <v>5.2622299655912209E-3</v>
      </c>
      <c r="M328" s="32">
        <f t="shared" si="49"/>
        <v>8.8211048305897016E-2</v>
      </c>
      <c r="N328" s="33">
        <f t="shared" si="59"/>
        <v>8.0963410853514384E-2</v>
      </c>
      <c r="O328" s="11">
        <f t="shared" si="55"/>
        <v>1130556.6666666667</v>
      </c>
      <c r="P328" s="11">
        <f>O328/((Use!D$5))</f>
        <v>3040.0961966369659</v>
      </c>
      <c r="Q328" s="32">
        <f t="shared" si="56"/>
        <v>8.2450224607706707E-2</v>
      </c>
      <c r="R328" s="35">
        <f t="shared" si="60"/>
        <v>0.16341363546122109</v>
      </c>
    </row>
    <row r="329" spans="2:18">
      <c r="B329">
        <f t="shared" si="50"/>
        <v>282</v>
      </c>
      <c r="C329">
        <f t="shared" si="61"/>
        <v>4.7003406736263317E-3</v>
      </c>
      <c r="D329" s="32">
        <f t="shared" si="52"/>
        <v>7.8932142314631124E-2</v>
      </c>
      <c r="E329" s="33">
        <f t="shared" si="57"/>
        <v>7.2446882680798241E-2</v>
      </c>
      <c r="F329" s="11">
        <f t="shared" si="53"/>
        <v>1134580</v>
      </c>
      <c r="G329" s="11">
        <f>F329/((Use!$C$5))</f>
        <v>3012.0760846528206</v>
      </c>
      <c r="H329" s="32">
        <f t="shared" si="54"/>
        <v>0.24209591692016613</v>
      </c>
      <c r="I329" s="30">
        <f t="shared" si="58"/>
        <v>0.31454279960096437</v>
      </c>
      <c r="K329">
        <f t="shared" si="51"/>
        <v>282</v>
      </c>
      <c r="L329">
        <f t="shared" si="48"/>
        <v>5.2622299655912209E-3</v>
      </c>
      <c r="M329" s="32">
        <f t="shared" si="49"/>
        <v>8.8367868071126746E-2</v>
      </c>
      <c r="N329" s="33">
        <f t="shared" si="59"/>
        <v>8.1107345919768412E-2</v>
      </c>
      <c r="O329" s="11">
        <f t="shared" si="55"/>
        <v>1134580</v>
      </c>
      <c r="P329" s="11">
        <f>O329/((Use!D$5))</f>
        <v>3050.9150443118306</v>
      </c>
      <c r="Q329" s="32">
        <f t="shared" si="56"/>
        <v>8.2705144772795849E-2</v>
      </c>
      <c r="R329" s="35">
        <f t="shared" si="60"/>
        <v>0.16381249069256426</v>
      </c>
    </row>
    <row r="330" spans="2:18">
      <c r="B330">
        <f t="shared" si="50"/>
        <v>283</v>
      </c>
      <c r="C330">
        <f t="shared" si="61"/>
        <v>4.7003406736263317E-3</v>
      </c>
      <c r="D330" s="32">
        <f t="shared" si="52"/>
        <v>7.9071969071380338E-2</v>
      </c>
      <c r="E330" s="33">
        <f t="shared" si="57"/>
        <v>7.2575220926090867E-2</v>
      </c>
      <c r="F330" s="11">
        <f t="shared" si="53"/>
        <v>1138603.3333333335</v>
      </c>
      <c r="G330" s="11">
        <f>F330/((Use!$C$5))</f>
        <v>3022.7572055203841</v>
      </c>
      <c r="H330" s="32">
        <f t="shared" si="54"/>
        <v>0.24288132267176135</v>
      </c>
      <c r="I330" s="30">
        <f t="shared" si="58"/>
        <v>0.31545654359785225</v>
      </c>
      <c r="K330">
        <f t="shared" si="51"/>
        <v>283</v>
      </c>
      <c r="L330">
        <f t="shared" si="48"/>
        <v>5.2622299655912209E-3</v>
      </c>
      <c r="M330" s="32">
        <f t="shared" si="49"/>
        <v>8.8524410032752146E-2</v>
      </c>
      <c r="N330" s="33">
        <f t="shared" si="59"/>
        <v>8.1251026007447921E-2</v>
      </c>
      <c r="O330" s="11">
        <f t="shared" si="55"/>
        <v>1138603.3333333335</v>
      </c>
      <c r="P330" s="11">
        <f>O330/((Use!D$5))</f>
        <v>3061.7338919866957</v>
      </c>
      <c r="Q330" s="32">
        <f t="shared" si="56"/>
        <v>8.2959946544761354E-2</v>
      </c>
      <c r="R330" s="35">
        <f t="shared" si="60"/>
        <v>0.16421097255220929</v>
      </c>
    </row>
    <row r="331" spans="2:18">
      <c r="B331">
        <f t="shared" si="50"/>
        <v>284</v>
      </c>
      <c r="C331">
        <f t="shared" si="61"/>
        <v>4.7003406736263317E-3</v>
      </c>
      <c r="D331" s="32">
        <f t="shared" si="52"/>
        <v>7.9211549001856257E-2</v>
      </c>
      <c r="E331" s="33">
        <f t="shared" si="57"/>
        <v>7.2703332624966019E-2</v>
      </c>
      <c r="F331" s="11">
        <f t="shared" si="53"/>
        <v>1142626.6666666667</v>
      </c>
      <c r="G331" s="11">
        <f>F331/((Use!$C$5))</f>
        <v>3033.4383263879472</v>
      </c>
      <c r="H331" s="32">
        <f t="shared" si="54"/>
        <v>0.24366649255901351</v>
      </c>
      <c r="I331" s="30">
        <f t="shared" si="58"/>
        <v>0.31636982518397955</v>
      </c>
      <c r="K331">
        <f t="shared" si="51"/>
        <v>284</v>
      </c>
      <c r="L331">
        <f t="shared" si="48"/>
        <v>5.2622299655912209E-3</v>
      </c>
      <c r="M331" s="32">
        <f t="shared" si="49"/>
        <v>8.8680675661936617E-2</v>
      </c>
      <c r="N331" s="33">
        <f t="shared" si="59"/>
        <v>8.1394452466841891E-2</v>
      </c>
      <c r="O331" s="11">
        <f t="shared" si="55"/>
        <v>1142626.6666666667</v>
      </c>
      <c r="P331" s="11">
        <f>O331/((Use!D$5))</f>
        <v>3072.5527396615603</v>
      </c>
      <c r="Q331" s="32">
        <f t="shared" si="56"/>
        <v>8.3214630396650127E-2</v>
      </c>
      <c r="R331" s="35">
        <f t="shared" si="60"/>
        <v>0.16460908286349202</v>
      </c>
    </row>
    <row r="332" spans="2:18">
      <c r="B332">
        <f t="shared" si="50"/>
        <v>285</v>
      </c>
      <c r="C332">
        <f t="shared" si="61"/>
        <v>4.7003406736263317E-3</v>
      </c>
      <c r="D332" s="32">
        <f t="shared" si="52"/>
        <v>7.9350883408577266E-2</v>
      </c>
      <c r="E332" s="33">
        <f t="shared" si="57"/>
        <v>7.2831218972923967E-2</v>
      </c>
      <c r="F332" s="11">
        <f t="shared" si="53"/>
        <v>1146650</v>
      </c>
      <c r="G332" s="11">
        <f>F332/((Use!$C$5))</f>
        <v>3044.1194472555103</v>
      </c>
      <c r="H332" s="32">
        <f t="shared" si="54"/>
        <v>0.24445142748289328</v>
      </c>
      <c r="I332" s="30">
        <f t="shared" si="58"/>
        <v>0.31728264645581727</v>
      </c>
      <c r="K332">
        <f t="shared" si="51"/>
        <v>285</v>
      </c>
      <c r="L332">
        <f t="shared" si="48"/>
        <v>5.2622299655912209E-3</v>
      </c>
      <c r="M332" s="32">
        <f t="shared" si="49"/>
        <v>8.8836666416904478E-2</v>
      </c>
      <c r="N332" s="33">
        <f t="shared" si="59"/>
        <v>8.1537626636363339E-2</v>
      </c>
      <c r="O332" s="11">
        <f t="shared" si="55"/>
        <v>1146650</v>
      </c>
      <c r="P332" s="11">
        <f>O332/((Use!D$5))</f>
        <v>3083.3715873364245</v>
      </c>
      <c r="Q332" s="32">
        <f t="shared" si="56"/>
        <v>8.3469196797959722E-2</v>
      </c>
      <c r="R332" s="35">
        <f t="shared" si="60"/>
        <v>0.16500682343432305</v>
      </c>
    </row>
    <row r="333" spans="2:18">
      <c r="B333">
        <f t="shared" si="50"/>
        <v>286</v>
      </c>
      <c r="C333">
        <f t="shared" si="61"/>
        <v>4.7003406736263317E-3</v>
      </c>
      <c r="D333" s="32">
        <f t="shared" si="52"/>
        <v>7.9489973582646048E-2</v>
      </c>
      <c r="E333" s="33">
        <f t="shared" si="57"/>
        <v>7.2958881154987221E-2</v>
      </c>
      <c r="F333" s="11">
        <f t="shared" si="53"/>
        <v>1150673.3333333335</v>
      </c>
      <c r="G333" s="11">
        <f>F333/((Use!$C$5))</f>
        <v>3054.8005681230738</v>
      </c>
      <c r="H333" s="32">
        <f t="shared" si="54"/>
        <v>0.24523612833778125</v>
      </c>
      <c r="I333" s="30">
        <f t="shared" si="58"/>
        <v>0.31819500949276847</v>
      </c>
      <c r="K333">
        <f t="shared" si="51"/>
        <v>286</v>
      </c>
      <c r="L333">
        <f t="shared" si="48"/>
        <v>5.2622299655912209E-3</v>
      </c>
      <c r="M333" s="32">
        <f t="shared" si="49"/>
        <v>8.8992383743099771E-2</v>
      </c>
      <c r="N333" s="33">
        <f t="shared" si="59"/>
        <v>8.1680549842695044E-2</v>
      </c>
      <c r="O333" s="11">
        <f t="shared" si="55"/>
        <v>1150673.3333333335</v>
      </c>
      <c r="P333" s="11">
        <f>O333/((Use!D$5))</f>
        <v>3094.1904350112895</v>
      </c>
      <c r="Q333" s="32">
        <f t="shared" si="56"/>
        <v>8.3723646214678468E-2</v>
      </c>
      <c r="R333" s="35">
        <f t="shared" si="60"/>
        <v>0.1654041960573735</v>
      </c>
    </row>
    <row r="334" spans="2:18">
      <c r="B334">
        <f t="shared" si="50"/>
        <v>287</v>
      </c>
      <c r="C334">
        <f t="shared" si="61"/>
        <v>4.7003406736263317E-3</v>
      </c>
      <c r="D334" s="32">
        <f t="shared" si="52"/>
        <v>7.9628820803889291E-2</v>
      </c>
      <c r="E334" s="33">
        <f t="shared" si="57"/>
        <v>7.3086320345828737E-2</v>
      </c>
      <c r="F334" s="11">
        <f t="shared" si="53"/>
        <v>1154696.6666666667</v>
      </c>
      <c r="G334" s="11">
        <f>F334/((Use!$C$5))</f>
        <v>3065.4816889906369</v>
      </c>
      <c r="H334" s="32">
        <f t="shared" si="54"/>
        <v>0.2460205960115372</v>
      </c>
      <c r="I334" s="30">
        <f t="shared" si="58"/>
        <v>0.31910691635736593</v>
      </c>
      <c r="K334">
        <f t="shared" si="51"/>
        <v>287</v>
      </c>
      <c r="L334">
        <f t="shared" si="48"/>
        <v>5.2622299655912209E-3</v>
      </c>
      <c r="M334" s="32">
        <f t="shared" si="49"/>
        <v>8.9147829073342524E-2</v>
      </c>
      <c r="N334" s="33">
        <f t="shared" si="59"/>
        <v>8.1823223400933023E-2</v>
      </c>
      <c r="O334" s="11">
        <f t="shared" si="55"/>
        <v>1154696.6666666667</v>
      </c>
      <c r="P334" s="11">
        <f>O334/((Use!D$5))</f>
        <v>3105.0092826861542</v>
      </c>
      <c r="Q334" s="32">
        <f t="shared" si="56"/>
        <v>8.3977979109323433E-2</v>
      </c>
      <c r="R334" s="35">
        <f t="shared" si="60"/>
        <v>0.16580120251025646</v>
      </c>
    </row>
    <row r="335" spans="2:18">
      <c r="B335">
        <f t="shared" si="50"/>
        <v>288</v>
      </c>
      <c r="C335">
        <f t="shared" si="61"/>
        <v>4.7003406736263317E-3</v>
      </c>
      <c r="D335" s="32">
        <f t="shared" si="52"/>
        <v>7.9767426340994971E-2</v>
      </c>
      <c r="E335" s="33">
        <f t="shared" si="57"/>
        <v>7.3213537709897955E-2</v>
      </c>
      <c r="F335" s="11">
        <f t="shared" si="53"/>
        <v>1158720</v>
      </c>
      <c r="G335" s="11">
        <f>F335/((Use!$C$5))</f>
        <v>3076.1628098582</v>
      </c>
      <c r="H335" s="32">
        <f t="shared" si="54"/>
        <v>0.24680483138557324</v>
      </c>
      <c r="I335" s="30">
        <f t="shared" si="58"/>
        <v>0.32001836909547121</v>
      </c>
      <c r="K335">
        <f t="shared" si="51"/>
        <v>288</v>
      </c>
      <c r="L335">
        <f t="shared" si="48"/>
        <v>5.2622299655912209E-3</v>
      </c>
      <c r="M335" s="32">
        <f t="shared" si="49"/>
        <v>8.9303003827982508E-2</v>
      </c>
      <c r="N335" s="33">
        <f t="shared" si="59"/>
        <v>8.196564861472759E-2</v>
      </c>
      <c r="O335" s="11">
        <f t="shared" si="55"/>
        <v>1158720</v>
      </c>
      <c r="P335" s="11">
        <f>O335/((Use!D$5))</f>
        <v>3115.8281303610183</v>
      </c>
      <c r="Q335" s="32">
        <f t="shared" si="56"/>
        <v>8.4232195940977583E-2</v>
      </c>
      <c r="R335" s="35">
        <f t="shared" si="60"/>
        <v>0.16619784455570519</v>
      </c>
    </row>
    <row r="336" spans="2:18">
      <c r="B336">
        <f t="shared" si="50"/>
        <v>289</v>
      </c>
      <c r="C336">
        <f t="shared" si="61"/>
        <v>4.7003406736263317E-3</v>
      </c>
      <c r="D336" s="32">
        <f t="shared" si="52"/>
        <v>7.990579145164764E-2</v>
      </c>
      <c r="E336" s="33">
        <f t="shared" si="57"/>
        <v>7.3340534401544977E-2</v>
      </c>
      <c r="F336" s="11">
        <f t="shared" si="53"/>
        <v>1162743.3333333335</v>
      </c>
      <c r="G336" s="11">
        <f>F336/((Use!$C$5))</f>
        <v>3086.8439307257636</v>
      </c>
      <c r="H336" s="32">
        <f t="shared" si="54"/>
        <v>0.2475888353349206</v>
      </c>
      <c r="I336" s="30">
        <f t="shared" si="58"/>
        <v>0.32092936973646558</v>
      </c>
      <c r="K336">
        <f t="shared" si="51"/>
        <v>289</v>
      </c>
      <c r="L336">
        <f t="shared" si="48"/>
        <v>5.2622299655912209E-3</v>
      </c>
      <c r="M336" s="32">
        <f t="shared" si="49"/>
        <v>8.945790941505076E-2</v>
      </c>
      <c r="N336" s="33">
        <f t="shared" si="59"/>
        <v>8.2107826776422477E-2</v>
      </c>
      <c r="O336" s="11">
        <f t="shared" si="55"/>
        <v>1162743.3333333335</v>
      </c>
      <c r="P336" s="11">
        <f>O336/((Use!D$5))</f>
        <v>3126.6469780358834</v>
      </c>
      <c r="Q336" s="32">
        <f t="shared" si="56"/>
        <v>8.4486297165328364E-2</v>
      </c>
      <c r="R336" s="35">
        <f t="shared" si="60"/>
        <v>0.16659412394175083</v>
      </c>
    </row>
    <row r="337" spans="2:18">
      <c r="B337">
        <f t="shared" si="50"/>
        <v>290</v>
      </c>
      <c r="C337">
        <f t="shared" si="61"/>
        <v>4.7003406736263317E-3</v>
      </c>
      <c r="D337" s="32">
        <f t="shared" si="52"/>
        <v>8.0043917382661575E-2</v>
      </c>
      <c r="E337" s="33">
        <f t="shared" si="57"/>
        <v>7.3467311565142718E-2</v>
      </c>
      <c r="F337" s="11">
        <f t="shared" si="53"/>
        <v>1166766.6666666667</v>
      </c>
      <c r="G337" s="11">
        <f>F337/((Use!$C$5))</f>
        <v>3097.5250515933262</v>
      </c>
      <c r="H337" s="32">
        <f t="shared" si="54"/>
        <v>0.24837260872829797</v>
      </c>
      <c r="I337" s="30">
        <f t="shared" si="58"/>
        <v>0.32183992029344066</v>
      </c>
      <c r="K337">
        <f t="shared" si="51"/>
        <v>290</v>
      </c>
      <c r="L337">
        <f t="shared" si="48"/>
        <v>5.2622299655912209E-3</v>
      </c>
      <c r="M337" s="32">
        <f t="shared" si="49"/>
        <v>8.9612547230408499E-2</v>
      </c>
      <c r="N337" s="33">
        <f t="shared" si="59"/>
        <v>8.2249759167191516E-2</v>
      </c>
      <c r="O337" s="11">
        <f t="shared" si="55"/>
        <v>1166766.6666666667</v>
      </c>
      <c r="P337" s="11">
        <f>O337/((Use!D$5))</f>
        <v>3137.465825710748</v>
      </c>
      <c r="Q337" s="32">
        <f t="shared" si="56"/>
        <v>8.4740283234703548E-2</v>
      </c>
      <c r="R337" s="35">
        <f t="shared" si="60"/>
        <v>0.16699004240189508</v>
      </c>
    </row>
    <row r="338" spans="2:18">
      <c r="B338">
        <f t="shared" si="50"/>
        <v>291</v>
      </c>
      <c r="C338">
        <f t="shared" si="61"/>
        <v>4.7003406736263317E-3</v>
      </c>
      <c r="D338" s="32">
        <f t="shared" si="52"/>
        <v>8.0181805370111839E-2</v>
      </c>
      <c r="E338" s="33">
        <f t="shared" si="57"/>
        <v>7.3593870335207284E-2</v>
      </c>
      <c r="F338" s="11">
        <f t="shared" si="53"/>
        <v>1170790</v>
      </c>
      <c r="G338" s="11">
        <f>F338/((Use!$C$5))</f>
        <v>3108.2061724608893</v>
      </c>
      <c r="H338" s="32">
        <f t="shared" si="54"/>
        <v>0.24915615242818037</v>
      </c>
      <c r="I338" s="30">
        <f t="shared" si="58"/>
        <v>0.32275002276338766</v>
      </c>
      <c r="K338">
        <f t="shared" si="51"/>
        <v>291</v>
      </c>
      <c r="L338">
        <f t="shared" si="48"/>
        <v>5.2622299655912209E-3</v>
      </c>
      <c r="M338" s="32">
        <f t="shared" si="49"/>
        <v>8.9766918657894004E-2</v>
      </c>
      <c r="N338" s="33">
        <f t="shared" si="59"/>
        <v>8.2391447057173398E-2</v>
      </c>
      <c r="O338" s="11">
        <f t="shared" si="55"/>
        <v>1170790</v>
      </c>
      <c r="P338" s="11">
        <f>O338/((Use!D$5))</f>
        <v>3148.2846733856122</v>
      </c>
      <c r="Q338" s="32">
        <f t="shared" si="56"/>
        <v>8.4994154598108218E-2</v>
      </c>
      <c r="R338" s="35">
        <f t="shared" si="60"/>
        <v>0.1673856016552816</v>
      </c>
    </row>
    <row r="339" spans="2:18">
      <c r="B339">
        <f t="shared" si="50"/>
        <v>292</v>
      </c>
      <c r="C339">
        <f t="shared" si="61"/>
        <v>4.7003406736263317E-3</v>
      </c>
      <c r="D339" s="32">
        <f t="shared" si="52"/>
        <v>8.031945663946341E-2</v>
      </c>
      <c r="E339" s="33">
        <f t="shared" si="57"/>
        <v>7.3720211836516419E-2</v>
      </c>
      <c r="F339" s="11">
        <f t="shared" si="53"/>
        <v>1174813.3333333335</v>
      </c>
      <c r="G339" s="11">
        <f>F339/((Use!$C$5))</f>
        <v>3118.8872933284529</v>
      </c>
      <c r="H339" s="32">
        <f t="shared" si="54"/>
        <v>0.24993946729086339</v>
      </c>
      <c r="I339" s="30">
        <f t="shared" si="58"/>
        <v>0.32365967912737981</v>
      </c>
      <c r="K339">
        <f t="shared" si="51"/>
        <v>292</v>
      </c>
      <c r="L339">
        <f t="shared" si="48"/>
        <v>5.2622299655912209E-3</v>
      </c>
      <c r="M339" s="32">
        <f t="shared" si="49"/>
        <v>8.9921025069467059E-2</v>
      </c>
      <c r="N339" s="33">
        <f t="shared" si="59"/>
        <v>8.2532891705604308E-2</v>
      </c>
      <c r="O339" s="11">
        <f t="shared" si="55"/>
        <v>1174813.3333333335</v>
      </c>
      <c r="P339" s="11">
        <f>O339/((Use!D$5))</f>
        <v>3159.1035210604773</v>
      </c>
      <c r="Q339" s="32">
        <f t="shared" si="56"/>
        <v>8.5247911701259227E-2</v>
      </c>
      <c r="R339" s="35">
        <f t="shared" si="60"/>
        <v>0.16778080340686352</v>
      </c>
    </row>
    <row r="340" spans="2:18">
      <c r="B340">
        <f t="shared" si="50"/>
        <v>293</v>
      </c>
      <c r="C340">
        <f t="shared" si="61"/>
        <v>4.7003406736263317E-3</v>
      </c>
      <c r="D340" s="32">
        <f t="shared" si="52"/>
        <v>8.0456872405698127E-2</v>
      </c>
      <c r="E340" s="33">
        <f t="shared" si="57"/>
        <v>7.3846337184226035E-2</v>
      </c>
      <c r="F340" s="11">
        <f t="shared" si="53"/>
        <v>1178836.6666666667</v>
      </c>
      <c r="G340" s="11">
        <f>F340/((Use!$C$5))</f>
        <v>3129.568414196016</v>
      </c>
      <c r="H340" s="32">
        <f t="shared" si="54"/>
        <v>0.25072255416652867</v>
      </c>
      <c r="I340" s="30">
        <f t="shared" si="58"/>
        <v>0.32456889135075473</v>
      </c>
      <c r="K340">
        <f t="shared" si="51"/>
        <v>293</v>
      </c>
      <c r="L340">
        <f t="shared" si="48"/>
        <v>5.2622299655912209E-3</v>
      </c>
      <c r="M340" s="32">
        <f t="shared" si="49"/>
        <v>9.0074867825351221E-2</v>
      </c>
      <c r="N340" s="33">
        <f t="shared" si="59"/>
        <v>8.2674094360948483E-2</v>
      </c>
      <c r="O340" s="11">
        <f t="shared" si="55"/>
        <v>1178836.6666666667</v>
      </c>
      <c r="P340" s="11">
        <f>O340/((Use!D$5))</f>
        <v>3169.9223687353419</v>
      </c>
      <c r="Q340" s="32">
        <f t="shared" si="56"/>
        <v>8.5501554986622444E-2</v>
      </c>
      <c r="R340" s="35">
        <f t="shared" si="60"/>
        <v>0.16817564934757093</v>
      </c>
    </row>
    <row r="341" spans="2:18">
      <c r="B341">
        <f t="shared" si="50"/>
        <v>294</v>
      </c>
      <c r="C341">
        <f t="shared" si="61"/>
        <v>4.7003406736263317E-3</v>
      </c>
      <c r="D341" s="32">
        <f t="shared" si="52"/>
        <v>8.0594053873439916E-2</v>
      </c>
      <c r="E341" s="33">
        <f t="shared" si="57"/>
        <v>7.3972247483985218E-2</v>
      </c>
      <c r="F341" s="11">
        <f t="shared" si="53"/>
        <v>1182860</v>
      </c>
      <c r="G341" s="11">
        <f>F341/((Use!$C$5))</f>
        <v>3140.2495350635791</v>
      </c>
      <c r="H341" s="32">
        <f t="shared" si="54"/>
        <v>0.25150541389930992</v>
      </c>
      <c r="I341" s="30">
        <f t="shared" si="58"/>
        <v>0.32547766138329515</v>
      </c>
      <c r="K341">
        <f t="shared" si="51"/>
        <v>294</v>
      </c>
      <c r="L341">
        <f t="shared" si="48"/>
        <v>5.2622299655912209E-3</v>
      </c>
      <c r="M341" s="32">
        <f t="shared" si="49"/>
        <v>9.0228448274173811E-2</v>
      </c>
      <c r="N341" s="33">
        <f t="shared" si="59"/>
        <v>8.2815056261026698E-2</v>
      </c>
      <c r="O341" s="11">
        <f t="shared" si="55"/>
        <v>1182860</v>
      </c>
      <c r="P341" s="11">
        <f>O341/((Use!D$5))</f>
        <v>3180.7412164102061</v>
      </c>
      <c r="Q341" s="32">
        <f t="shared" si="56"/>
        <v>8.5755084893445341E-2</v>
      </c>
      <c r="R341" s="35">
        <f t="shared" si="60"/>
        <v>0.16857014115447205</v>
      </c>
    </row>
    <row r="342" spans="2:18">
      <c r="B342">
        <f t="shared" si="50"/>
        <v>295</v>
      </c>
      <c r="C342">
        <f t="shared" si="61"/>
        <v>4.7003406736263317E-3</v>
      </c>
      <c r="D342" s="32">
        <f t="shared" si="52"/>
        <v>8.0731002237077923E-2</v>
      </c>
      <c r="E342" s="33">
        <f t="shared" si="57"/>
        <v>7.4097943832049123E-2</v>
      </c>
      <c r="F342" s="11">
        <f t="shared" si="53"/>
        <v>1186883.3333333335</v>
      </c>
      <c r="G342" s="11">
        <f>F342/((Use!$C$5))</f>
        <v>3150.9306559311426</v>
      </c>
      <c r="H342" s="32">
        <f t="shared" si="54"/>
        <v>0.25228804732735421</v>
      </c>
      <c r="I342" s="30">
        <f t="shared" si="58"/>
        <v>0.32638599115940337</v>
      </c>
      <c r="K342">
        <f t="shared" si="51"/>
        <v>295</v>
      </c>
      <c r="L342">
        <f t="shared" si="48"/>
        <v>5.2622299655912209E-3</v>
      </c>
      <c r="M342" s="32">
        <f t="shared" si="49"/>
        <v>9.0381767753103956E-2</v>
      </c>
      <c r="N342" s="33">
        <f t="shared" si="59"/>
        <v>8.2955778633142963E-2</v>
      </c>
      <c r="O342" s="11">
        <f t="shared" si="55"/>
        <v>1186883.3333333335</v>
      </c>
      <c r="P342" s="11">
        <f>O342/((Use!D$5))</f>
        <v>3191.5600640850712</v>
      </c>
      <c r="Q342" s="32">
        <f t="shared" si="56"/>
        <v>8.600850185779306E-2</v>
      </c>
      <c r="R342" s="35">
        <f t="shared" si="60"/>
        <v>0.16896428049093604</v>
      </c>
    </row>
    <row r="343" spans="2:18">
      <c r="B343">
        <f t="shared" si="50"/>
        <v>296</v>
      </c>
      <c r="C343">
        <f t="shared" si="61"/>
        <v>4.7003406736263317E-3</v>
      </c>
      <c r="D343" s="32">
        <f t="shared" si="52"/>
        <v>8.0867718680887907E-2</v>
      </c>
      <c r="E343" s="33">
        <f t="shared" si="57"/>
        <v>7.4223427315390514E-2</v>
      </c>
      <c r="F343" s="11">
        <f t="shared" si="53"/>
        <v>1190906.6666666667</v>
      </c>
      <c r="G343" s="11">
        <f>F343/((Use!$C$5))</f>
        <v>3161.6117767987057</v>
      </c>
      <c r="H343" s="32">
        <f t="shared" si="54"/>
        <v>0.25307045528288641</v>
      </c>
      <c r="I343" s="30">
        <f t="shared" si="58"/>
        <v>0.32729388259827691</v>
      </c>
      <c r="K343">
        <f t="shared" si="51"/>
        <v>296</v>
      </c>
      <c r="L343">
        <f t="shared" si="48"/>
        <v>5.2622299655912209E-3</v>
      </c>
      <c r="M343" s="32">
        <f t="shared" si="49"/>
        <v>9.053482758798842E-2</v>
      </c>
      <c r="N343" s="33">
        <f t="shared" si="59"/>
        <v>8.3096262694209194E-2</v>
      </c>
      <c r="O343" s="11">
        <f t="shared" si="55"/>
        <v>1190906.6666666667</v>
      </c>
      <c r="P343" s="11">
        <f>O343/((Use!D$5))</f>
        <v>3202.3789117599358</v>
      </c>
      <c r="Q343" s="32">
        <f t="shared" si="56"/>
        <v>8.6261806312580958E-2</v>
      </c>
      <c r="R343" s="35">
        <f t="shared" si="60"/>
        <v>0.16935806900679015</v>
      </c>
    </row>
    <row r="344" spans="2:18">
      <c r="B344">
        <f t="shared" si="50"/>
        <v>297</v>
      </c>
      <c r="C344">
        <f t="shared" si="61"/>
        <v>4.7003406736263317E-3</v>
      </c>
      <c r="D344" s="32">
        <f t="shared" si="52"/>
        <v>8.1004204379151665E-2</v>
      </c>
      <c r="E344" s="33">
        <f t="shared" si="57"/>
        <v>7.434869901180928E-2</v>
      </c>
      <c r="F344" s="11">
        <f t="shared" si="53"/>
        <v>1194930</v>
      </c>
      <c r="G344" s="11">
        <f>F344/((Use!$C$5))</f>
        <v>3172.2928976662683</v>
      </c>
      <c r="H344" s="32">
        <f t="shared" si="54"/>
        <v>0.25385263859226903</v>
      </c>
      <c r="I344" s="30">
        <f t="shared" si="58"/>
        <v>0.32820133760407832</v>
      </c>
      <c r="K344">
        <f t="shared" si="51"/>
        <v>297</v>
      </c>
      <c r="L344">
        <f t="shared" si="48"/>
        <v>5.2622299655912209E-3</v>
      </c>
      <c r="M344" s="32">
        <f t="shared" si="49"/>
        <v>9.0687629093485267E-2</v>
      </c>
      <c r="N344" s="33">
        <f t="shared" si="59"/>
        <v>8.3236509650867915E-2</v>
      </c>
      <c r="O344" s="11">
        <f t="shared" si="55"/>
        <v>1194930</v>
      </c>
      <c r="P344" s="11">
        <f>O344/((Use!D$5))</f>
        <v>3213.1977594348004</v>
      </c>
      <c r="Q344" s="32">
        <f t="shared" si="56"/>
        <v>8.6514998687608605E-2</v>
      </c>
      <c r="R344" s="35">
        <f t="shared" si="60"/>
        <v>0.16975150833847652</v>
      </c>
    </row>
    <row r="345" spans="2:18">
      <c r="B345">
        <f t="shared" si="50"/>
        <v>298</v>
      </c>
      <c r="C345">
        <f t="shared" si="61"/>
        <v>4.7003406736263317E-3</v>
      </c>
      <c r="D345" s="32">
        <f t="shared" si="52"/>
        <v>8.1140460496274727E-2</v>
      </c>
      <c r="E345" s="33">
        <f t="shared" si="57"/>
        <v>7.4473759990040522E-2</v>
      </c>
      <c r="F345" s="11">
        <f t="shared" si="53"/>
        <v>1198953.3333333335</v>
      </c>
      <c r="G345" s="11">
        <f>F345/((Use!$C$5))</f>
        <v>3182.9740185338323</v>
      </c>
      <c r="H345" s="32">
        <f t="shared" si="54"/>
        <v>0.25463459807606559</v>
      </c>
      <c r="I345" s="30">
        <f t="shared" si="58"/>
        <v>0.32910835806610611</v>
      </c>
      <c r="K345">
        <f t="shared" si="51"/>
        <v>298</v>
      </c>
      <c r="L345">
        <f t="shared" si="48"/>
        <v>5.2622299655912209E-3</v>
      </c>
      <c r="M345" s="32">
        <f t="shared" si="49"/>
        <v>9.0840173573195696E-2</v>
      </c>
      <c r="N345" s="33">
        <f t="shared" si="59"/>
        <v>8.337652069961321E-2</v>
      </c>
      <c r="O345" s="11">
        <f t="shared" si="55"/>
        <v>1198953.3333333335</v>
      </c>
      <c r="P345" s="11">
        <f>O345/((Use!D$5))</f>
        <v>3224.0166071096655</v>
      </c>
      <c r="Q345" s="32">
        <f t="shared" si="56"/>
        <v>8.6768079409592219E-2</v>
      </c>
      <c r="R345" s="35">
        <f t="shared" si="60"/>
        <v>0.17014460010920543</v>
      </c>
    </row>
    <row r="346" spans="2:18">
      <c r="B346">
        <f t="shared" si="50"/>
        <v>299</v>
      </c>
      <c r="C346">
        <f t="shared" si="61"/>
        <v>4.7003406736263317E-3</v>
      </c>
      <c r="D346" s="32">
        <f t="shared" si="52"/>
        <v>8.1276488186902279E-2</v>
      </c>
      <c r="E346" s="33">
        <f t="shared" si="57"/>
        <v>7.4598611309860938E-2</v>
      </c>
      <c r="F346" s="11">
        <f t="shared" si="53"/>
        <v>1202976.6666666667</v>
      </c>
      <c r="G346" s="11">
        <f>F346/((Use!$C$5))</f>
        <v>3193.655139401395</v>
      </c>
      <c r="H346" s="32">
        <f t="shared" si="54"/>
        <v>0.25541633454909768</v>
      </c>
      <c r="I346" s="30">
        <f t="shared" si="58"/>
        <v>0.33001494585895863</v>
      </c>
      <c r="K346">
        <f t="shared" si="51"/>
        <v>299</v>
      </c>
      <c r="L346">
        <f t="shared" si="48"/>
        <v>5.2622299655912209E-3</v>
      </c>
      <c r="M346" s="32">
        <f t="shared" si="49"/>
        <v>9.0992462319793771E-2</v>
      </c>
      <c r="N346" s="33">
        <f t="shared" si="59"/>
        <v>8.3516297026909866E-2</v>
      </c>
      <c r="O346" s="11">
        <f t="shared" si="55"/>
        <v>1202976.6666666667</v>
      </c>
      <c r="P346" s="11">
        <f>O346/((Use!D$5))</f>
        <v>3234.8354547845297</v>
      </c>
      <c r="Q346" s="32">
        <f t="shared" si="56"/>
        <v>8.7021048902197293E-2</v>
      </c>
      <c r="R346" s="35">
        <f t="shared" si="60"/>
        <v>0.17053734592910716</v>
      </c>
    </row>
    <row r="347" spans="2:18">
      <c r="B347">
        <f t="shared" si="50"/>
        <v>300</v>
      </c>
      <c r="C347">
        <f t="shared" si="61"/>
        <v>4.7003406736263317E-3</v>
      </c>
      <c r="D347" s="32">
        <f t="shared" si="52"/>
        <v>8.1412288596033291E-2</v>
      </c>
      <c r="E347" s="33">
        <f t="shared" si="57"/>
        <v>7.4723254022193542E-2</v>
      </c>
      <c r="F347" s="11">
        <f t="shared" si="53"/>
        <v>1207000</v>
      </c>
      <c r="G347" s="11">
        <f>F347/((Use!$C$5))</f>
        <v>3204.3362602689581</v>
      </c>
      <c r="H347" s="32">
        <f t="shared" si="54"/>
        <v>0.25619784882050672</v>
      </c>
      <c r="I347" s="30">
        <f t="shared" si="58"/>
        <v>0.33092110284270027</v>
      </c>
      <c r="K347">
        <f t="shared" si="51"/>
        <v>300</v>
      </c>
      <c r="L347">
        <f t="shared" si="48"/>
        <v>5.2622299655912209E-3</v>
      </c>
      <c r="M347" s="32">
        <f t="shared" si="49"/>
        <v>9.1144496615154211E-2</v>
      </c>
      <c r="N347" s="33">
        <f t="shared" si="59"/>
        <v>8.3655839809310628E-2</v>
      </c>
      <c r="O347" s="11">
        <f t="shared" si="55"/>
        <v>1207000</v>
      </c>
      <c r="P347" s="11">
        <f>O347/((Use!D$5))</f>
        <v>3245.6543024593943</v>
      </c>
      <c r="Q347" s="32">
        <f t="shared" si="56"/>
        <v>8.7273907586070343E-2</v>
      </c>
      <c r="R347" s="35">
        <f t="shared" si="60"/>
        <v>0.17092974739538097</v>
      </c>
    </row>
    <row r="348" spans="2:18">
      <c r="B348">
        <f t="shared" si="50"/>
        <v>301</v>
      </c>
      <c r="C348">
        <f t="shared" si="61"/>
        <v>4.7003406736263317E-3</v>
      </c>
      <c r="D348" s="32">
        <f t="shared" si="52"/>
        <v>8.1547862859132958E-2</v>
      </c>
      <c r="E348" s="33">
        <f t="shared" si="57"/>
        <v>7.4847689169210904E-2</v>
      </c>
      <c r="F348" s="11">
        <f t="shared" si="53"/>
        <v>1211023.3333333335</v>
      </c>
      <c r="G348" s="11">
        <f>F348/((Use!$C$5))</f>
        <v>3215.0173811365216</v>
      </c>
      <c r="H348" s="32">
        <f t="shared" si="54"/>
        <v>0.25697914169381098</v>
      </c>
      <c r="I348" s="30">
        <f t="shared" si="58"/>
        <v>0.33182683086302189</v>
      </c>
      <c r="K348">
        <f t="shared" si="51"/>
        <v>301</v>
      </c>
      <c r="L348">
        <f t="shared" si="48"/>
        <v>5.2622299655912209E-3</v>
      </c>
      <c r="M348" s="32">
        <f t="shared" si="49"/>
        <v>9.1296277730478256E-2</v>
      </c>
      <c r="N348" s="33">
        <f t="shared" si="59"/>
        <v>8.3795150213571673E-2</v>
      </c>
      <c r="O348" s="11">
        <f t="shared" si="55"/>
        <v>1211023.3333333335</v>
      </c>
      <c r="P348" s="11">
        <f>O348/((Use!D$5))</f>
        <v>3256.4731501342594</v>
      </c>
      <c r="Q348" s="32">
        <f t="shared" si="56"/>
        <v>8.7526655878870957E-2</v>
      </c>
      <c r="R348" s="35">
        <f t="shared" si="60"/>
        <v>0.17132180609244263</v>
      </c>
    </row>
    <row r="349" spans="2:18">
      <c r="B349">
        <f t="shared" si="50"/>
        <v>302</v>
      </c>
      <c r="C349">
        <f t="shared" si="61"/>
        <v>4.7003406736263317E-3</v>
      </c>
      <c r="D349" s="32">
        <f t="shared" si="52"/>
        <v>8.1683212102243524E-2</v>
      </c>
      <c r="E349" s="33">
        <f t="shared" si="57"/>
        <v>7.4971917784436876E-2</v>
      </c>
      <c r="F349" s="11">
        <f t="shared" si="53"/>
        <v>1215046.6666666667</v>
      </c>
      <c r="G349" s="11">
        <f>F349/((Use!$C$5))</f>
        <v>3225.6985020040847</v>
      </c>
      <c r="H349" s="32">
        <f t="shared" si="54"/>
        <v>0.25776021396696358</v>
      </c>
      <c r="I349" s="30">
        <f t="shared" si="58"/>
        <v>0.33273213175140048</v>
      </c>
      <c r="K349">
        <f t="shared" si="51"/>
        <v>302</v>
      </c>
      <c r="L349">
        <f t="shared" si="48"/>
        <v>5.2622299655912209E-3</v>
      </c>
      <c r="M349" s="32">
        <f t="shared" si="49"/>
        <v>9.1447806926417796E-2</v>
      </c>
      <c r="N349" s="33">
        <f t="shared" si="59"/>
        <v>8.3934229396766633E-2</v>
      </c>
      <c r="O349" s="11">
        <f t="shared" si="55"/>
        <v>1215046.6666666667</v>
      </c>
      <c r="P349" s="11">
        <f>O349/((Use!D$5))</f>
        <v>3267.2919978091236</v>
      </c>
      <c r="Q349" s="32">
        <f t="shared" si="56"/>
        <v>8.7779294195301769E-2</v>
      </c>
      <c r="R349" s="35">
        <f t="shared" si="60"/>
        <v>0.1717135235920684</v>
      </c>
    </row>
    <row r="350" spans="2:18">
      <c r="B350">
        <f t="shared" si="50"/>
        <v>303</v>
      </c>
      <c r="C350">
        <f t="shared" si="61"/>
        <v>4.7003406736263317E-3</v>
      </c>
      <c r="D350" s="32">
        <f t="shared" si="52"/>
        <v>8.1818337442093325E-2</v>
      </c>
      <c r="E350" s="33">
        <f t="shared" si="57"/>
        <v>7.509594089284663E-2</v>
      </c>
      <c r="F350" s="11">
        <f t="shared" si="53"/>
        <v>1219070</v>
      </c>
      <c r="G350" s="11">
        <f>F350/((Use!$C$5))</f>
        <v>3236.3796228716478</v>
      </c>
      <c r="H350" s="32">
        <f t="shared" si="54"/>
        <v>0.25854106643240926</v>
      </c>
      <c r="I350" s="30">
        <f t="shared" si="58"/>
        <v>0.33363700732525592</v>
      </c>
      <c r="K350">
        <f t="shared" si="51"/>
        <v>303</v>
      </c>
      <c r="L350">
        <f t="shared" si="48"/>
        <v>5.2622299655912209E-3</v>
      </c>
      <c r="M350" s="32">
        <f t="shared" si="49"/>
        <v>9.1599085453197379E-2</v>
      </c>
      <c r="N350" s="33">
        <f t="shared" si="59"/>
        <v>8.407307850639853E-2</v>
      </c>
      <c r="O350" s="11">
        <f t="shared" si="55"/>
        <v>1219070</v>
      </c>
      <c r="P350" s="11">
        <f>O350/((Use!D$5))</f>
        <v>3278.1108454839882</v>
      </c>
      <c r="Q350" s="32">
        <f t="shared" si="56"/>
        <v>8.8031822947140265E-2</v>
      </c>
      <c r="R350" s="35">
        <f t="shared" si="60"/>
        <v>0.17210490145353879</v>
      </c>
    </row>
    <row r="351" spans="2:18">
      <c r="B351">
        <f t="shared" si="50"/>
        <v>304</v>
      </c>
      <c r="C351">
        <f t="shared" si="61"/>
        <v>4.7003406736263317E-3</v>
      </c>
      <c r="D351" s="32">
        <f t="shared" si="52"/>
        <v>8.195323998620431E-2</v>
      </c>
      <c r="E351" s="33">
        <f t="shared" si="57"/>
        <v>7.5219759510965378E-2</v>
      </c>
      <c r="F351" s="11">
        <f t="shared" si="53"/>
        <v>1223093.3333333335</v>
      </c>
      <c r="G351" s="11">
        <f>F351/((Use!$C$5))</f>
        <v>3247.0607437392114</v>
      </c>
      <c r="H351" s="32">
        <f t="shared" si="54"/>
        <v>0.25932169987714171</v>
      </c>
      <c r="I351" s="30">
        <f t="shared" si="58"/>
        <v>0.33454145938810709</v>
      </c>
      <c r="K351">
        <f t="shared" si="51"/>
        <v>304</v>
      </c>
      <c r="L351">
        <f t="shared" si="48"/>
        <v>5.2622299655912209E-3</v>
      </c>
      <c r="M351" s="32">
        <f t="shared" si="49"/>
        <v>9.1750114550734604E-2</v>
      </c>
      <c r="N351" s="33">
        <f t="shared" si="59"/>
        <v>8.4211698680510261E-2</v>
      </c>
      <c r="O351" s="11">
        <f t="shared" si="55"/>
        <v>1223093.3333333335</v>
      </c>
      <c r="P351" s="11">
        <f>O351/((Use!D$5))</f>
        <v>3288.9296931588533</v>
      </c>
      <c r="Q351" s="32">
        <f t="shared" si="56"/>
        <v>8.8284242543268304E-2</v>
      </c>
      <c r="R351" s="35">
        <f t="shared" si="60"/>
        <v>0.17249594122377856</v>
      </c>
    </row>
    <row r="352" spans="2:18">
      <c r="B352">
        <f t="shared" si="50"/>
        <v>305</v>
      </c>
      <c r="C352">
        <f t="shared" si="61"/>
        <v>4.7003406736263317E-3</v>
      </c>
      <c r="D352" s="32">
        <f t="shared" si="52"/>
        <v>8.2087920832997957E-2</v>
      </c>
      <c r="E352" s="33">
        <f t="shared" si="57"/>
        <v>7.5343374646965569E-2</v>
      </c>
      <c r="F352" s="11">
        <f t="shared" si="53"/>
        <v>1227116.6666666667</v>
      </c>
      <c r="G352" s="11">
        <f>F352/((Use!$C$5))</f>
        <v>3257.7418646067745</v>
      </c>
      <c r="H352" s="32">
        <f t="shared" si="54"/>
        <v>0.26010211508275505</v>
      </c>
      <c r="I352" s="30">
        <f t="shared" si="58"/>
        <v>0.3354454897297206</v>
      </c>
      <c r="K352">
        <f t="shared" si="51"/>
        <v>305</v>
      </c>
      <c r="L352">
        <f t="shared" ref="L352:L415" si="62">L351</f>
        <v>5.2622299655912209E-3</v>
      </c>
      <c r="M352" s="32">
        <f t="shared" ref="M352:M415" si="63">L352*K352^(0.5)</f>
        <v>9.1900895448758735E-2</v>
      </c>
      <c r="N352" s="33">
        <f t="shared" si="59"/>
        <v>8.4350091047793507E-2</v>
      </c>
      <c r="O352" s="11">
        <f t="shared" si="55"/>
        <v>1227116.6666666667</v>
      </c>
      <c r="P352" s="11">
        <f>O352/((Use!D$5))</f>
        <v>3299.7485408337175</v>
      </c>
      <c r="Q352" s="32">
        <f t="shared" si="56"/>
        <v>8.8536553389702344E-2</v>
      </c>
      <c r="R352" s="35">
        <f t="shared" si="60"/>
        <v>0.17288664443749585</v>
      </c>
    </row>
    <row r="353" spans="2:18">
      <c r="B353">
        <f t="shared" ref="B353:B416" si="64">B352+1</f>
        <v>306</v>
      </c>
      <c r="C353">
        <f t="shared" si="61"/>
        <v>4.7003406736263317E-3</v>
      </c>
      <c r="D353" s="32">
        <f t="shared" si="52"/>
        <v>8.2222381071899678E-2</v>
      </c>
      <c r="E353" s="33">
        <f t="shared" si="57"/>
        <v>7.5466787300762755E-2</v>
      </c>
      <c r="F353" s="11">
        <f t="shared" si="53"/>
        <v>1231140</v>
      </c>
      <c r="G353" s="11">
        <f>F353/((Use!$C$5))</f>
        <v>3268.4229854743371</v>
      </c>
      <c r="H353" s="32">
        <f t="shared" si="54"/>
        <v>0.26088231282550445</v>
      </c>
      <c r="I353" s="30">
        <f t="shared" si="58"/>
        <v>0.33634910012626718</v>
      </c>
      <c r="K353">
        <f t="shared" ref="K353:K416" si="65">K352+1</f>
        <v>306</v>
      </c>
      <c r="L353">
        <f t="shared" si="62"/>
        <v>5.2622299655912209E-3</v>
      </c>
      <c r="M353" s="32">
        <f t="shared" si="63"/>
        <v>9.2051429366927548E-2</v>
      </c>
      <c r="N353" s="33">
        <f t="shared" si="59"/>
        <v>8.4488256727695943E-2</v>
      </c>
      <c r="O353" s="11">
        <f t="shared" si="55"/>
        <v>1231140</v>
      </c>
      <c r="P353" s="11">
        <f>O353/((Use!D$5))</f>
        <v>3310.5673885085821</v>
      </c>
      <c r="Q353" s="32">
        <f t="shared" si="56"/>
        <v>8.8788755889622414E-2</v>
      </c>
      <c r="R353" s="35">
        <f t="shared" si="60"/>
        <v>0.17327701261731837</v>
      </c>
    </row>
    <row r="354" spans="2:18">
      <c r="B354">
        <f t="shared" si="64"/>
        <v>307</v>
      </c>
      <c r="C354">
        <f t="shared" si="61"/>
        <v>4.7003406736263317E-3</v>
      </c>
      <c r="D354" s="32">
        <f t="shared" si="52"/>
        <v>8.2356621783441511E-2</v>
      </c>
      <c r="E354" s="33">
        <f t="shared" si="57"/>
        <v>7.558999846410977E-2</v>
      </c>
      <c r="F354" s="11">
        <f t="shared" si="53"/>
        <v>1235163.3333333335</v>
      </c>
      <c r="G354" s="11">
        <f>F354/((Use!$C$5))</f>
        <v>3279.1041063419011</v>
      </c>
      <c r="H354" s="32">
        <f t="shared" si="54"/>
        <v>0.26166229387635342</v>
      </c>
      <c r="I354" s="30">
        <f t="shared" si="58"/>
        <v>0.33725229234046317</v>
      </c>
      <c r="K354">
        <f t="shared" si="65"/>
        <v>307</v>
      </c>
      <c r="L354">
        <f t="shared" si="62"/>
        <v>5.2622299655912209E-3</v>
      </c>
      <c r="M354" s="32">
        <f t="shared" si="63"/>
        <v>9.22017175149423E-2</v>
      </c>
      <c r="N354" s="33">
        <f t="shared" si="59"/>
        <v>8.4626196830526787E-2</v>
      </c>
      <c r="O354" s="11">
        <f t="shared" si="55"/>
        <v>1235163.3333333335</v>
      </c>
      <c r="P354" s="11">
        <f>O354/((Use!D$5))</f>
        <v>3321.3862361834472</v>
      </c>
      <c r="Q354" s="32">
        <f t="shared" si="56"/>
        <v>8.9040850443401515E-2</v>
      </c>
      <c r="R354" s="35">
        <f t="shared" si="60"/>
        <v>0.17366704727392829</v>
      </c>
    </row>
    <row r="355" spans="2:18">
      <c r="B355">
        <f t="shared" si="64"/>
        <v>308</v>
      </c>
      <c r="C355">
        <f t="shared" si="61"/>
        <v>4.7003406736263317E-3</v>
      </c>
      <c r="D355" s="32">
        <f t="shared" si="52"/>
        <v>8.2490644039363514E-2</v>
      </c>
      <c r="E355" s="33">
        <f t="shared" si="57"/>
        <v>7.5713009120689873E-2</v>
      </c>
      <c r="F355" s="11">
        <f t="shared" si="53"/>
        <v>1239186.6666666667</v>
      </c>
      <c r="G355" s="11">
        <f>F355/((Use!$C$5))</f>
        <v>3289.7852272094638</v>
      </c>
      <c r="H355" s="32">
        <f t="shared" si="54"/>
        <v>0.26244205900103224</v>
      </c>
      <c r="I355" s="30">
        <f t="shared" si="58"/>
        <v>0.33815506812172214</v>
      </c>
      <c r="K355">
        <f t="shared" si="65"/>
        <v>308</v>
      </c>
      <c r="L355">
        <f t="shared" si="62"/>
        <v>5.2622299655912209E-3</v>
      </c>
      <c r="M355" s="32">
        <f t="shared" si="63"/>
        <v>9.2351761092661272E-2</v>
      </c>
      <c r="N355" s="33">
        <f t="shared" si="59"/>
        <v>8.4763912457561E-2</v>
      </c>
      <c r="O355" s="11">
        <f t="shared" si="55"/>
        <v>1239186.6666666667</v>
      </c>
      <c r="P355" s="11">
        <f>O355/((Use!D$5))</f>
        <v>3332.2050838583118</v>
      </c>
      <c r="Q355" s="32">
        <f t="shared" si="56"/>
        <v>8.9292837448633838E-2</v>
      </c>
      <c r="R355" s="35">
        <f t="shared" si="60"/>
        <v>0.17405674990619485</v>
      </c>
    </row>
    <row r="356" spans="2:18">
      <c r="B356">
        <f t="shared" si="64"/>
        <v>309</v>
      </c>
      <c r="C356">
        <f t="shared" si="61"/>
        <v>4.7003406736263317E-3</v>
      </c>
      <c r="D356" s="32">
        <f t="shared" si="52"/>
        <v>8.2624448902713574E-2</v>
      </c>
      <c r="E356" s="33">
        <f t="shared" si="57"/>
        <v>7.5835820246208316E-2</v>
      </c>
      <c r="F356" s="11">
        <f t="shared" si="53"/>
        <v>1243210</v>
      </c>
      <c r="G356" s="11">
        <f>F356/((Use!$C$5))</f>
        <v>3300.4663480770269</v>
      </c>
      <c r="H356" s="32">
        <f t="shared" si="54"/>
        <v>0.26322160896008795</v>
      </c>
      <c r="I356" s="30">
        <f t="shared" si="58"/>
        <v>0.33905742920629628</v>
      </c>
      <c r="K356">
        <f t="shared" si="65"/>
        <v>309</v>
      </c>
      <c r="L356">
        <f t="shared" si="62"/>
        <v>5.2622299655912209E-3</v>
      </c>
      <c r="M356" s="32">
        <f t="shared" si="63"/>
        <v>9.250156129021149E-2</v>
      </c>
      <c r="N356" s="33">
        <f t="shared" si="59"/>
        <v>8.4901404701141853E-2</v>
      </c>
      <c r="O356" s="11">
        <f t="shared" si="55"/>
        <v>1243210</v>
      </c>
      <c r="P356" s="11">
        <f>O356/((Use!D$5))</f>
        <v>3343.023931533176</v>
      </c>
      <c r="Q356" s="32">
        <f t="shared" si="56"/>
        <v>8.9544717300163612E-2</v>
      </c>
      <c r="R356" s="35">
        <f t="shared" si="60"/>
        <v>0.17444612200130546</v>
      </c>
    </row>
    <row r="357" spans="2:18">
      <c r="B357">
        <f t="shared" si="64"/>
        <v>310</v>
      </c>
      <c r="C357">
        <f t="shared" si="61"/>
        <v>4.7003406736263317E-3</v>
      </c>
      <c r="D357" s="32">
        <f t="shared" si="52"/>
        <v>8.2758037427945769E-2</v>
      </c>
      <c r="E357" s="33">
        <f t="shared" si="57"/>
        <v>7.5958432808482634E-2</v>
      </c>
      <c r="F357" s="11">
        <f t="shared" si="53"/>
        <v>1247233.3333333335</v>
      </c>
      <c r="G357" s="11">
        <f>F357/((Use!$C$5))</f>
        <v>3311.1474689445904</v>
      </c>
      <c r="H357" s="32">
        <f t="shared" si="54"/>
        <v>0.2640009445089353</v>
      </c>
      <c r="I357" s="30">
        <f t="shared" si="58"/>
        <v>0.33995937731741793</v>
      </c>
      <c r="K357">
        <f t="shared" si="65"/>
        <v>310</v>
      </c>
      <c r="L357">
        <f t="shared" si="62"/>
        <v>5.2622299655912209E-3</v>
      </c>
      <c r="M357" s="32">
        <f t="shared" si="63"/>
        <v>9.2651119288098813E-2</v>
      </c>
      <c r="N357" s="33">
        <f t="shared" si="59"/>
        <v>8.5038674644781903E-2</v>
      </c>
      <c r="O357" s="11">
        <f t="shared" si="55"/>
        <v>1247233.3333333335</v>
      </c>
      <c r="P357" s="11">
        <f>O357/((Use!D$5))</f>
        <v>3353.8427792080411</v>
      </c>
      <c r="Q357" s="32">
        <f t="shared" si="56"/>
        <v>8.9796490390112282E-2</v>
      </c>
      <c r="R357" s="35">
        <f t="shared" si="60"/>
        <v>0.17483516503489419</v>
      </c>
    </row>
    <row r="358" spans="2:18">
      <c r="B358">
        <f t="shared" si="64"/>
        <v>311</v>
      </c>
      <c r="C358">
        <f t="shared" si="61"/>
        <v>4.7003406736263317E-3</v>
      </c>
      <c r="D358" s="32">
        <f t="shared" si="52"/>
        <v>8.2891410661017323E-2</v>
      </c>
      <c r="E358" s="33">
        <f t="shared" si="57"/>
        <v>7.6080847767531615E-2</v>
      </c>
      <c r="F358" s="11">
        <f t="shared" si="53"/>
        <v>1251256.6666666667</v>
      </c>
      <c r="G358" s="11">
        <f>F358/((Use!$C$5))</f>
        <v>3321.8285898121535</v>
      </c>
      <c r="H358" s="32">
        <f t="shared" si="54"/>
        <v>0.26478006639791068</v>
      </c>
      <c r="I358" s="30">
        <f t="shared" si="58"/>
        <v>0.34086091416544229</v>
      </c>
      <c r="K358">
        <f t="shared" si="65"/>
        <v>311</v>
      </c>
      <c r="L358">
        <f t="shared" si="62"/>
        <v>5.2622299655912209E-3</v>
      </c>
      <c r="M358" s="32">
        <f t="shared" si="63"/>
        <v>9.2800436257316599E-2</v>
      </c>
      <c r="N358" s="33">
        <f t="shared" si="59"/>
        <v>8.5175723363262817E-2</v>
      </c>
      <c r="O358" s="11">
        <f t="shared" si="55"/>
        <v>1251256.6666666667</v>
      </c>
      <c r="P358" s="11">
        <f>O358/((Use!D$5))</f>
        <v>3364.6616268829057</v>
      </c>
      <c r="Q358" s="32">
        <f t="shared" si="56"/>
        <v>9.0048157107906701E-2</v>
      </c>
      <c r="R358" s="35">
        <f t="shared" si="60"/>
        <v>0.17522388047116952</v>
      </c>
    </row>
    <row r="359" spans="2:18">
      <c r="B359">
        <f t="shared" si="64"/>
        <v>312</v>
      </c>
      <c r="C359">
        <f t="shared" si="61"/>
        <v>4.7003406736263317E-3</v>
      </c>
      <c r="D359" s="32">
        <f t="shared" si="52"/>
        <v>8.3024569639484222E-2</v>
      </c>
      <c r="E359" s="33">
        <f t="shared" si="57"/>
        <v>7.6203066075663087E-2</v>
      </c>
      <c r="F359" s="11">
        <f t="shared" si="53"/>
        <v>1255280</v>
      </c>
      <c r="G359" s="11">
        <f>F359/((Use!$C$5))</f>
        <v>3332.5097106797166</v>
      </c>
      <c r="H359" s="32">
        <f t="shared" si="54"/>
        <v>0.26555897537231937</v>
      </c>
      <c r="I359" s="30">
        <f t="shared" si="58"/>
        <v>0.34176204144798245</v>
      </c>
      <c r="K359">
        <f t="shared" si="65"/>
        <v>312</v>
      </c>
      <c r="L359">
        <f t="shared" si="62"/>
        <v>5.2622299655912209E-3</v>
      </c>
      <c r="M359" s="32">
        <f t="shared" si="63"/>
        <v>9.2949513359452562E-2</v>
      </c>
      <c r="N359" s="33">
        <f t="shared" si="59"/>
        <v>8.531255192273339E-2</v>
      </c>
      <c r="O359" s="11">
        <f t="shared" si="55"/>
        <v>1255280</v>
      </c>
      <c r="P359" s="11">
        <f>O359/((Use!D$5))</f>
        <v>3375.4804745577699</v>
      </c>
      <c r="Q359" s="32">
        <f t="shared" si="56"/>
        <v>9.0299717840305604E-2</v>
      </c>
      <c r="R359" s="35">
        <f t="shared" si="60"/>
        <v>0.17561226976303901</v>
      </c>
    </row>
    <row r="360" spans="2:18">
      <c r="B360">
        <f t="shared" si="64"/>
        <v>313</v>
      </c>
      <c r="C360">
        <f t="shared" si="61"/>
        <v>4.7003406736263317E-3</v>
      </c>
      <c r="D360" s="32">
        <f t="shared" si="52"/>
        <v>8.3157515392595208E-2</v>
      </c>
      <c r="E360" s="33">
        <f t="shared" si="57"/>
        <v>7.632508867756016E-2</v>
      </c>
      <c r="F360" s="11">
        <f t="shared" si="53"/>
        <v>1259303.3333333335</v>
      </c>
      <c r="G360" s="11">
        <f>F360/((Use!$C$5))</f>
        <v>3343.1908315472801</v>
      </c>
      <c r="H360" s="32">
        <f t="shared" si="54"/>
        <v>0.26633767217248711</v>
      </c>
      <c r="I360" s="30">
        <f t="shared" si="58"/>
        <v>0.34266276085004727</v>
      </c>
      <c r="K360">
        <f t="shared" si="65"/>
        <v>313</v>
      </c>
      <c r="L360">
        <f t="shared" si="62"/>
        <v>5.2622299655912209E-3</v>
      </c>
      <c r="M360" s="32">
        <f t="shared" si="63"/>
        <v>9.3098351746794178E-2</v>
      </c>
      <c r="N360" s="33">
        <f t="shared" si="59"/>
        <v>8.5449161380806327E-2</v>
      </c>
      <c r="O360" s="11">
        <f t="shared" si="55"/>
        <v>1259303.3333333335</v>
      </c>
      <c r="P360" s="11">
        <f>O360/((Use!D$5))</f>
        <v>3386.2993222326349</v>
      </c>
      <c r="Q360" s="32">
        <f t="shared" si="56"/>
        <v>9.0551172971426563E-2</v>
      </c>
      <c r="R360" s="35">
        <f t="shared" si="60"/>
        <v>0.17600033435223289</v>
      </c>
    </row>
    <row r="361" spans="2:18">
      <c r="B361">
        <f t="shared" si="64"/>
        <v>314</v>
      </c>
      <c r="C361">
        <f t="shared" si="61"/>
        <v>4.7003406736263317E-3</v>
      </c>
      <c r="D361" s="32">
        <f t="shared" si="52"/>
        <v>8.3290248941384815E-2</v>
      </c>
      <c r="E361" s="33">
        <f t="shared" si="57"/>
        <v>7.6446916510366669E-2</v>
      </c>
      <c r="F361" s="11">
        <f t="shared" si="53"/>
        <v>1263326.6666666667</v>
      </c>
      <c r="G361" s="11">
        <f>F361/((Use!$C$5))</f>
        <v>3353.8719524148432</v>
      </c>
      <c r="H361" s="32">
        <f t="shared" si="54"/>
        <v>0.26711615753380868</v>
      </c>
      <c r="I361" s="30">
        <f t="shared" si="58"/>
        <v>0.34356307404417535</v>
      </c>
      <c r="K361">
        <f t="shared" si="65"/>
        <v>314</v>
      </c>
      <c r="L361">
        <f t="shared" si="62"/>
        <v>5.2622299655912209E-3</v>
      </c>
      <c r="M361" s="32">
        <f t="shared" si="63"/>
        <v>9.3246952562432733E-2</v>
      </c>
      <c r="N361" s="33">
        <f t="shared" si="59"/>
        <v>8.5585552786653696E-2</v>
      </c>
      <c r="O361" s="11">
        <f t="shared" si="55"/>
        <v>1263326.6666666667</v>
      </c>
      <c r="P361" s="11">
        <f>O361/((Use!D$5))</f>
        <v>3397.1181699074996</v>
      </c>
      <c r="Q361" s="32">
        <f t="shared" si="56"/>
        <v>9.0802522882772699E-2</v>
      </c>
      <c r="R361" s="35">
        <f t="shared" si="60"/>
        <v>0.17638807566942638</v>
      </c>
    </row>
    <row r="362" spans="2:18">
      <c r="B362">
        <f t="shared" si="64"/>
        <v>315</v>
      </c>
      <c r="C362">
        <f t="shared" si="61"/>
        <v>4.7003406736263317E-3</v>
      </c>
      <c r="D362" s="32">
        <f t="shared" si="52"/>
        <v>8.3422771298764714E-2</v>
      </c>
      <c r="E362" s="33">
        <f t="shared" si="57"/>
        <v>7.6568550503770968E-2</v>
      </c>
      <c r="F362" s="11">
        <f t="shared" si="53"/>
        <v>1267350</v>
      </c>
      <c r="G362" s="11">
        <f>F362/((Use!$C$5))</f>
        <v>3364.5530732824059</v>
      </c>
      <c r="H362" s="32">
        <f t="shared" si="54"/>
        <v>0.26789443218679659</v>
      </c>
      <c r="I362" s="30">
        <f t="shared" si="58"/>
        <v>0.34446298269056758</v>
      </c>
      <c r="K362">
        <f t="shared" si="65"/>
        <v>315</v>
      </c>
      <c r="L362">
        <f t="shared" si="62"/>
        <v>5.2622299655912209E-3</v>
      </c>
      <c r="M362" s="32">
        <f t="shared" si="63"/>
        <v>9.3395316940365639E-2</v>
      </c>
      <c r="N362" s="33">
        <f t="shared" si="59"/>
        <v>8.5721727181100882E-2</v>
      </c>
      <c r="O362" s="11">
        <f t="shared" si="55"/>
        <v>1267350</v>
      </c>
      <c r="P362" s="11">
        <f>O362/((Use!D$5))</f>
        <v>3407.9370175823638</v>
      </c>
      <c r="Q362" s="32">
        <f t="shared" si="56"/>
        <v>9.1053767953258744E-2</v>
      </c>
      <c r="R362" s="35">
        <f t="shared" si="60"/>
        <v>0.17677549513435964</v>
      </c>
    </row>
    <row r="363" spans="2:18">
      <c r="B363">
        <f t="shared" si="64"/>
        <v>316</v>
      </c>
      <c r="C363">
        <f t="shared" si="61"/>
        <v>4.7003406736263317E-3</v>
      </c>
      <c r="D363" s="32">
        <f t="shared" si="52"/>
        <v>8.3555083469613906E-2</v>
      </c>
      <c r="E363" s="33">
        <f t="shared" si="57"/>
        <v>7.6689991580088698E-2</v>
      </c>
      <c r="F363" s="11">
        <f t="shared" si="53"/>
        <v>1271373.3333333335</v>
      </c>
      <c r="G363" s="11">
        <f>F363/((Use!$C$5))</f>
        <v>3375.2341941499699</v>
      </c>
      <c r="H363" s="32">
        <f t="shared" si="54"/>
        <v>0.2686724968571283</v>
      </c>
      <c r="I363" s="30">
        <f t="shared" si="58"/>
        <v>0.34536248843721701</v>
      </c>
      <c r="K363">
        <f t="shared" si="65"/>
        <v>316</v>
      </c>
      <c r="L363">
        <f t="shared" si="62"/>
        <v>5.2622299655912209E-3</v>
      </c>
      <c r="M363" s="32">
        <f t="shared" si="63"/>
        <v>9.3543446005597386E-2</v>
      </c>
      <c r="N363" s="33">
        <f t="shared" si="59"/>
        <v>8.585768559671926E-2</v>
      </c>
      <c r="O363" s="11">
        <f t="shared" si="55"/>
        <v>1271373.3333333335</v>
      </c>
      <c r="P363" s="11">
        <f>O363/((Use!D$5))</f>
        <v>3418.7558652572288</v>
      </c>
      <c r="Q363" s="32">
        <f t="shared" si="56"/>
        <v>9.1304908559236106E-2</v>
      </c>
      <c r="R363" s="35">
        <f t="shared" si="60"/>
        <v>0.17716259415595537</v>
      </c>
    </row>
    <row r="364" spans="2:18">
      <c r="B364">
        <f t="shared" si="64"/>
        <v>317</v>
      </c>
      <c r="C364">
        <f t="shared" si="61"/>
        <v>4.7003406736263317E-3</v>
      </c>
      <c r="D364" s="32">
        <f t="shared" si="52"/>
        <v>8.3687186450867701E-2</v>
      </c>
      <c r="E364" s="33">
        <f t="shared" si="57"/>
        <v>7.6811240654344512E-2</v>
      </c>
      <c r="F364" s="11">
        <f t="shared" si="53"/>
        <v>1275396.6666666667</v>
      </c>
      <c r="G364" s="11">
        <f>F364/((Use!$C$5))</f>
        <v>3385.9153150175325</v>
      </c>
      <c r="H364" s="32">
        <f t="shared" si="54"/>
        <v>0.26945035226569436</v>
      </c>
      <c r="I364" s="30">
        <f t="shared" si="58"/>
        <v>0.34626159292003889</v>
      </c>
      <c r="K364">
        <f t="shared" si="65"/>
        <v>317</v>
      </c>
      <c r="L364">
        <f t="shared" si="62"/>
        <v>5.2622299655912209E-3</v>
      </c>
      <c r="M364" s="32">
        <f t="shared" si="63"/>
        <v>9.3691340874239179E-2</v>
      </c>
      <c r="N364" s="33">
        <f t="shared" si="59"/>
        <v>8.5993429057917542E-2</v>
      </c>
      <c r="O364" s="11">
        <f t="shared" si="55"/>
        <v>1275396.6666666667</v>
      </c>
      <c r="P364" s="11">
        <f>O364/((Use!D$5))</f>
        <v>3429.5747129320935</v>
      </c>
      <c r="Q364" s="32">
        <f t="shared" si="56"/>
        <v>9.155594507451896E-2</v>
      </c>
      <c r="R364" s="35">
        <f t="shared" si="60"/>
        <v>0.17754937413243649</v>
      </c>
    </row>
    <row r="365" spans="2:18">
      <c r="B365">
        <f t="shared" si="64"/>
        <v>318</v>
      </c>
      <c r="C365">
        <f t="shared" si="61"/>
        <v>4.7003406736263317E-3</v>
      </c>
      <c r="D365" s="32">
        <f t="shared" si="52"/>
        <v>8.3819081231605252E-2</v>
      </c>
      <c r="E365" s="33">
        <f t="shared" si="57"/>
        <v>7.6932298634352386E-2</v>
      </c>
      <c r="F365" s="11">
        <f t="shared" si="53"/>
        <v>1279420</v>
      </c>
      <c r="G365" s="11">
        <f>F365/((Use!$C$5))</f>
        <v>3396.5964358850956</v>
      </c>
      <c r="H365" s="32">
        <f t="shared" si="54"/>
        <v>0.2702279991286437</v>
      </c>
      <c r="I365" s="30">
        <f t="shared" si="58"/>
        <v>0.34716029776299606</v>
      </c>
      <c r="K365">
        <f t="shared" si="65"/>
        <v>318</v>
      </c>
      <c r="L365">
        <f t="shared" si="62"/>
        <v>5.2622299655912209E-3</v>
      </c>
      <c r="M365" s="32">
        <f t="shared" si="63"/>
        <v>9.3839002653606909E-2</v>
      </c>
      <c r="N365" s="33">
        <f t="shared" si="59"/>
        <v>8.6128958581031839E-2</v>
      </c>
      <c r="O365" s="11">
        <f t="shared" si="55"/>
        <v>1279420</v>
      </c>
      <c r="P365" s="11">
        <f>O365/((Use!D$5))</f>
        <v>3440.3935606069576</v>
      </c>
      <c r="Q365" s="32">
        <f t="shared" si="56"/>
        <v>9.1806877870408796E-2</v>
      </c>
      <c r="R365" s="35">
        <f t="shared" si="60"/>
        <v>0.17793583645144062</v>
      </c>
    </row>
    <row r="366" spans="2:18">
      <c r="B366">
        <f t="shared" si="64"/>
        <v>319</v>
      </c>
      <c r="C366">
        <f t="shared" si="61"/>
        <v>4.7003406736263317E-3</v>
      </c>
      <c r="D366" s="32">
        <f t="shared" si="52"/>
        <v>8.3950768793136038E-2</v>
      </c>
      <c r="E366" s="33">
        <f t="shared" si="57"/>
        <v>7.7053166420794975E-2</v>
      </c>
      <c r="F366" s="11">
        <f t="shared" si="53"/>
        <v>1283443.3333333335</v>
      </c>
      <c r="G366" s="11">
        <f>F366/((Use!$C$5))</f>
        <v>3407.2775567526592</v>
      </c>
      <c r="H366" s="32">
        <f t="shared" si="54"/>
        <v>0.27100543815743061</v>
      </c>
      <c r="I366" s="30">
        <f t="shared" si="58"/>
        <v>0.34805860457822557</v>
      </c>
      <c r="K366">
        <f t="shared" si="65"/>
        <v>319</v>
      </c>
      <c r="L366">
        <f t="shared" si="62"/>
        <v>5.2622299655912209E-3</v>
      </c>
      <c r="M366" s="32">
        <f t="shared" si="63"/>
        <v>9.3986432442318024E-2</v>
      </c>
      <c r="N366" s="33">
        <f t="shared" si="59"/>
        <v>8.626427517441447E-2</v>
      </c>
      <c r="O366" s="11">
        <f t="shared" si="55"/>
        <v>1283443.3333333335</v>
      </c>
      <c r="P366" s="11">
        <f>O366/((Use!D$5))</f>
        <v>3451.2124082818227</v>
      </c>
      <c r="Q366" s="32">
        <f t="shared" si="56"/>
        <v>9.2057707315720105E-2</v>
      </c>
      <c r="R366" s="35">
        <f t="shared" si="60"/>
        <v>0.17832198249013459</v>
      </c>
    </row>
    <row r="367" spans="2:18">
      <c r="B367">
        <f t="shared" si="64"/>
        <v>320</v>
      </c>
      <c r="C367">
        <f t="shared" si="61"/>
        <v>4.7003406736263317E-3</v>
      </c>
      <c r="D367" s="32">
        <f t="shared" si="52"/>
        <v>8.4082250109085044E-2</v>
      </c>
      <c r="E367" s="33">
        <f t="shared" si="57"/>
        <v>7.717384490730185E-2</v>
      </c>
      <c r="F367" s="11">
        <f t="shared" si="53"/>
        <v>1287466.6666666667</v>
      </c>
      <c r="G367" s="11">
        <f>F367/((Use!$C$5))</f>
        <v>3417.9586776202223</v>
      </c>
      <c r="H367" s="32">
        <f t="shared" si="54"/>
        <v>0.27178267005886059</v>
      </c>
      <c r="I367" s="30">
        <f t="shared" si="58"/>
        <v>0.34895651496616242</v>
      </c>
      <c r="K367">
        <f t="shared" si="65"/>
        <v>320</v>
      </c>
      <c r="L367">
        <f t="shared" si="62"/>
        <v>5.2622299655912209E-3</v>
      </c>
      <c r="M367" s="32">
        <f t="shared" si="63"/>
        <v>9.4133631330386797E-2</v>
      </c>
      <c r="N367" s="33">
        <f t="shared" si="59"/>
        <v>8.6399379838521459E-2</v>
      </c>
      <c r="O367" s="11">
        <f t="shared" si="55"/>
        <v>1287466.6666666667</v>
      </c>
      <c r="P367" s="11">
        <f>O367/((Use!D$5))</f>
        <v>3462.0312559566873</v>
      </c>
      <c r="Q367" s="32">
        <f t="shared" si="56"/>
        <v>9.2308433776803284E-2</v>
      </c>
      <c r="R367" s="35">
        <f t="shared" si="60"/>
        <v>0.17870781361532473</v>
      </c>
    </row>
    <row r="368" spans="2:18">
      <c r="B368">
        <f t="shared" si="64"/>
        <v>321</v>
      </c>
      <c r="C368">
        <f t="shared" si="61"/>
        <v>4.7003406736263317E-3</v>
      </c>
      <c r="D368" s="32">
        <f t="shared" ref="D368:D431" si="66">C368*B368^(0.5)</f>
        <v>8.4213526145476642E-2</v>
      </c>
      <c r="E368" s="33">
        <f t="shared" si="57"/>
        <v>7.7294334980526416E-2</v>
      </c>
      <c r="F368" s="11">
        <f t="shared" ref="F368:F431" si="67">B368*F$45</f>
        <v>1291490</v>
      </c>
      <c r="G368" s="11">
        <f>F368/((Use!$C$5))</f>
        <v>3428.6397984877854</v>
      </c>
      <c r="H368" s="32">
        <f t="shared" ref="H368:H431" si="68">(C$20*EXP(C$21*(($C$9-C$27)/$C$9)+C$22*$C$6+C$23*$C$4+C$24*$C$5)*(1+C$25*$C$7*(1-($C$7/(2*C$28))))*G368^C$26)/100</f>
        <v>0.27255969553513354</v>
      </c>
      <c r="I368" s="30">
        <f t="shared" si="58"/>
        <v>0.34985403051565994</v>
      </c>
      <c r="K368">
        <f t="shared" si="65"/>
        <v>321</v>
      </c>
      <c r="L368">
        <f t="shared" si="62"/>
        <v>5.2622299655912209E-3</v>
      </c>
      <c r="M368" s="32">
        <f t="shared" si="63"/>
        <v>9.4280600399318334E-2</v>
      </c>
      <c r="N368" s="33">
        <f t="shared" si="59"/>
        <v>8.6534273565998757E-2</v>
      </c>
      <c r="O368" s="11">
        <f t="shared" ref="O368:O431" si="69">K368*N$45</f>
        <v>1291490</v>
      </c>
      <c r="P368" s="11">
        <f>O368/((Use!D$5))</f>
        <v>3472.850103631552</v>
      </c>
      <c r="Q368" s="32">
        <f t="shared" ref="Q368:Q431" si="70">(K$20*EXP(K$21*(($C$9-K$27)/$C$9)+K$22*$C$6+K$23*$C$4+K$24*$C$5)*(1+K$25*$C$7*(1-($C$7/(2*K$28))))*P368^K$26)/100</f>
        <v>9.2559057617569995E-2</v>
      </c>
      <c r="R368" s="35">
        <f t="shared" si="60"/>
        <v>0.17909333118356874</v>
      </c>
    </row>
    <row r="369" spans="2:18">
      <c r="B369">
        <f t="shared" si="64"/>
        <v>322</v>
      </c>
      <c r="C369">
        <f t="shared" si="61"/>
        <v>4.7003406736263317E-3</v>
      </c>
      <c r="D369" s="32">
        <f t="shared" si="66"/>
        <v>8.4344597860817536E-2</v>
      </c>
      <c r="E369" s="33">
        <f t="shared" ref="E369:E432" si="71">D369*(1-$B$46)</f>
        <v>7.7414637520222124E-2</v>
      </c>
      <c r="F369" s="11">
        <f t="shared" si="67"/>
        <v>1295513.3333333335</v>
      </c>
      <c r="G369" s="11">
        <f>F369/((Use!$C$5))</f>
        <v>3439.3209193553489</v>
      </c>
      <c r="H369" s="32">
        <f t="shared" si="68"/>
        <v>0.27333651528388941</v>
      </c>
      <c r="I369" s="30">
        <f t="shared" ref="I369:I432" si="72">H369+E369</f>
        <v>0.35075115280411151</v>
      </c>
      <c r="K369">
        <f t="shared" si="65"/>
        <v>322</v>
      </c>
      <c r="L369">
        <f t="shared" si="62"/>
        <v>5.2622299655912209E-3</v>
      </c>
      <c r="M369" s="32">
        <f t="shared" si="63"/>
        <v>9.4427340722201381E-2</v>
      </c>
      <c r="N369" s="33">
        <f t="shared" ref="N369:N432" si="73">M369*(1-$B$46)</f>
        <v>8.6668957341767494E-2</v>
      </c>
      <c r="O369" s="11">
        <f t="shared" si="69"/>
        <v>1295513.3333333335</v>
      </c>
      <c r="P369" s="11">
        <f>O369/((Use!D$5))</f>
        <v>3483.6689513064171</v>
      </c>
      <c r="Q369" s="32">
        <f t="shared" si="70"/>
        <v>9.2809579199516531E-2</v>
      </c>
      <c r="R369" s="35">
        <f t="shared" ref="R369:R432" si="74">Q369+N369</f>
        <v>0.17947853654128404</v>
      </c>
    </row>
    <row r="370" spans="2:18">
      <c r="B370">
        <f t="shared" si="64"/>
        <v>323</v>
      </c>
      <c r="C370">
        <f t="shared" ref="C370:C433" si="75">C369</f>
        <v>4.7003406736263317E-3</v>
      </c>
      <c r="D370" s="32">
        <f t="shared" si="66"/>
        <v>8.4475466206178296E-2</v>
      </c>
      <c r="E370" s="33">
        <f t="shared" si="71"/>
        <v>7.7534753399317216E-2</v>
      </c>
      <c r="F370" s="11">
        <f t="shared" si="67"/>
        <v>1299536.6666666667</v>
      </c>
      <c r="G370" s="11">
        <f>F370/((Use!$C$5))</f>
        <v>3450.002040222912</v>
      </c>
      <c r="H370" s="32">
        <f t="shared" si="68"/>
        <v>0.27411312999825049</v>
      </c>
      <c r="I370" s="30">
        <f t="shared" si="72"/>
        <v>0.3516478833975677</v>
      </c>
      <c r="K370">
        <f t="shared" si="65"/>
        <v>323</v>
      </c>
      <c r="L370">
        <f t="shared" si="62"/>
        <v>5.2622299655912209E-3</v>
      </c>
      <c r="M370" s="32">
        <f t="shared" si="63"/>
        <v>9.4573853363799643E-2</v>
      </c>
      <c r="N370" s="33">
        <f t="shared" si="73"/>
        <v>8.6803432143107789E-2</v>
      </c>
      <c r="O370" s="11">
        <f t="shared" si="69"/>
        <v>1299536.6666666667</v>
      </c>
      <c r="P370" s="11">
        <f>O370/((Use!D$5))</f>
        <v>3494.4877989812812</v>
      </c>
      <c r="Q370" s="32">
        <f t="shared" si="70"/>
        <v>9.3059998881747152E-2</v>
      </c>
      <c r="R370" s="35">
        <f t="shared" si="74"/>
        <v>0.17986343102485494</v>
      </c>
    </row>
    <row r="371" spans="2:18">
      <c r="B371">
        <f t="shared" si="64"/>
        <v>324</v>
      </c>
      <c r="C371">
        <f t="shared" si="75"/>
        <v>4.7003406736263317E-3</v>
      </c>
      <c r="D371" s="32">
        <f t="shared" si="66"/>
        <v>8.4606132125273972E-2</v>
      </c>
      <c r="E371" s="33">
        <f t="shared" si="71"/>
        <v>7.7654683483988796E-2</v>
      </c>
      <c r="F371" s="11">
        <f t="shared" si="67"/>
        <v>1303560</v>
      </c>
      <c r="G371" s="11">
        <f>F371/((Use!$C$5))</f>
        <v>3460.6831610904746</v>
      </c>
      <c r="H371" s="32">
        <f t="shared" si="68"/>
        <v>0.27488954036686741</v>
      </c>
      <c r="I371" s="30">
        <f t="shared" si="72"/>
        <v>0.35254422385085621</v>
      </c>
      <c r="K371">
        <f t="shared" si="65"/>
        <v>324</v>
      </c>
      <c r="L371">
        <f t="shared" si="62"/>
        <v>5.2622299655912209E-3</v>
      </c>
      <c r="M371" s="32">
        <f t="shared" si="63"/>
        <v>9.4720139380641971E-2</v>
      </c>
      <c r="N371" s="33">
        <f t="shared" si="73"/>
        <v>8.6937698939741445E-2</v>
      </c>
      <c r="O371" s="11">
        <f t="shared" si="69"/>
        <v>1303560</v>
      </c>
      <c r="P371" s="11">
        <f>O371/((Use!D$5))</f>
        <v>3505.3066466561459</v>
      </c>
      <c r="Q371" s="32">
        <f t="shared" si="70"/>
        <v>9.3310317020997249E-2</v>
      </c>
      <c r="R371" s="35">
        <f t="shared" si="74"/>
        <v>0.18024801596073869</v>
      </c>
    </row>
    <row r="372" spans="2:18">
      <c r="B372">
        <f t="shared" si="64"/>
        <v>325</v>
      </c>
      <c r="C372">
        <f t="shared" si="75"/>
        <v>4.7003406736263317E-3</v>
      </c>
      <c r="D372" s="32">
        <f t="shared" si="66"/>
        <v>8.4736596554543436E-2</v>
      </c>
      <c r="E372" s="33">
        <f t="shared" si="71"/>
        <v>7.7774428633735612E-2</v>
      </c>
      <c r="F372" s="11">
        <f t="shared" si="67"/>
        <v>1307583.3333333335</v>
      </c>
      <c r="G372" s="11">
        <f>F372/((Use!$C$5))</f>
        <v>3471.3642819580382</v>
      </c>
      <c r="H372" s="32">
        <f t="shared" si="68"/>
        <v>0.27566574707395775</v>
      </c>
      <c r="I372" s="30">
        <f t="shared" si="72"/>
        <v>0.35344017570769337</v>
      </c>
      <c r="K372">
        <f t="shared" si="65"/>
        <v>325</v>
      </c>
      <c r="L372">
        <f t="shared" si="62"/>
        <v>5.2622299655912209E-3</v>
      </c>
      <c r="M372" s="32">
        <f t="shared" si="63"/>
        <v>9.4866199821111247E-2</v>
      </c>
      <c r="N372" s="33">
        <f t="shared" si="73"/>
        <v>8.707175869391362E-2</v>
      </c>
      <c r="O372" s="11">
        <f t="shared" si="69"/>
        <v>1307583.3333333335</v>
      </c>
      <c r="P372" s="11">
        <f>O372/((Use!D$5))</f>
        <v>3516.1254943310109</v>
      </c>
      <c r="Q372" s="32">
        <f t="shared" si="70"/>
        <v>9.3560533971656396E-2</v>
      </c>
      <c r="R372" s="35">
        <f t="shared" si="74"/>
        <v>0.18063229266557002</v>
      </c>
    </row>
    <row r="373" spans="2:18">
      <c r="B373">
        <f t="shared" si="64"/>
        <v>326</v>
      </c>
      <c r="C373">
        <f t="shared" si="75"/>
        <v>4.7003406736263317E-3</v>
      </c>
      <c r="D373" s="32">
        <f t="shared" si="66"/>
        <v>8.4866860423227677E-2</v>
      </c>
      <c r="E373" s="33">
        <f t="shared" si="71"/>
        <v>7.7893989701449909E-2</v>
      </c>
      <c r="F373" s="11">
        <f t="shared" si="67"/>
        <v>1311606.6666666667</v>
      </c>
      <c r="G373" s="11">
        <f>F373/((Use!$C$5))</f>
        <v>3482.0454028256013</v>
      </c>
      <c r="H373" s="32">
        <f t="shared" si="68"/>
        <v>0.27644175079935079</v>
      </c>
      <c r="I373" s="30">
        <f t="shared" si="72"/>
        <v>0.35433574050080069</v>
      </c>
      <c r="K373">
        <f t="shared" si="65"/>
        <v>326</v>
      </c>
      <c r="L373">
        <f t="shared" si="62"/>
        <v>5.2622299655912209E-3</v>
      </c>
      <c r="M373" s="32">
        <f t="shared" si="63"/>
        <v>9.5012035725532032E-2</v>
      </c>
      <c r="N373" s="33">
        <f t="shared" si="73"/>
        <v>8.7205612360473264E-2</v>
      </c>
      <c r="O373" s="11">
        <f t="shared" si="69"/>
        <v>1311606.6666666667</v>
      </c>
      <c r="P373" s="11">
        <f>O373/((Use!D$5))</f>
        <v>3526.9443420058751</v>
      </c>
      <c r="Q373" s="32">
        <f t="shared" si="70"/>
        <v>9.3810650085791536E-2</v>
      </c>
      <c r="R373" s="35">
        <f t="shared" si="74"/>
        <v>0.18101626244626479</v>
      </c>
    </row>
    <row r="374" spans="2:18">
      <c r="B374">
        <f t="shared" si="64"/>
        <v>327</v>
      </c>
      <c r="C374">
        <f t="shared" si="75"/>
        <v>4.7003406736263317E-3</v>
      </c>
      <c r="D374" s="32">
        <f t="shared" si="66"/>
        <v>8.4996924653447048E-2</v>
      </c>
      <c r="E374" s="33">
        <f t="shared" si="71"/>
        <v>7.8013367533488365E-2</v>
      </c>
      <c r="F374" s="11">
        <f t="shared" si="67"/>
        <v>1315630</v>
      </c>
      <c r="G374" s="11">
        <f>F374/((Use!$C$5))</f>
        <v>3492.7265236931644</v>
      </c>
      <c r="H374" s="32">
        <f t="shared" si="68"/>
        <v>0.27721755221852906</v>
      </c>
      <c r="I374" s="30">
        <f t="shared" si="72"/>
        <v>0.35523091975201743</v>
      </c>
      <c r="K374">
        <f t="shared" si="65"/>
        <v>327</v>
      </c>
      <c r="L374">
        <f t="shared" si="62"/>
        <v>5.2622299655912209E-3</v>
      </c>
      <c r="M374" s="32">
        <f t="shared" si="63"/>
        <v>9.5157648126256988E-2</v>
      </c>
      <c r="N374" s="33">
        <f t="shared" si="73"/>
        <v>8.7339260886952375E-2</v>
      </c>
      <c r="O374" s="11">
        <f t="shared" si="69"/>
        <v>1315630</v>
      </c>
      <c r="P374" s="11">
        <f>O374/((Use!D$5))</f>
        <v>3537.7631896807397</v>
      </c>
      <c r="Q374" s="32">
        <f t="shared" si="70"/>
        <v>9.4060665713167721E-2</v>
      </c>
      <c r="R374" s="35">
        <f t="shared" si="74"/>
        <v>0.18139992660012011</v>
      </c>
    </row>
    <row r="375" spans="2:18">
      <c r="B375">
        <f t="shared" si="64"/>
        <v>328</v>
      </c>
      <c r="C375">
        <f t="shared" si="75"/>
        <v>4.7003406736263317E-3</v>
      </c>
      <c r="D375" s="32">
        <f t="shared" si="66"/>
        <v>8.5126790160277396E-2</v>
      </c>
      <c r="E375" s="33">
        <f t="shared" si="71"/>
        <v>7.8132562969741914E-2</v>
      </c>
      <c r="F375" s="11">
        <f t="shared" si="67"/>
        <v>1319653.3333333335</v>
      </c>
      <c r="G375" s="11">
        <f>F375/((Use!$C$5))</f>
        <v>3503.4076445607279</v>
      </c>
      <c r="H375" s="32">
        <f t="shared" si="68"/>
        <v>0.27799315200266778</v>
      </c>
      <c r="I375" s="30">
        <f t="shared" si="72"/>
        <v>0.35612571497240969</v>
      </c>
      <c r="K375">
        <f t="shared" si="65"/>
        <v>328</v>
      </c>
      <c r="L375">
        <f t="shared" si="62"/>
        <v>5.2622299655912209E-3</v>
      </c>
      <c r="M375" s="32">
        <f t="shared" si="63"/>
        <v>9.5303038047752225E-2</v>
      </c>
      <c r="N375" s="33">
        <f t="shared" si="73"/>
        <v>8.7472705213644419E-2</v>
      </c>
      <c r="O375" s="11">
        <f t="shared" si="69"/>
        <v>1319653.3333333335</v>
      </c>
      <c r="P375" s="11">
        <f>O375/((Use!D$5))</f>
        <v>3548.5820373556048</v>
      </c>
      <c r="Q375" s="32">
        <f t="shared" si="70"/>
        <v>9.4310581201271795E-2</v>
      </c>
      <c r="R375" s="35">
        <f t="shared" si="74"/>
        <v>0.1817832864149162</v>
      </c>
    </row>
    <row r="376" spans="2:18">
      <c r="B376">
        <f t="shared" si="64"/>
        <v>329</v>
      </c>
      <c r="C376">
        <f t="shared" si="75"/>
        <v>4.7003406736263317E-3</v>
      </c>
      <c r="D376" s="32">
        <f t="shared" si="66"/>
        <v>8.5256457851825188E-2</v>
      </c>
      <c r="E376" s="33">
        <f t="shared" si="71"/>
        <v>7.825157684370479E-2</v>
      </c>
      <c r="F376" s="11">
        <f t="shared" si="67"/>
        <v>1323676.6666666667</v>
      </c>
      <c r="G376" s="11">
        <f>F376/((Use!$C$5))</f>
        <v>3514.088765428291</v>
      </c>
      <c r="H376" s="32">
        <f t="shared" si="68"/>
        <v>0.27876855081867669</v>
      </c>
      <c r="I376" s="30">
        <f t="shared" si="72"/>
        <v>0.35702012766238145</v>
      </c>
      <c r="K376">
        <f t="shared" si="65"/>
        <v>329</v>
      </c>
      <c r="L376">
        <f t="shared" si="62"/>
        <v>5.2622299655912209E-3</v>
      </c>
      <c r="M376" s="32">
        <f t="shared" si="63"/>
        <v>9.5448206506681274E-2</v>
      </c>
      <c r="N376" s="33">
        <f t="shared" si="73"/>
        <v>8.7605946273681318E-2</v>
      </c>
      <c r="O376" s="11">
        <f t="shared" si="69"/>
        <v>1323676.6666666667</v>
      </c>
      <c r="P376" s="11">
        <f>O376/((Use!D$5))</f>
        <v>3559.400885030469</v>
      </c>
      <c r="Q376" s="32">
        <f t="shared" si="70"/>
        <v>9.4560396895332979E-2</v>
      </c>
      <c r="R376" s="35">
        <f t="shared" si="74"/>
        <v>0.18216634316901431</v>
      </c>
    </row>
    <row r="377" spans="2:18">
      <c r="B377">
        <f t="shared" si="64"/>
        <v>330</v>
      </c>
      <c r="C377">
        <f t="shared" si="75"/>
        <v>4.7003406736263317E-3</v>
      </c>
      <c r="D377" s="32">
        <f t="shared" si="66"/>
        <v>8.5385928629301638E-2</v>
      </c>
      <c r="E377" s="33">
        <f t="shared" si="71"/>
        <v>7.8370409982542452E-2</v>
      </c>
      <c r="F377" s="11">
        <f t="shared" si="67"/>
        <v>1327700</v>
      </c>
      <c r="G377" s="11">
        <f>F377/((Use!$C$5))</f>
        <v>3524.7698862958541</v>
      </c>
      <c r="H377" s="32">
        <f t="shared" si="68"/>
        <v>0.27954374932923942</v>
      </c>
      <c r="I377" s="30">
        <f t="shared" si="72"/>
        <v>0.35791415931178189</v>
      </c>
      <c r="K377">
        <f t="shared" si="65"/>
        <v>330</v>
      </c>
      <c r="L377">
        <f t="shared" si="62"/>
        <v>5.2622299655912209E-3</v>
      </c>
      <c r="M377" s="32">
        <f t="shared" si="63"/>
        <v>9.5593154511988146E-2</v>
      </c>
      <c r="N377" s="33">
        <f t="shared" si="73"/>
        <v>8.7738984993109767E-2</v>
      </c>
      <c r="O377" s="11">
        <f t="shared" si="69"/>
        <v>1327700</v>
      </c>
      <c r="P377" s="11">
        <f>O377/((Use!D$5))</f>
        <v>3570.2197327053336</v>
      </c>
      <c r="Q377" s="32">
        <f t="shared" si="70"/>
        <v>9.4810113138345212E-2</v>
      </c>
      <c r="R377" s="35">
        <f t="shared" si="74"/>
        <v>0.18254909813145498</v>
      </c>
    </row>
    <row r="378" spans="2:18">
      <c r="B378">
        <f t="shared" si="64"/>
        <v>331</v>
      </c>
      <c r="C378">
        <f t="shared" si="75"/>
        <v>4.7003406736263317E-3</v>
      </c>
      <c r="D378" s="32">
        <f t="shared" si="66"/>
        <v>8.5515203387095673E-2</v>
      </c>
      <c r="E378" s="33">
        <f t="shared" si="71"/>
        <v>7.8489063207158608E-2</v>
      </c>
      <c r="F378" s="11">
        <f t="shared" si="67"/>
        <v>1331723.3333333335</v>
      </c>
      <c r="G378" s="11">
        <f>F378/((Use!$C$5))</f>
        <v>3535.4510071634177</v>
      </c>
      <c r="H378" s="32">
        <f t="shared" si="68"/>
        <v>0.28031874819285352</v>
      </c>
      <c r="I378" s="30">
        <f t="shared" si="72"/>
        <v>0.35880781140001211</v>
      </c>
      <c r="K378">
        <f t="shared" si="65"/>
        <v>331</v>
      </c>
      <c r="L378">
        <f t="shared" si="62"/>
        <v>5.2622299655912209E-3</v>
      </c>
      <c r="M378" s="32">
        <f t="shared" si="63"/>
        <v>9.5737883064979074E-2</v>
      </c>
      <c r="N378" s="33">
        <f t="shared" si="73"/>
        <v>8.7871822290966212E-2</v>
      </c>
      <c r="O378" s="11">
        <f t="shared" si="69"/>
        <v>1331723.3333333335</v>
      </c>
      <c r="P378" s="11">
        <f>O378/((Use!D$5))</f>
        <v>3581.0385803801987</v>
      </c>
      <c r="Q378" s="32">
        <f t="shared" si="70"/>
        <v>9.5059730271087647E-2</v>
      </c>
      <c r="R378" s="35">
        <f t="shared" si="74"/>
        <v>0.18293155256205385</v>
      </c>
    </row>
    <row r="379" spans="2:18">
      <c r="B379">
        <f t="shared" si="64"/>
        <v>332</v>
      </c>
      <c r="C379">
        <f t="shared" si="75"/>
        <v>4.7003406736263317E-3</v>
      </c>
      <c r="D379" s="32">
        <f t="shared" si="66"/>
        <v>8.5644283012846129E-2</v>
      </c>
      <c r="E379" s="33">
        <f t="shared" si="71"/>
        <v>7.8607537332261529E-2</v>
      </c>
      <c r="F379" s="11">
        <f t="shared" si="67"/>
        <v>1335746.6666666667</v>
      </c>
      <c r="G379" s="11">
        <f>F379/((Use!$C$5))</f>
        <v>3546.1321280309808</v>
      </c>
      <c r="H379" s="32">
        <f t="shared" si="68"/>
        <v>0.28109354806386777</v>
      </c>
      <c r="I379" s="30">
        <f t="shared" si="72"/>
        <v>0.35970108539612933</v>
      </c>
      <c r="K379">
        <f t="shared" si="65"/>
        <v>332</v>
      </c>
      <c r="L379">
        <f t="shared" si="62"/>
        <v>5.2622299655912209E-3</v>
      </c>
      <c r="M379" s="32">
        <f t="shared" si="63"/>
        <v>9.5882393159403223E-2</v>
      </c>
      <c r="N379" s="33">
        <f t="shared" si="73"/>
        <v>8.8004459079350922E-2</v>
      </c>
      <c r="O379" s="11">
        <f t="shared" si="69"/>
        <v>1335746.6666666667</v>
      </c>
      <c r="P379" s="11">
        <f>O379/((Use!D$5))</f>
        <v>3591.8574280550633</v>
      </c>
      <c r="Q379" s="32">
        <f t="shared" si="70"/>
        <v>9.5309248632146237E-2</v>
      </c>
      <c r="R379" s="35">
        <f t="shared" si="74"/>
        <v>0.18331370771149716</v>
      </c>
    </row>
    <row r="380" spans="2:18">
      <c r="B380">
        <f t="shared" si="64"/>
        <v>333</v>
      </c>
      <c r="C380">
        <f t="shared" si="75"/>
        <v>4.7003406736263317E-3</v>
      </c>
      <c r="D380" s="32">
        <f t="shared" si="66"/>
        <v>8.5773168387512824E-2</v>
      </c>
      <c r="E380" s="33">
        <f t="shared" si="71"/>
        <v>7.8725833166429171E-2</v>
      </c>
      <c r="F380" s="11">
        <f t="shared" si="67"/>
        <v>1339770</v>
      </c>
      <c r="G380" s="11">
        <f>F380/((Use!$C$5))</f>
        <v>3556.8132488985434</v>
      </c>
      <c r="H380" s="32">
        <f t="shared" si="68"/>
        <v>0.28186814959252393</v>
      </c>
      <c r="I380" s="30">
        <f t="shared" si="72"/>
        <v>0.3605939827589531</v>
      </c>
      <c r="K380">
        <f t="shared" si="65"/>
        <v>333</v>
      </c>
      <c r="L380">
        <f t="shared" si="62"/>
        <v>5.2622299655912209E-3</v>
      </c>
      <c r="M380" s="32">
        <f t="shared" si="63"/>
        <v>9.6026685781532298E-2</v>
      </c>
      <c r="N380" s="33">
        <f t="shared" si="73"/>
        <v>8.8136896263501074E-2</v>
      </c>
      <c r="O380" s="11">
        <f t="shared" si="69"/>
        <v>1339770</v>
      </c>
      <c r="P380" s="11">
        <f>O380/((Use!D$5))</f>
        <v>3602.6762757299275</v>
      </c>
      <c r="Q380" s="32">
        <f t="shared" si="70"/>
        <v>9.5558668557933477E-2</v>
      </c>
      <c r="R380" s="35">
        <f t="shared" si="74"/>
        <v>0.18369556482143456</v>
      </c>
    </row>
    <row r="381" spans="2:18">
      <c r="B381">
        <f t="shared" si="64"/>
        <v>334</v>
      </c>
      <c r="C381">
        <f t="shared" si="75"/>
        <v>4.7003406736263317E-3</v>
      </c>
      <c r="D381" s="32">
        <f t="shared" si="66"/>
        <v>8.5901860385446699E-2</v>
      </c>
      <c r="E381" s="33">
        <f t="shared" si="71"/>
        <v>7.884395151217366E-2</v>
      </c>
      <c r="F381" s="11">
        <f t="shared" si="67"/>
        <v>1343793.3333333335</v>
      </c>
      <c r="G381" s="11">
        <f>F381/((Use!$C$5))</f>
        <v>3567.494369766107</v>
      </c>
      <c r="H381" s="32">
        <f t="shared" si="68"/>
        <v>0.28264255342499256</v>
      </c>
      <c r="I381" s="30">
        <f t="shared" si="72"/>
        <v>0.36148650493716622</v>
      </c>
      <c r="K381">
        <f t="shared" si="65"/>
        <v>334</v>
      </c>
      <c r="L381">
        <f t="shared" si="62"/>
        <v>5.2622299655912209E-3</v>
      </c>
      <c r="M381" s="32">
        <f t="shared" si="63"/>
        <v>9.6170761910239155E-2</v>
      </c>
      <c r="N381" s="33">
        <f t="shared" si="73"/>
        <v>8.8269134741862945E-2</v>
      </c>
      <c r="O381" s="11">
        <f t="shared" si="69"/>
        <v>1343793.3333333335</v>
      </c>
      <c r="P381" s="11">
        <f>O381/((Use!D$5))</f>
        <v>3613.4951234047926</v>
      </c>
      <c r="Q381" s="32">
        <f t="shared" si="70"/>
        <v>9.5807990382710248E-2</v>
      </c>
      <c r="R381" s="35">
        <f t="shared" si="74"/>
        <v>0.18407712512457319</v>
      </c>
    </row>
    <row r="382" spans="2:18">
      <c r="B382">
        <f t="shared" si="64"/>
        <v>335</v>
      </c>
      <c r="C382">
        <f t="shared" si="75"/>
        <v>4.7003406736263317E-3</v>
      </c>
      <c r="D382" s="32">
        <f t="shared" si="66"/>
        <v>8.6030359874458978E-2</v>
      </c>
      <c r="E382" s="33">
        <f t="shared" si="71"/>
        <v>7.8961893166004715E-2</v>
      </c>
      <c r="F382" s="11">
        <f t="shared" si="67"/>
        <v>1347816.6666666667</v>
      </c>
      <c r="G382" s="11">
        <f>F382/((Use!$C$5))</f>
        <v>3578.1754906336701</v>
      </c>
      <c r="H382" s="32">
        <f t="shared" si="68"/>
        <v>0.28341676020340983</v>
      </c>
      <c r="I382" s="30">
        <f t="shared" si="72"/>
        <v>0.36237865336941455</v>
      </c>
      <c r="K382">
        <f t="shared" si="65"/>
        <v>335</v>
      </c>
      <c r="L382">
        <f t="shared" si="62"/>
        <v>5.2622299655912209E-3</v>
      </c>
      <c r="M382" s="32">
        <f t="shared" si="63"/>
        <v>9.6314622517075094E-2</v>
      </c>
      <c r="N382" s="33">
        <f t="shared" si="73"/>
        <v>8.8401175406162769E-2</v>
      </c>
      <c r="O382" s="11">
        <f t="shared" si="69"/>
        <v>1347816.6666666667</v>
      </c>
      <c r="P382" s="11">
        <f>O382/((Use!D$5))</f>
        <v>3624.3139710796572</v>
      </c>
      <c r="Q382" s="32">
        <f t="shared" si="70"/>
        <v>9.605721443860428E-2</v>
      </c>
      <c r="R382" s="35">
        <f t="shared" si="74"/>
        <v>0.18445838984476703</v>
      </c>
    </row>
    <row r="383" spans="2:18">
      <c r="B383">
        <f t="shared" si="64"/>
        <v>336</v>
      </c>
      <c r="C383">
        <f t="shared" si="75"/>
        <v>4.7003406736263317E-3</v>
      </c>
      <c r="D383" s="32">
        <f t="shared" si="66"/>
        <v>8.615866771588955E-2</v>
      </c>
      <c r="E383" s="33">
        <f t="shared" si="71"/>
        <v>7.907965891849239E-2</v>
      </c>
      <c r="F383" s="11">
        <f t="shared" si="67"/>
        <v>1351840</v>
      </c>
      <c r="G383" s="11">
        <f>F383/((Use!$C$5))</f>
        <v>3588.8566115012331</v>
      </c>
      <c r="H383" s="32">
        <f t="shared" si="68"/>
        <v>0.28419077056591624</v>
      </c>
      <c r="I383" s="30">
        <f t="shared" si="72"/>
        <v>0.36327042948440863</v>
      </c>
      <c r="K383">
        <f t="shared" si="65"/>
        <v>336</v>
      </c>
      <c r="L383">
        <f t="shared" si="62"/>
        <v>5.2622299655912209E-3</v>
      </c>
      <c r="M383" s="32">
        <f t="shared" si="63"/>
        <v>9.6458268566346539E-2</v>
      </c>
      <c r="N383" s="33">
        <f t="shared" si="73"/>
        <v>8.8533019141477168E-2</v>
      </c>
      <c r="O383" s="11">
        <f t="shared" si="69"/>
        <v>1351840</v>
      </c>
      <c r="P383" s="11">
        <f>O383/((Use!D$5))</f>
        <v>3635.1328187545214</v>
      </c>
      <c r="Q383" s="32">
        <f t="shared" si="70"/>
        <v>9.6306341055631892E-2</v>
      </c>
      <c r="R383" s="35">
        <f t="shared" si="74"/>
        <v>0.18483936019710906</v>
      </c>
    </row>
    <row r="384" spans="2:18">
      <c r="B384">
        <f t="shared" si="64"/>
        <v>337</v>
      </c>
      <c r="C384">
        <f t="shared" si="75"/>
        <v>4.7003406736263317E-3</v>
      </c>
      <c r="D384" s="32">
        <f t="shared" si="66"/>
        <v>8.6286784764674218E-2</v>
      </c>
      <c r="E384" s="33">
        <f t="shared" si="71"/>
        <v>7.9197249554328872E-2</v>
      </c>
      <c r="F384" s="11">
        <f t="shared" si="67"/>
        <v>1355863.3333333335</v>
      </c>
      <c r="G384" s="11">
        <f>F384/((Use!$C$5))</f>
        <v>3599.5377323687967</v>
      </c>
      <c r="H384" s="32">
        <f t="shared" si="68"/>
        <v>0.28496458514669376</v>
      </c>
      <c r="I384" s="30">
        <f t="shared" si="72"/>
        <v>0.36416183470102265</v>
      </c>
      <c r="K384">
        <f t="shared" si="65"/>
        <v>337</v>
      </c>
      <c r="L384">
        <f t="shared" si="62"/>
        <v>5.2622299655912209E-3</v>
      </c>
      <c r="M384" s="32">
        <f t="shared" si="63"/>
        <v>9.6601701015190222E-2</v>
      </c>
      <c r="N384" s="33">
        <f t="shared" si="73"/>
        <v>8.8664666826302155E-2</v>
      </c>
      <c r="O384" s="11">
        <f t="shared" si="69"/>
        <v>1355863.3333333335</v>
      </c>
      <c r="P384" s="11">
        <f>O384/((Use!D$5))</f>
        <v>3645.9516664293865</v>
      </c>
      <c r="Q384" s="32">
        <f t="shared" si="70"/>
        <v>9.655537056171612E-2</v>
      </c>
      <c r="R384" s="35">
        <f t="shared" si="74"/>
        <v>0.18522003738801829</v>
      </c>
    </row>
    <row r="385" spans="2:18">
      <c r="B385">
        <f t="shared" si="64"/>
        <v>338</v>
      </c>
      <c r="C385">
        <f t="shared" si="75"/>
        <v>4.7003406736263317E-3</v>
      </c>
      <c r="D385" s="32">
        <f t="shared" si="66"/>
        <v>8.6414711869411215E-2</v>
      </c>
      <c r="E385" s="33">
        <f t="shared" si="71"/>
        <v>7.9314665852389457E-2</v>
      </c>
      <c r="F385" s="11">
        <f t="shared" si="67"/>
        <v>1359886.6666666667</v>
      </c>
      <c r="G385" s="11">
        <f>F385/((Use!$C$5))</f>
        <v>3610.2188532363598</v>
      </c>
      <c r="H385" s="32">
        <f t="shared" si="68"/>
        <v>0.28573820457600013</v>
      </c>
      <c r="I385" s="30">
        <f t="shared" si="72"/>
        <v>0.36505287042838958</v>
      </c>
      <c r="K385">
        <f t="shared" si="65"/>
        <v>338</v>
      </c>
      <c r="L385">
        <f t="shared" si="62"/>
        <v>5.2622299655912209E-3</v>
      </c>
      <c r="M385" s="32">
        <f t="shared" si="63"/>
        <v>9.6744920813647731E-2</v>
      </c>
      <c r="N385" s="33">
        <f t="shared" si="73"/>
        <v>8.8796119332621562E-2</v>
      </c>
      <c r="O385" s="11">
        <f t="shared" si="69"/>
        <v>1359886.6666666667</v>
      </c>
      <c r="P385" s="11">
        <f>O385/((Use!D$5))</f>
        <v>3656.7705141042511</v>
      </c>
      <c r="Q385" s="32">
        <f t="shared" si="70"/>
        <v>9.6804303282707047E-2</v>
      </c>
      <c r="R385" s="35">
        <f t="shared" si="74"/>
        <v>0.18560042261532861</v>
      </c>
    </row>
    <row r="386" spans="2:18">
      <c r="B386">
        <f t="shared" si="64"/>
        <v>339</v>
      </c>
      <c r="C386">
        <f t="shared" si="75"/>
        <v>4.7003406736263317E-3</v>
      </c>
      <c r="D386" s="32">
        <f t="shared" si="66"/>
        <v>8.6542449872426805E-2</v>
      </c>
      <c r="E386" s="33">
        <f t="shared" si="71"/>
        <v>7.9431908585792813E-2</v>
      </c>
      <c r="F386" s="11">
        <f t="shared" si="67"/>
        <v>1363910</v>
      </c>
      <c r="G386" s="11">
        <f>F386/((Use!$C$5))</f>
        <v>3620.8999741039229</v>
      </c>
      <c r="H386" s="32">
        <f t="shared" si="68"/>
        <v>0.28651162948020681</v>
      </c>
      <c r="I386" s="30">
        <f t="shared" si="72"/>
        <v>0.36594353806599961</v>
      </c>
      <c r="K386">
        <f t="shared" si="65"/>
        <v>339</v>
      </c>
      <c r="L386">
        <f t="shared" si="62"/>
        <v>5.2622299655912209E-3</v>
      </c>
      <c r="M386" s="32">
        <f t="shared" si="63"/>
        <v>9.6887928904738865E-2</v>
      </c>
      <c r="N386" s="33">
        <f t="shared" si="73"/>
        <v>8.8927377525974363E-2</v>
      </c>
      <c r="O386" s="11">
        <f t="shared" si="69"/>
        <v>1363910</v>
      </c>
      <c r="P386" s="11">
        <f>O386/((Use!D$5))</f>
        <v>3667.5893617791153</v>
      </c>
      <c r="Q386" s="32">
        <f t="shared" si="70"/>
        <v>9.7053139542400441E-2</v>
      </c>
      <c r="R386" s="35">
        <f t="shared" si="74"/>
        <v>0.18598051706837482</v>
      </c>
    </row>
    <row r="387" spans="2:18">
      <c r="B387">
        <f t="shared" si="64"/>
        <v>340</v>
      </c>
      <c r="C387">
        <f t="shared" si="75"/>
        <v>4.7003406736263317E-3</v>
      </c>
      <c r="D387" s="32">
        <f t="shared" si="66"/>
        <v>8.6669999609839926E-2</v>
      </c>
      <c r="E387" s="33">
        <f t="shared" si="71"/>
        <v>7.9548978521960273E-2</v>
      </c>
      <c r="F387" s="11">
        <f t="shared" si="67"/>
        <v>1367933.3333333335</v>
      </c>
      <c r="G387" s="11">
        <f>F387/((Use!$C$5))</f>
        <v>3631.5810949714864</v>
      </c>
      <c r="H387" s="32">
        <f t="shared" si="68"/>
        <v>0.28728486048183188</v>
      </c>
      <c r="I387" s="30">
        <f t="shared" si="72"/>
        <v>0.36683383900379218</v>
      </c>
      <c r="K387">
        <f t="shared" si="65"/>
        <v>340</v>
      </c>
      <c r="L387">
        <f t="shared" si="62"/>
        <v>5.2622299655912209E-3</v>
      </c>
      <c r="M387" s="32">
        <f t="shared" si="63"/>
        <v>9.7030726224534167E-2</v>
      </c>
      <c r="N387" s="33">
        <f t="shared" si="73"/>
        <v>8.9058442265521218E-2</v>
      </c>
      <c r="O387" s="11">
        <f t="shared" si="69"/>
        <v>1367933.3333333335</v>
      </c>
      <c r="P387" s="11">
        <f>O387/((Use!D$5))</f>
        <v>3678.4082094539804</v>
      </c>
      <c r="Q387" s="32">
        <f t="shared" si="70"/>
        <v>9.7301879662557558E-2</v>
      </c>
      <c r="R387" s="35">
        <f t="shared" si="74"/>
        <v>0.18636032192807878</v>
      </c>
    </row>
    <row r="388" spans="2:18">
      <c r="B388">
        <f t="shared" si="64"/>
        <v>341</v>
      </c>
      <c r="C388">
        <f t="shared" si="75"/>
        <v>4.7003406736263317E-3</v>
      </c>
      <c r="D388" s="32">
        <f t="shared" si="66"/>
        <v>8.6797361911626084E-2</v>
      </c>
      <c r="E388" s="33">
        <f t="shared" si="71"/>
        <v>7.9665876422674517E-2</v>
      </c>
      <c r="F388" s="11">
        <f t="shared" si="67"/>
        <v>1371956.6666666667</v>
      </c>
      <c r="G388" s="11">
        <f>F388/((Use!$C$5))</f>
        <v>3642.2622158390491</v>
      </c>
      <c r="H388" s="32">
        <f t="shared" si="68"/>
        <v>0.28805789819957767</v>
      </c>
      <c r="I388" s="30">
        <f t="shared" si="72"/>
        <v>0.3677237746222522</v>
      </c>
      <c r="K388">
        <f t="shared" si="65"/>
        <v>341</v>
      </c>
      <c r="L388">
        <f t="shared" si="62"/>
        <v>5.2622299655912209E-3</v>
      </c>
      <c r="M388" s="32">
        <f t="shared" si="63"/>
        <v>9.7173313702226233E-2</v>
      </c>
      <c r="N388" s="33">
        <f t="shared" si="73"/>
        <v>8.9189314404109973E-2</v>
      </c>
      <c r="O388" s="11">
        <f t="shared" si="69"/>
        <v>1371956.6666666667</v>
      </c>
      <c r="P388" s="11">
        <f>O388/((Use!D$5))</f>
        <v>3689.227057128845</v>
      </c>
      <c r="Q388" s="32">
        <f t="shared" si="70"/>
        <v>9.7550523962922991E-2</v>
      </c>
      <c r="R388" s="35">
        <f t="shared" si="74"/>
        <v>0.18673983836703295</v>
      </c>
    </row>
    <row r="389" spans="2:18">
      <c r="B389">
        <f t="shared" si="64"/>
        <v>342</v>
      </c>
      <c r="C389">
        <f t="shared" si="75"/>
        <v>4.7003406736263317E-3</v>
      </c>
      <c r="D389" s="32">
        <f t="shared" si="66"/>
        <v>8.6924537601680368E-2</v>
      </c>
      <c r="E389" s="33">
        <f t="shared" si="71"/>
        <v>7.9782603044137368E-2</v>
      </c>
      <c r="F389" s="11">
        <f t="shared" si="67"/>
        <v>1375980</v>
      </c>
      <c r="G389" s="11">
        <f>F389/((Use!$C$5))</f>
        <v>3652.9433367066122</v>
      </c>
      <c r="H389" s="32">
        <f t="shared" si="68"/>
        <v>0.28883074324836328</v>
      </c>
      <c r="I389" s="30">
        <f t="shared" si="72"/>
        <v>0.36861334629250064</v>
      </c>
      <c r="K389">
        <f t="shared" si="65"/>
        <v>342</v>
      </c>
      <c r="L389">
        <f t="shared" si="62"/>
        <v>5.2622299655912209E-3</v>
      </c>
      <c r="M389" s="32">
        <f t="shared" si="63"/>
        <v>9.7315692260200426E-2</v>
      </c>
      <c r="N389" s="33">
        <f t="shared" si="73"/>
        <v>8.9319994788340545E-2</v>
      </c>
      <c r="O389" s="11">
        <f t="shared" si="69"/>
        <v>1375980</v>
      </c>
      <c r="P389" s="11">
        <f>O389/((Use!D$5))</f>
        <v>3700.0459048037096</v>
      </c>
      <c r="Q389" s="32">
        <f t="shared" si="70"/>
        <v>9.7799072761243402E-2</v>
      </c>
      <c r="R389" s="35">
        <f t="shared" si="74"/>
        <v>0.18711906754958396</v>
      </c>
    </row>
    <row r="390" spans="2:18">
      <c r="B390">
        <f t="shared" si="64"/>
        <v>343</v>
      </c>
      <c r="C390">
        <f t="shared" si="75"/>
        <v>4.7003406736263317E-3</v>
      </c>
      <c r="D390" s="32">
        <f t="shared" si="66"/>
        <v>8.705152749787963E-2</v>
      </c>
      <c r="E390" s="33">
        <f t="shared" si="71"/>
        <v>7.9899159137026915E-2</v>
      </c>
      <c r="F390" s="11">
        <f t="shared" si="67"/>
        <v>1380003.3333333335</v>
      </c>
      <c r="G390" s="11">
        <f>F390/((Use!$C$5))</f>
        <v>3663.6244575741757</v>
      </c>
      <c r="H390" s="32">
        <f t="shared" si="68"/>
        <v>0.28960339623935971</v>
      </c>
      <c r="I390" s="30">
        <f t="shared" si="72"/>
        <v>0.36950255537638665</v>
      </c>
      <c r="K390">
        <f t="shared" si="65"/>
        <v>343</v>
      </c>
      <c r="L390">
        <f t="shared" si="62"/>
        <v>5.2622299655912209E-3</v>
      </c>
      <c r="M390" s="32">
        <f t="shared" si="63"/>
        <v>9.7457862814104443E-2</v>
      </c>
      <c r="N390" s="33">
        <f t="shared" si="73"/>
        <v>8.945048425862874E-2</v>
      </c>
      <c r="O390" s="11">
        <f t="shared" si="69"/>
        <v>1380003.3333333335</v>
      </c>
      <c r="P390" s="11">
        <f>O390/((Use!D$5))</f>
        <v>3710.8647524785742</v>
      </c>
      <c r="Q390" s="32">
        <f t="shared" si="70"/>
        <v>9.8047526373286384E-2</v>
      </c>
      <c r="R390" s="35">
        <f t="shared" si="74"/>
        <v>0.18749801063191512</v>
      </c>
    </row>
    <row r="391" spans="2:18">
      <c r="B391">
        <f t="shared" si="64"/>
        <v>344</v>
      </c>
      <c r="C391">
        <f t="shared" si="75"/>
        <v>4.7003406736263317E-3</v>
      </c>
      <c r="D391" s="32">
        <f t="shared" si="66"/>
        <v>8.7178332412143775E-2</v>
      </c>
      <c r="E391" s="33">
        <f t="shared" si="71"/>
        <v>8.0015545446553704E-2</v>
      </c>
      <c r="F391" s="11">
        <f t="shared" si="67"/>
        <v>1384026.6666666667</v>
      </c>
      <c r="G391" s="11">
        <f>F391/((Use!$C$5))</f>
        <v>3674.3055784417388</v>
      </c>
      <c r="H391" s="32">
        <f t="shared" si="68"/>
        <v>0.29037585778002339</v>
      </c>
      <c r="I391" s="30">
        <f t="shared" si="72"/>
        <v>0.3703914032265771</v>
      </c>
      <c r="K391">
        <f t="shared" si="65"/>
        <v>344</v>
      </c>
      <c r="L391">
        <f t="shared" si="62"/>
        <v>5.2622299655912209E-3</v>
      </c>
      <c r="M391" s="32">
        <f t="shared" si="63"/>
        <v>9.759982627291694E-2</v>
      </c>
      <c r="N391" s="33">
        <f t="shared" si="73"/>
        <v>8.9580783649269288E-2</v>
      </c>
      <c r="O391" s="11">
        <f t="shared" si="69"/>
        <v>1384026.6666666667</v>
      </c>
      <c r="P391" s="11">
        <f>O391/((Use!D$5))</f>
        <v>3721.6836001534389</v>
      </c>
      <c r="Q391" s="32">
        <f t="shared" si="70"/>
        <v>9.8295885112857667E-2</v>
      </c>
      <c r="R391" s="35">
        <f t="shared" si="74"/>
        <v>0.18787666876212694</v>
      </c>
    </row>
    <row r="392" spans="2:18">
      <c r="B392">
        <f t="shared" si="64"/>
        <v>345</v>
      </c>
      <c r="C392">
        <f t="shared" si="75"/>
        <v>4.7003406736263317E-3</v>
      </c>
      <c r="D392" s="32">
        <f t="shared" si="66"/>
        <v>8.7304953150496467E-2</v>
      </c>
      <c r="E392" s="33">
        <f t="shared" si="71"/>
        <v>8.0131762712516513E-2</v>
      </c>
      <c r="F392" s="11">
        <f t="shared" si="67"/>
        <v>1388050</v>
      </c>
      <c r="G392" s="11">
        <f>F392/((Use!$C$5))</f>
        <v>3684.9866993093019</v>
      </c>
      <c r="H392" s="32">
        <f t="shared" si="68"/>
        <v>0.29114812847412819</v>
      </c>
      <c r="I392" s="30">
        <f t="shared" si="72"/>
        <v>0.37127989118664473</v>
      </c>
      <c r="K392">
        <f t="shared" si="65"/>
        <v>345</v>
      </c>
      <c r="L392">
        <f t="shared" si="62"/>
        <v>5.2622299655912209E-3</v>
      </c>
      <c r="M392" s="32">
        <f t="shared" si="63"/>
        <v>9.7741583539015436E-2</v>
      </c>
      <c r="N392" s="33">
        <f t="shared" si="73"/>
        <v>8.9710893788498142E-2</v>
      </c>
      <c r="O392" s="11">
        <f t="shared" si="69"/>
        <v>1388050</v>
      </c>
      <c r="P392" s="11">
        <f>O392/((Use!D$5))</f>
        <v>3732.5024478283035</v>
      </c>
      <c r="Q392" s="32">
        <f t="shared" si="70"/>
        <v>9.8544149291819941E-2</v>
      </c>
      <c r="R392" s="35">
        <f t="shared" si="74"/>
        <v>0.1882550430803181</v>
      </c>
    </row>
    <row r="393" spans="2:18">
      <c r="B393">
        <f t="shared" si="64"/>
        <v>346</v>
      </c>
      <c r="C393">
        <f t="shared" si="75"/>
        <v>4.7003406736263317E-3</v>
      </c>
      <c r="D393" s="32">
        <f t="shared" si="66"/>
        <v>8.7431390513124804E-2</v>
      </c>
      <c r="E393" s="33">
        <f t="shared" si="71"/>
        <v>8.0247811669357086E-2</v>
      </c>
      <c r="F393" s="11">
        <f t="shared" si="67"/>
        <v>1392073.3333333335</v>
      </c>
      <c r="G393" s="11">
        <f>F393/((Use!$C$5))</f>
        <v>3695.6678201768655</v>
      </c>
      <c r="H393" s="32">
        <f t="shared" si="68"/>
        <v>0.29192020892180159</v>
      </c>
      <c r="I393" s="30">
        <f t="shared" si="72"/>
        <v>0.37216802059115867</v>
      </c>
      <c r="K393">
        <f t="shared" si="65"/>
        <v>346</v>
      </c>
      <c r="L393">
        <f t="shared" si="62"/>
        <v>5.2622299655912209E-3</v>
      </c>
      <c r="M393" s="32">
        <f t="shared" si="63"/>
        <v>9.7883135508243194E-2</v>
      </c>
      <c r="N393" s="33">
        <f t="shared" si="73"/>
        <v>8.9840815498553869E-2</v>
      </c>
      <c r="O393" s="11">
        <f t="shared" si="69"/>
        <v>1392073.3333333335</v>
      </c>
      <c r="P393" s="11">
        <f>O393/((Use!D$5))</f>
        <v>3743.3212955031686</v>
      </c>
      <c r="Q393" s="32">
        <f t="shared" si="70"/>
        <v>9.8792319220109268E-2</v>
      </c>
      <c r="R393" s="35">
        <f t="shared" si="74"/>
        <v>0.18863313471866314</v>
      </c>
    </row>
    <row r="394" spans="2:18">
      <c r="B394">
        <f t="shared" si="64"/>
        <v>347</v>
      </c>
      <c r="C394">
        <f t="shared" si="75"/>
        <v>4.7003406736263317E-3</v>
      </c>
      <c r="D394" s="32">
        <f t="shared" si="66"/>
        <v>8.755764529443831E-2</v>
      </c>
      <c r="E394" s="33">
        <f t="shared" si="71"/>
        <v>8.0363693046214296E-2</v>
      </c>
      <c r="F394" s="11">
        <f t="shared" si="67"/>
        <v>1396096.6666666667</v>
      </c>
      <c r="G394" s="11">
        <f>F394/((Use!$C$5))</f>
        <v>3706.3489410444286</v>
      </c>
      <c r="H394" s="32">
        <f t="shared" si="68"/>
        <v>0.29269209971955318</v>
      </c>
      <c r="I394" s="30">
        <f t="shared" si="72"/>
        <v>0.3730557927657675</v>
      </c>
      <c r="K394">
        <f t="shared" si="65"/>
        <v>347</v>
      </c>
      <c r="L394">
        <f t="shared" si="62"/>
        <v>5.2622299655912209E-3</v>
      </c>
      <c r="M394" s="32">
        <f t="shared" si="63"/>
        <v>9.8024483069975243E-2</v>
      </c>
      <c r="N394" s="33">
        <f t="shared" si="73"/>
        <v>8.9970549595738261E-2</v>
      </c>
      <c r="O394" s="11">
        <f t="shared" si="69"/>
        <v>1396096.6666666667</v>
      </c>
      <c r="P394" s="11">
        <f>O394/((Use!D$5))</f>
        <v>3754.1401431780328</v>
      </c>
      <c r="Q394" s="32">
        <f t="shared" si="70"/>
        <v>9.9040395205753418E-2</v>
      </c>
      <c r="R394" s="35">
        <f t="shared" si="74"/>
        <v>0.18901094480149166</v>
      </c>
    </row>
    <row r="395" spans="2:18">
      <c r="B395">
        <f t="shared" si="64"/>
        <v>348</v>
      </c>
      <c r="C395">
        <f t="shared" si="75"/>
        <v>4.7003406736263317E-3</v>
      </c>
      <c r="D395" s="32">
        <f t="shared" si="66"/>
        <v>8.7683718283127238E-2</v>
      </c>
      <c r="E395" s="33">
        <f t="shared" si="71"/>
        <v>8.0479407566977676E-2</v>
      </c>
      <c r="F395" s="11">
        <f t="shared" si="67"/>
        <v>1400120</v>
      </c>
      <c r="G395" s="11">
        <f>F395/((Use!$C$5))</f>
        <v>3717.0300619119917</v>
      </c>
      <c r="H395" s="32">
        <f t="shared" si="68"/>
        <v>0.29346380146031026</v>
      </c>
      <c r="I395" s="30">
        <f t="shared" si="72"/>
        <v>0.37394320902728795</v>
      </c>
      <c r="K395">
        <f t="shared" si="65"/>
        <v>348</v>
      </c>
      <c r="L395">
        <f t="shared" si="62"/>
        <v>5.2622299655912209E-3</v>
      </c>
      <c r="M395" s="32">
        <f t="shared" si="63"/>
        <v>9.816562710718367E-2</v>
      </c>
      <c r="N395" s="33">
        <f t="shared" si="73"/>
        <v>9.0100096890476239E-2</v>
      </c>
      <c r="O395" s="11">
        <f t="shared" si="69"/>
        <v>1400120</v>
      </c>
      <c r="P395" s="11">
        <f>O395/((Use!D$5))</f>
        <v>3764.9589908528974</v>
      </c>
      <c r="Q395" s="32">
        <f t="shared" si="70"/>
        <v>9.9288377554888993E-2</v>
      </c>
      <c r="R395" s="35">
        <f t="shared" si="74"/>
        <v>0.18938847444536522</v>
      </c>
    </row>
    <row r="396" spans="2:18">
      <c r="B396">
        <f t="shared" si="64"/>
        <v>349</v>
      </c>
      <c r="C396">
        <f t="shared" si="75"/>
        <v>4.7003406736263317E-3</v>
      </c>
      <c r="D396" s="32">
        <f t="shared" si="66"/>
        <v>8.7809610262219978E-2</v>
      </c>
      <c r="E396" s="33">
        <f t="shared" si="71"/>
        <v>8.0594955950340066E-2</v>
      </c>
      <c r="F396" s="11">
        <f t="shared" si="67"/>
        <v>1404143.3333333335</v>
      </c>
      <c r="G396" s="11">
        <f>F396/((Use!$C$5))</f>
        <v>3727.7111827795552</v>
      </c>
      <c r="H396" s="32">
        <f t="shared" si="68"/>
        <v>0.29423531473344683</v>
      </c>
      <c r="I396" s="30">
        <f t="shared" si="72"/>
        <v>0.37483027068378688</v>
      </c>
      <c r="K396">
        <f t="shared" si="65"/>
        <v>349</v>
      </c>
      <c r="L396">
        <f t="shared" si="62"/>
        <v>5.2622299655912209E-3</v>
      </c>
      <c r="M396" s="32">
        <f t="shared" si="63"/>
        <v>9.8306568496501795E-2</v>
      </c>
      <c r="N396" s="33">
        <f t="shared" si="73"/>
        <v>9.0229458187374753E-2</v>
      </c>
      <c r="O396" s="11">
        <f t="shared" si="69"/>
        <v>1404143.3333333335</v>
      </c>
      <c r="P396" s="11">
        <f>O396/((Use!D$5))</f>
        <v>3775.7778385277625</v>
      </c>
      <c r="Q396" s="32">
        <f t="shared" si="70"/>
        <v>9.9536266571778234E-2</v>
      </c>
      <c r="R396" s="35">
        <f t="shared" si="74"/>
        <v>0.18976572475915299</v>
      </c>
    </row>
    <row r="397" spans="2:18">
      <c r="B397">
        <f t="shared" si="64"/>
        <v>350</v>
      </c>
      <c r="C397">
        <f t="shared" si="75"/>
        <v>4.7003406736263317E-3</v>
      </c>
      <c r="D397" s="32">
        <f t="shared" si="66"/>
        <v>8.7935322009139838E-2</v>
      </c>
      <c r="E397" s="33">
        <f t="shared" si="71"/>
        <v>8.0710338909849744E-2</v>
      </c>
      <c r="F397" s="11">
        <f t="shared" si="67"/>
        <v>1408166.6666666667</v>
      </c>
      <c r="G397" s="11">
        <f>F397/((Use!$C$5))</f>
        <v>3738.3923036471178</v>
      </c>
      <c r="H397" s="32">
        <f t="shared" si="68"/>
        <v>0.2950066401248167</v>
      </c>
      <c r="I397" s="30">
        <f t="shared" si="72"/>
        <v>0.37571697903466644</v>
      </c>
      <c r="K397">
        <f t="shared" si="65"/>
        <v>350</v>
      </c>
      <c r="L397">
        <f t="shared" si="62"/>
        <v>5.2622299655912209E-3</v>
      </c>
      <c r="M397" s="32">
        <f t="shared" si="63"/>
        <v>9.8447308108287876E-2</v>
      </c>
      <c r="N397" s="33">
        <f t="shared" si="73"/>
        <v>9.0358634285281292E-2</v>
      </c>
      <c r="O397" s="11">
        <f t="shared" si="69"/>
        <v>1408166.6666666667</v>
      </c>
      <c r="P397" s="11">
        <f>O397/((Use!D$5))</f>
        <v>3786.5966862026266</v>
      </c>
      <c r="Q397" s="32">
        <f t="shared" si="70"/>
        <v>9.9784062558826089E-2</v>
      </c>
      <c r="R397" s="35">
        <f t="shared" si="74"/>
        <v>0.1901426968441074</v>
      </c>
    </row>
    <row r="398" spans="2:18">
      <c r="B398">
        <f t="shared" si="64"/>
        <v>351</v>
      </c>
      <c r="C398">
        <f t="shared" si="75"/>
        <v>4.7003406736263317E-3</v>
      </c>
      <c r="D398" s="32">
        <f t="shared" si="66"/>
        <v>8.8060854295761049E-2</v>
      </c>
      <c r="E398" s="33">
        <f t="shared" si="71"/>
        <v>8.0825557153961849E-2</v>
      </c>
      <c r="F398" s="11">
        <f t="shared" si="67"/>
        <v>1412190</v>
      </c>
      <c r="G398" s="11">
        <f>F398/((Use!$C$5))</f>
        <v>3749.0734245146809</v>
      </c>
      <c r="H398" s="32">
        <f t="shared" si="68"/>
        <v>0.29577777821678519</v>
      </c>
      <c r="I398" s="30">
        <f t="shared" si="72"/>
        <v>0.37660333537074703</v>
      </c>
      <c r="K398">
        <f t="shared" si="65"/>
        <v>351</v>
      </c>
      <c r="L398">
        <f t="shared" si="62"/>
        <v>5.2622299655912209E-3</v>
      </c>
      <c r="M398" s="32">
        <f t="shared" si="63"/>
        <v>9.8587846806687737E-2</v>
      </c>
      <c r="N398" s="33">
        <f t="shared" si="73"/>
        <v>9.0487625977341307E-2</v>
      </c>
      <c r="O398" s="11">
        <f t="shared" si="69"/>
        <v>1412190</v>
      </c>
      <c r="P398" s="11">
        <f>O398/((Use!D$5))</f>
        <v>3797.4155338774913</v>
      </c>
      <c r="Q398" s="32">
        <f t="shared" si="70"/>
        <v>0.10003176581659615</v>
      </c>
      <c r="R398" s="35">
        <f t="shared" si="74"/>
        <v>0.19051939179393745</v>
      </c>
    </row>
    <row r="399" spans="2:18">
      <c r="B399">
        <f t="shared" si="64"/>
        <v>352</v>
      </c>
      <c r="C399">
        <f t="shared" si="75"/>
        <v>4.7003406736263317E-3</v>
      </c>
      <c r="D399" s="32">
        <f t="shared" si="66"/>
        <v>8.8186207888464083E-2</v>
      </c>
      <c r="E399" s="33">
        <f t="shared" si="71"/>
        <v>8.094061138608917E-2</v>
      </c>
      <c r="F399" s="11">
        <f t="shared" si="67"/>
        <v>1416213.3333333335</v>
      </c>
      <c r="G399" s="11">
        <f>F399/((Use!$C$5))</f>
        <v>3759.7545453822445</v>
      </c>
      <c r="H399" s="32">
        <f t="shared" si="68"/>
        <v>0.29654872958825662</v>
      </c>
      <c r="I399" s="30">
        <f t="shared" si="72"/>
        <v>0.37748934097434578</v>
      </c>
      <c r="K399">
        <f t="shared" si="65"/>
        <v>352</v>
      </c>
      <c r="L399">
        <f t="shared" si="62"/>
        <v>5.2622299655912209E-3</v>
      </c>
      <c r="M399" s="32">
        <f t="shared" si="63"/>
        <v>9.8728185449696665E-2</v>
      </c>
      <c r="N399" s="33">
        <f t="shared" si="73"/>
        <v>9.06164340510551E-2</v>
      </c>
      <c r="O399" s="11">
        <f t="shared" si="69"/>
        <v>1416213.3333333335</v>
      </c>
      <c r="P399" s="11">
        <f>O399/((Use!D$5))</f>
        <v>3808.2343815523564</v>
      </c>
      <c r="Q399" s="32">
        <f t="shared" si="70"/>
        <v>0.10027937664382777</v>
      </c>
      <c r="R399" s="35">
        <f t="shared" si="74"/>
        <v>0.19089581069488287</v>
      </c>
    </row>
    <row r="400" spans="2:18">
      <c r="B400">
        <f t="shared" si="64"/>
        <v>353</v>
      </c>
      <c r="C400">
        <f t="shared" si="75"/>
        <v>4.7003406736263317E-3</v>
      </c>
      <c r="D400" s="32">
        <f t="shared" si="66"/>
        <v>8.8311383548190153E-2</v>
      </c>
      <c r="E400" s="33">
        <f t="shared" si="71"/>
        <v>8.1055502304652069E-2</v>
      </c>
      <c r="F400" s="11">
        <f t="shared" si="67"/>
        <v>1420236.6666666667</v>
      </c>
      <c r="G400" s="11">
        <f>F400/((Use!$C$5))</f>
        <v>3770.4356662498076</v>
      </c>
      <c r="H400" s="32">
        <f t="shared" si="68"/>
        <v>0.29731949481470876</v>
      </c>
      <c r="I400" s="30">
        <f t="shared" si="72"/>
        <v>0.37837499711936085</v>
      </c>
      <c r="K400">
        <f t="shared" si="65"/>
        <v>353</v>
      </c>
      <c r="L400">
        <f t="shared" si="62"/>
        <v>5.2622299655912209E-3</v>
      </c>
      <c r="M400" s="32">
        <f t="shared" si="63"/>
        <v>9.8868324889220524E-2</v>
      </c>
      <c r="N400" s="33">
        <f t="shared" si="73"/>
        <v>9.0745059288333832E-2</v>
      </c>
      <c r="O400" s="11">
        <f t="shared" si="69"/>
        <v>1420236.6666666667</v>
      </c>
      <c r="P400" s="11">
        <f>O400/((Use!D$5))</f>
        <v>3819.0532292272205</v>
      </c>
      <c r="Q400" s="32">
        <f t="shared" si="70"/>
        <v>0.10052689533745224</v>
      </c>
      <c r="R400" s="35">
        <f t="shared" si="74"/>
        <v>0.19127195462578606</v>
      </c>
    </row>
    <row r="401" spans="2:18">
      <c r="B401">
        <f t="shared" si="64"/>
        <v>354</v>
      </c>
      <c r="C401">
        <f t="shared" si="75"/>
        <v>4.7003406736263317E-3</v>
      </c>
      <c r="D401" s="32">
        <f t="shared" si="66"/>
        <v>8.8436382030495211E-2</v>
      </c>
      <c r="E401" s="33">
        <f t="shared" si="71"/>
        <v>8.1170230603128182E-2</v>
      </c>
      <c r="F401" s="11">
        <f t="shared" si="67"/>
        <v>1424260</v>
      </c>
      <c r="G401" s="11">
        <f>F401/((Use!$C$5))</f>
        <v>3781.1167871173707</v>
      </c>
      <c r="H401" s="32">
        <f t="shared" si="68"/>
        <v>0.29809007446821856</v>
      </c>
      <c r="I401" s="30">
        <f t="shared" si="72"/>
        <v>0.37926030507134673</v>
      </c>
      <c r="K401">
        <f t="shared" si="65"/>
        <v>354</v>
      </c>
      <c r="L401">
        <f t="shared" si="62"/>
        <v>5.2622299655912209E-3</v>
      </c>
      <c r="M401" s="32">
        <f t="shared" si="63"/>
        <v>9.90082659711361E-2</v>
      </c>
      <c r="N401" s="33">
        <f t="shared" si="73"/>
        <v>9.0873502465554964E-2</v>
      </c>
      <c r="O401" s="11">
        <f t="shared" si="69"/>
        <v>1424260</v>
      </c>
      <c r="P401" s="11">
        <f>O401/((Use!D$5))</f>
        <v>3829.8720769020852</v>
      </c>
      <c r="Q401" s="32">
        <f t="shared" si="70"/>
        <v>0.10077432219260864</v>
      </c>
      <c r="R401" s="35">
        <f t="shared" si="74"/>
        <v>0.1916478246581636</v>
      </c>
    </row>
    <row r="402" spans="2:18">
      <c r="B402">
        <f t="shared" si="64"/>
        <v>355</v>
      </c>
      <c r="C402">
        <f t="shared" si="75"/>
        <v>4.7003406736263317E-3</v>
      </c>
      <c r="D402" s="32">
        <f t="shared" si="66"/>
        <v>8.8561204085603112E-2</v>
      </c>
      <c r="E402" s="33">
        <f t="shared" si="71"/>
        <v>8.1284796970101131E-2</v>
      </c>
      <c r="F402" s="11">
        <f t="shared" si="67"/>
        <v>1428283.3333333335</v>
      </c>
      <c r="G402" s="11">
        <f>F402/((Use!$C$5))</f>
        <v>3791.7979079849342</v>
      </c>
      <c r="H402" s="32">
        <f t="shared" si="68"/>
        <v>0.29886046911749631</v>
      </c>
      <c r="I402" s="30">
        <f t="shared" si="72"/>
        <v>0.38014526608759747</v>
      </c>
      <c r="K402">
        <f t="shared" si="65"/>
        <v>355</v>
      </c>
      <c r="L402">
        <f t="shared" si="62"/>
        <v>5.2622299655912209E-3</v>
      </c>
      <c r="M402" s="32">
        <f t="shared" si="63"/>
        <v>9.9148009535350717E-2</v>
      </c>
      <c r="N402" s="33">
        <f t="shared" si="73"/>
        <v>9.1001764353616954E-2</v>
      </c>
      <c r="O402" s="11">
        <f t="shared" si="69"/>
        <v>1428283.3333333335</v>
      </c>
      <c r="P402" s="11">
        <f>O402/((Use!D$5))</f>
        <v>3840.6909245769502</v>
      </c>
      <c r="Q402" s="32">
        <f t="shared" si="70"/>
        <v>0.10102165750265925</v>
      </c>
      <c r="R402" s="35">
        <f t="shared" si="74"/>
        <v>0.19202342185627619</v>
      </c>
    </row>
    <row r="403" spans="2:18">
      <c r="B403">
        <f t="shared" si="64"/>
        <v>356</v>
      </c>
      <c r="C403">
        <f t="shared" si="75"/>
        <v>4.7003406736263317E-3</v>
      </c>
      <c r="D403" s="32">
        <f t="shared" si="66"/>
        <v>8.8685850458458074E-2</v>
      </c>
      <c r="E403" s="33">
        <f t="shared" si="71"/>
        <v>8.1399202089308648E-2</v>
      </c>
      <c r="F403" s="11">
        <f t="shared" si="67"/>
        <v>1432306.6666666667</v>
      </c>
      <c r="G403" s="11">
        <f>F403/((Use!$C$5))</f>
        <v>3802.4790288524973</v>
      </c>
      <c r="H403" s="32">
        <f t="shared" si="68"/>
        <v>0.29963067932791032</v>
      </c>
      <c r="I403" s="30">
        <f t="shared" si="72"/>
        <v>0.38102988141721894</v>
      </c>
      <c r="K403">
        <f t="shared" si="65"/>
        <v>356</v>
      </c>
      <c r="L403">
        <f t="shared" si="62"/>
        <v>5.2622299655912209E-3</v>
      </c>
      <c r="M403" s="32">
        <f t="shared" si="63"/>
        <v>9.9287556415860886E-2</v>
      </c>
      <c r="N403" s="33">
        <f t="shared" si="73"/>
        <v>9.1129845717993124E-2</v>
      </c>
      <c r="O403" s="11">
        <f t="shared" si="69"/>
        <v>1432306.6666666667</v>
      </c>
      <c r="P403" s="11">
        <f>O403/((Use!D$5))</f>
        <v>3851.5097722518149</v>
      </c>
      <c r="Q403" s="32">
        <f t="shared" si="70"/>
        <v>0.10126890155920641</v>
      </c>
      <c r="R403" s="35">
        <f t="shared" si="74"/>
        <v>0.19239874727719952</v>
      </c>
    </row>
    <row r="404" spans="2:18">
      <c r="B404">
        <f t="shared" si="64"/>
        <v>357</v>
      </c>
      <c r="C404">
        <f t="shared" si="75"/>
        <v>4.7003406736263317E-3</v>
      </c>
      <c r="D404" s="32">
        <f t="shared" si="66"/>
        <v>8.881032188877673E-2</v>
      </c>
      <c r="E404" s="33">
        <f t="shared" si="71"/>
        <v>8.1513446639690443E-2</v>
      </c>
      <c r="F404" s="11">
        <f t="shared" si="67"/>
        <v>1436330</v>
      </c>
      <c r="G404" s="11">
        <f>F404/((Use!$C$5))</f>
        <v>3813.16014972006</v>
      </c>
      <c r="H404" s="32">
        <f t="shared" si="68"/>
        <v>0.30040070566151916</v>
      </c>
      <c r="I404" s="30">
        <f t="shared" si="72"/>
        <v>0.38191415230120962</v>
      </c>
      <c r="K404">
        <f t="shared" si="65"/>
        <v>357</v>
      </c>
      <c r="L404">
        <f t="shared" si="62"/>
        <v>5.2622299655912209E-3</v>
      </c>
      <c r="M404" s="32">
        <f t="shared" si="63"/>
        <v>9.9426907440810647E-2</v>
      </c>
      <c r="N404" s="33">
        <f t="shared" si="73"/>
        <v>9.1257747318785137E-2</v>
      </c>
      <c r="O404" s="11">
        <f t="shared" si="69"/>
        <v>1436330</v>
      </c>
      <c r="P404" s="11">
        <f>O404/((Use!D$5))</f>
        <v>3862.328619926679</v>
      </c>
      <c r="Q404" s="32">
        <f t="shared" si="70"/>
        <v>0.10151605465210663</v>
      </c>
      <c r="R404" s="35">
        <f t="shared" si="74"/>
        <v>0.19277380197089178</v>
      </c>
    </row>
    <row r="405" spans="2:18">
      <c r="B405">
        <f t="shared" si="64"/>
        <v>358</v>
      </c>
      <c r="C405">
        <f t="shared" si="75"/>
        <v>4.7003406736263317E-3</v>
      </c>
      <c r="D405" s="32">
        <f t="shared" si="66"/>
        <v>8.893461911109915E-2</v>
      </c>
      <c r="E405" s="33">
        <f t="shared" si="71"/>
        <v>8.1627531295434957E-2</v>
      </c>
      <c r="F405" s="11">
        <f t="shared" si="67"/>
        <v>1440353.3333333335</v>
      </c>
      <c r="G405" s="11">
        <f>F405/((Use!$C$5))</f>
        <v>3823.841270587624</v>
      </c>
      <c r="H405" s="32">
        <f t="shared" si="68"/>
        <v>0.30117054867709975</v>
      </c>
      <c r="I405" s="30">
        <f t="shared" si="72"/>
        <v>0.38279807997253468</v>
      </c>
      <c r="K405">
        <f t="shared" si="65"/>
        <v>358</v>
      </c>
      <c r="L405">
        <f t="shared" si="62"/>
        <v>5.2622299655912209E-3</v>
      </c>
      <c r="M405" s="32">
        <f t="shared" si="63"/>
        <v>9.9566063432548618E-2</v>
      </c>
      <c r="N405" s="33">
        <f t="shared" si="73"/>
        <v>9.1385469910775424E-2</v>
      </c>
      <c r="O405" s="11">
        <f t="shared" si="69"/>
        <v>1440353.3333333335</v>
      </c>
      <c r="P405" s="11">
        <f>O405/((Use!D$5))</f>
        <v>3873.1474676015441</v>
      </c>
      <c r="Q405" s="32">
        <f t="shared" si="70"/>
        <v>0.10176311706948667</v>
      </c>
      <c r="R405" s="35">
        <f t="shared" si="74"/>
        <v>0.1931485869802621</v>
      </c>
    </row>
    <row r="406" spans="2:18">
      <c r="B406">
        <f t="shared" si="64"/>
        <v>359</v>
      </c>
      <c r="C406">
        <f t="shared" si="75"/>
        <v>4.7003406736263317E-3</v>
      </c>
      <c r="D406" s="32">
        <f t="shared" si="66"/>
        <v>8.9058742854839501E-2</v>
      </c>
      <c r="E406" s="33">
        <f t="shared" si="71"/>
        <v>8.1741456726025882E-2</v>
      </c>
      <c r="F406" s="11">
        <f t="shared" si="67"/>
        <v>1444376.6666666667</v>
      </c>
      <c r="G406" s="11">
        <f>F406/((Use!$C$5))</f>
        <v>3834.5223914551866</v>
      </c>
      <c r="H406" s="32">
        <f t="shared" si="68"/>
        <v>0.30194020893017354</v>
      </c>
      <c r="I406" s="30">
        <f t="shared" si="72"/>
        <v>0.38368166565619943</v>
      </c>
      <c r="K406">
        <f t="shared" si="65"/>
        <v>359</v>
      </c>
      <c r="L406">
        <f t="shared" si="62"/>
        <v>5.2622299655912209E-3</v>
      </c>
      <c r="M406" s="32">
        <f t="shared" si="63"/>
        <v>9.9705025207684789E-2</v>
      </c>
      <c r="N406" s="33">
        <f t="shared" si="73"/>
        <v>9.1513014243479282E-2</v>
      </c>
      <c r="O406" s="11">
        <f t="shared" si="69"/>
        <v>1444376.6666666667</v>
      </c>
      <c r="P406" s="11">
        <f>O406/((Use!D$5))</f>
        <v>3883.9663152764087</v>
      </c>
      <c r="Q406" s="32">
        <f t="shared" si="70"/>
        <v>0.10201008909775887</v>
      </c>
      <c r="R406" s="35">
        <f t="shared" si="74"/>
        <v>0.19352310334123815</v>
      </c>
    </row>
    <row r="407" spans="2:18">
      <c r="B407">
        <f t="shared" si="64"/>
        <v>360</v>
      </c>
      <c r="C407">
        <f t="shared" si="75"/>
        <v>4.7003406736263317E-3</v>
      </c>
      <c r="D407" s="32">
        <f t="shared" si="66"/>
        <v>8.9182693844336039E-2</v>
      </c>
      <c r="E407" s="33">
        <f t="shared" si="71"/>
        <v>8.1855223596288065E-2</v>
      </c>
      <c r="F407" s="11">
        <f t="shared" si="67"/>
        <v>1448400</v>
      </c>
      <c r="G407" s="11">
        <f>F407/((Use!$C$5))</f>
        <v>3845.2035123227497</v>
      </c>
      <c r="H407" s="32">
        <f t="shared" si="68"/>
        <v>0.30270968697303713</v>
      </c>
      <c r="I407" s="30">
        <f t="shared" si="72"/>
        <v>0.38456491056932518</v>
      </c>
      <c r="K407">
        <f t="shared" si="65"/>
        <v>360</v>
      </c>
      <c r="L407">
        <f t="shared" si="62"/>
        <v>5.2622299655912209E-3</v>
      </c>
      <c r="M407" s="32">
        <f t="shared" si="63"/>
        <v>9.9843793577146428E-2</v>
      </c>
      <c r="N407" s="33">
        <f t="shared" si="73"/>
        <v>9.1640381061196194E-2</v>
      </c>
      <c r="O407" s="11">
        <f t="shared" si="69"/>
        <v>1448400</v>
      </c>
      <c r="P407" s="11">
        <f>O407/((Use!D$5))</f>
        <v>3894.7851629512729</v>
      </c>
      <c r="Q407" s="32">
        <f t="shared" si="70"/>
        <v>0.10225697102163514</v>
      </c>
      <c r="R407" s="35">
        <f t="shared" si="74"/>
        <v>0.19389735208283132</v>
      </c>
    </row>
    <row r="408" spans="2:18">
      <c r="B408">
        <f t="shared" si="64"/>
        <v>361</v>
      </c>
      <c r="C408">
        <f t="shared" si="75"/>
        <v>4.7003406736263317E-3</v>
      </c>
      <c r="D408" s="32">
        <f t="shared" si="66"/>
        <v>8.9306472798900305E-2</v>
      </c>
      <c r="E408" s="33">
        <f t="shared" si="71"/>
        <v>8.1968832566432628E-2</v>
      </c>
      <c r="F408" s="11">
        <f t="shared" si="67"/>
        <v>1452423.3333333335</v>
      </c>
      <c r="G408" s="11">
        <f>F408/((Use!$C$5))</f>
        <v>3855.8846331903133</v>
      </c>
      <c r="H408" s="32">
        <f t="shared" si="68"/>
        <v>0.30347898335478879</v>
      </c>
      <c r="I408" s="30">
        <f t="shared" si="72"/>
        <v>0.3854478159212214</v>
      </c>
      <c r="K408">
        <f t="shared" si="65"/>
        <v>361</v>
      </c>
      <c r="L408">
        <f t="shared" si="62"/>
        <v>5.2622299655912209E-3</v>
      </c>
      <c r="M408" s="32">
        <f t="shared" si="63"/>
        <v>9.9982369346233196E-2</v>
      </c>
      <c r="N408" s="33">
        <f t="shared" si="73"/>
        <v>9.1767571103060414E-2</v>
      </c>
      <c r="O408" s="11">
        <f t="shared" si="69"/>
        <v>1452423.3333333335</v>
      </c>
      <c r="P408" s="11">
        <f>O408/((Use!D$5))</f>
        <v>3905.604010626138</v>
      </c>
      <c r="Q408" s="32">
        <f t="shared" si="70"/>
        <v>0.10250376312414307</v>
      </c>
      <c r="R408" s="35">
        <f t="shared" si="74"/>
        <v>0.1942713342272035</v>
      </c>
    </row>
    <row r="409" spans="2:18">
      <c r="B409">
        <f t="shared" si="64"/>
        <v>362</v>
      </c>
      <c r="C409">
        <f t="shared" si="75"/>
        <v>4.7003406736263317E-3</v>
      </c>
      <c r="D409" s="32">
        <f t="shared" si="66"/>
        <v>8.9430080432865905E-2</v>
      </c>
      <c r="E409" s="33">
        <f t="shared" si="71"/>
        <v>8.2082284292101765E-2</v>
      </c>
      <c r="F409" s="11">
        <f t="shared" si="67"/>
        <v>1456446.6666666667</v>
      </c>
      <c r="G409" s="11">
        <f>F409/((Use!$C$5))</f>
        <v>3866.5657540578763</v>
      </c>
      <c r="H409" s="32">
        <f t="shared" si="68"/>
        <v>0.30424809862135505</v>
      </c>
      <c r="I409" s="30">
        <f t="shared" si="72"/>
        <v>0.38633038291345678</v>
      </c>
      <c r="K409">
        <f t="shared" si="65"/>
        <v>362</v>
      </c>
      <c r="L409">
        <f t="shared" si="62"/>
        <v>5.2622299655912209E-3</v>
      </c>
      <c r="M409" s="32">
        <f t="shared" si="63"/>
        <v>0.10012075331467175</v>
      </c>
      <c r="N409" s="33">
        <f t="shared" si="73"/>
        <v>9.1894585103091078E-2</v>
      </c>
      <c r="O409" s="11">
        <f t="shared" si="69"/>
        <v>1456446.6666666667</v>
      </c>
      <c r="P409" s="11">
        <f>O409/((Use!D$5))</f>
        <v>3916.4228583010026</v>
      </c>
      <c r="Q409" s="32">
        <f t="shared" si="70"/>
        <v>0.10275046568663904</v>
      </c>
      <c r="R409" s="35">
        <f t="shared" si="74"/>
        <v>0.1946450507897301</v>
      </c>
    </row>
    <row r="410" spans="2:18">
      <c r="B410">
        <f t="shared" si="64"/>
        <v>363</v>
      </c>
      <c r="C410">
        <f t="shared" si="75"/>
        <v>4.7003406736263317E-3</v>
      </c>
      <c r="D410" s="32">
        <f t="shared" si="66"/>
        <v>8.9553517455636611E-2</v>
      </c>
      <c r="E410" s="33">
        <f t="shared" si="71"/>
        <v>8.2195579424412885E-2</v>
      </c>
      <c r="F410" s="11">
        <f t="shared" si="67"/>
        <v>1460470</v>
      </c>
      <c r="G410" s="11">
        <f>F410/((Use!$C$5))</f>
        <v>3877.2468749254394</v>
      </c>
      <c r="H410" s="32">
        <f t="shared" si="68"/>
        <v>0.30501703331551866</v>
      </c>
      <c r="I410" s="30">
        <f t="shared" si="72"/>
        <v>0.38721261273993157</v>
      </c>
      <c r="K410">
        <f t="shared" si="65"/>
        <v>363</v>
      </c>
      <c r="L410">
        <f t="shared" si="62"/>
        <v>5.2622299655912209E-3</v>
      </c>
      <c r="M410" s="32">
        <f t="shared" si="63"/>
        <v>0.10025894627666961</v>
      </c>
      <c r="N410" s="33">
        <f t="shared" si="73"/>
        <v>9.2021423790241655E-2</v>
      </c>
      <c r="O410" s="11">
        <f t="shared" si="69"/>
        <v>1460470</v>
      </c>
      <c r="P410" s="11">
        <f>O410/((Use!D$5))</f>
        <v>3927.2417059758668</v>
      </c>
      <c r="Q410" s="32">
        <f t="shared" si="70"/>
        <v>0.10299707898882397</v>
      </c>
      <c r="R410" s="35">
        <f t="shared" si="74"/>
        <v>0.19501850277906563</v>
      </c>
    </row>
    <row r="411" spans="2:18">
      <c r="B411">
        <f t="shared" si="64"/>
        <v>364</v>
      </c>
      <c r="C411">
        <f t="shared" si="75"/>
        <v>4.7003406736263317E-3</v>
      </c>
      <c r="D411" s="32">
        <f t="shared" si="66"/>
        <v>8.9676784571733822E-2</v>
      </c>
      <c r="E411" s="33">
        <f t="shared" si="71"/>
        <v>8.2308718610002163E-2</v>
      </c>
      <c r="F411" s="11">
        <f t="shared" si="67"/>
        <v>1464493.3333333335</v>
      </c>
      <c r="G411" s="11">
        <f>F411/((Use!$C$5))</f>
        <v>3887.927995793003</v>
      </c>
      <c r="H411" s="32">
        <f t="shared" si="68"/>
        <v>0.30578578797694556</v>
      </c>
      <c r="I411" s="30">
        <f t="shared" si="72"/>
        <v>0.38809450658694772</v>
      </c>
      <c r="K411">
        <f t="shared" si="65"/>
        <v>364</v>
      </c>
      <c r="L411">
        <f t="shared" si="62"/>
        <v>5.2622299655912209E-3</v>
      </c>
      <c r="M411" s="32">
        <f t="shared" si="63"/>
        <v>0.10039694902096821</v>
      </c>
      <c r="N411" s="33">
        <f t="shared" si="73"/>
        <v>9.2148087888448665E-2</v>
      </c>
      <c r="O411" s="11">
        <f t="shared" si="69"/>
        <v>1464493.3333333335</v>
      </c>
      <c r="P411" s="11">
        <f>O411/((Use!D$5))</f>
        <v>3938.0605536507319</v>
      </c>
      <c r="Q411" s="32">
        <f t="shared" si="70"/>
        <v>0.10324360330875722</v>
      </c>
      <c r="R411" s="35">
        <f t="shared" si="74"/>
        <v>0.1953916911972059</v>
      </c>
    </row>
    <row r="412" spans="2:18">
      <c r="B412">
        <f t="shared" si="64"/>
        <v>365</v>
      </c>
      <c r="C412">
        <f t="shared" si="75"/>
        <v>4.7003406736263317E-3</v>
      </c>
      <c r="D412" s="32">
        <f t="shared" si="66"/>
        <v>8.9799882480843501E-2</v>
      </c>
      <c r="E412" s="33">
        <f t="shared" si="71"/>
        <v>8.2421702491067658E-2</v>
      </c>
      <c r="F412" s="11">
        <f t="shared" si="67"/>
        <v>1468516.6666666667</v>
      </c>
      <c r="G412" s="11">
        <f>F412/((Use!$C$5))</f>
        <v>3898.6091166605661</v>
      </c>
      <c r="H412" s="32">
        <f t="shared" si="68"/>
        <v>0.30655436314220996</v>
      </c>
      <c r="I412" s="30">
        <f t="shared" si="72"/>
        <v>0.38897606563327763</v>
      </c>
      <c r="K412">
        <f t="shared" si="65"/>
        <v>365</v>
      </c>
      <c r="L412">
        <f t="shared" si="62"/>
        <v>5.2622299655912209E-3</v>
      </c>
      <c r="M412" s="32">
        <f t="shared" si="63"/>
        <v>0.10053476233089555</v>
      </c>
      <c r="N412" s="33">
        <f t="shared" si="73"/>
        <v>9.2274578116679898E-2</v>
      </c>
      <c r="O412" s="11">
        <f t="shared" si="69"/>
        <v>1468516.6666666667</v>
      </c>
      <c r="P412" s="11">
        <f>O412/((Use!D$5))</f>
        <v>3948.8794013255965</v>
      </c>
      <c r="Q412" s="32">
        <f t="shared" si="70"/>
        <v>0.10349003892287008</v>
      </c>
      <c r="R412" s="35">
        <f t="shared" si="74"/>
        <v>0.19576461703954998</v>
      </c>
    </row>
    <row r="413" spans="2:18">
      <c r="B413">
        <f t="shared" si="64"/>
        <v>366</v>
      </c>
      <c r="C413">
        <f t="shared" si="75"/>
        <v>4.7003406736263317E-3</v>
      </c>
      <c r="D413" s="32">
        <f t="shared" si="66"/>
        <v>8.992281187786251E-2</v>
      </c>
      <c r="E413" s="33">
        <f t="shared" si="71"/>
        <v>8.2534531705411765E-2</v>
      </c>
      <c r="F413" s="11">
        <f t="shared" si="67"/>
        <v>1472540</v>
      </c>
      <c r="G413" s="11">
        <f>F413/((Use!$C$5))</f>
        <v>3909.2902375281287</v>
      </c>
      <c r="H413" s="32">
        <f t="shared" si="68"/>
        <v>0.30732275934482223</v>
      </c>
      <c r="I413" s="30">
        <f t="shared" si="72"/>
        <v>0.38985729105023398</v>
      </c>
      <c r="K413">
        <f t="shared" si="65"/>
        <v>366</v>
      </c>
      <c r="L413">
        <f t="shared" si="62"/>
        <v>5.2622299655912209E-3</v>
      </c>
      <c r="M413" s="32">
        <f t="shared" si="63"/>
        <v>0.10067238698441805</v>
      </c>
      <c r="N413" s="33">
        <f t="shared" si="73"/>
        <v>9.2400895188982174E-2</v>
      </c>
      <c r="O413" s="11">
        <f t="shared" si="69"/>
        <v>1472540</v>
      </c>
      <c r="P413" s="11">
        <f>O413/((Use!D$5))</f>
        <v>3959.6982490004611</v>
      </c>
      <c r="Q413" s="32">
        <f t="shared" si="70"/>
        <v>0.10373638610598049</v>
      </c>
      <c r="R413" s="35">
        <f t="shared" si="74"/>
        <v>0.19613728129496266</v>
      </c>
    </row>
    <row r="414" spans="2:18">
      <c r="B414">
        <f t="shared" si="64"/>
        <v>367</v>
      </c>
      <c r="C414">
        <f t="shared" si="75"/>
        <v>4.7003406736263317E-3</v>
      </c>
      <c r="D414" s="32">
        <f t="shared" si="66"/>
        <v>9.0045573452944352E-2</v>
      </c>
      <c r="E414" s="33">
        <f t="shared" si="71"/>
        <v>8.264720688648329E-2</v>
      </c>
      <c r="F414" s="11">
        <f t="shared" si="67"/>
        <v>1476563.3333333335</v>
      </c>
      <c r="G414" s="11">
        <f>F414/((Use!$C$5))</f>
        <v>3919.9713583956927</v>
      </c>
      <c r="H414" s="32">
        <f t="shared" si="68"/>
        <v>0.30809097711525391</v>
      </c>
      <c r="I414" s="30">
        <f t="shared" si="72"/>
        <v>0.39073818400173721</v>
      </c>
      <c r="K414">
        <f t="shared" si="65"/>
        <v>367</v>
      </c>
      <c r="L414">
        <f t="shared" si="62"/>
        <v>5.2622299655912209E-3</v>
      </c>
      <c r="M414" s="32">
        <f t="shared" si="63"/>
        <v>0.10080982375419167</v>
      </c>
      <c r="N414" s="33">
        <f t="shared" si="73"/>
        <v>9.2527039814528103E-2</v>
      </c>
      <c r="O414" s="11">
        <f t="shared" si="69"/>
        <v>1476563.3333333335</v>
      </c>
      <c r="P414" s="11">
        <f>O414/((Use!D$5))</f>
        <v>3970.5170966753258</v>
      </c>
      <c r="Q414" s="32">
        <f t="shared" si="70"/>
        <v>0.10398264513130653</v>
      </c>
      <c r="R414" s="35">
        <f t="shared" si="74"/>
        <v>0.19650968494583465</v>
      </c>
    </row>
    <row r="415" spans="2:18">
      <c r="B415">
        <f t="shared" si="64"/>
        <v>368</v>
      </c>
      <c r="C415">
        <f t="shared" si="75"/>
        <v>4.7003406736263317E-3</v>
      </c>
      <c r="D415" s="32">
        <f t="shared" si="66"/>
        <v>9.0168167891544415E-2</v>
      </c>
      <c r="E415" s="33">
        <f t="shared" si="71"/>
        <v>8.2759728663418908E-2</v>
      </c>
      <c r="F415" s="11">
        <f t="shared" si="67"/>
        <v>1480586.6666666667</v>
      </c>
      <c r="G415" s="11">
        <f>F415/((Use!$C$5))</f>
        <v>3930.6524792632554</v>
      </c>
      <c r="H415" s="32">
        <f t="shared" si="68"/>
        <v>0.30885901698096169</v>
      </c>
      <c r="I415" s="30">
        <f t="shared" si="72"/>
        <v>0.39161874564438059</v>
      </c>
      <c r="K415">
        <f t="shared" si="65"/>
        <v>368</v>
      </c>
      <c r="L415">
        <f t="shared" si="62"/>
        <v>5.2622299655912209E-3</v>
      </c>
      <c r="M415" s="32">
        <f t="shared" si="63"/>
        <v>0.10094707340761273</v>
      </c>
      <c r="N415" s="33">
        <f t="shared" si="73"/>
        <v>9.2653012697662837E-2</v>
      </c>
      <c r="O415" s="11">
        <f t="shared" si="69"/>
        <v>1480586.6666666667</v>
      </c>
      <c r="P415" s="11">
        <f>O415/((Use!D$5))</f>
        <v>3981.3359443501904</v>
      </c>
      <c r="Q415" s="32">
        <f t="shared" si="70"/>
        <v>0.10422881627047989</v>
      </c>
      <c r="R415" s="35">
        <f t="shared" si="74"/>
        <v>0.19688182896814271</v>
      </c>
    </row>
    <row r="416" spans="2:18">
      <c r="B416">
        <f t="shared" si="64"/>
        <v>369</v>
      </c>
      <c r="C416">
        <f t="shared" si="75"/>
        <v>4.7003406736263317E-3</v>
      </c>
      <c r="D416" s="32">
        <f t="shared" si="66"/>
        <v>9.0290595874464627E-2</v>
      </c>
      <c r="E416" s="33">
        <f t="shared" si="71"/>
        <v>8.2872097661084165E-2</v>
      </c>
      <c r="F416" s="11">
        <f t="shared" si="67"/>
        <v>1484610</v>
      </c>
      <c r="G416" s="11">
        <f>F416/((Use!$C$5))</f>
        <v>3941.3336001308185</v>
      </c>
      <c r="H416" s="32">
        <f t="shared" si="68"/>
        <v>0.30962687946641648</v>
      </c>
      <c r="I416" s="30">
        <f t="shared" si="72"/>
        <v>0.39249897712750065</v>
      </c>
      <c r="K416">
        <f t="shared" si="65"/>
        <v>369</v>
      </c>
      <c r="L416">
        <f t="shared" ref="L416:L479" si="76">L415</f>
        <v>5.2622299655912209E-3</v>
      </c>
      <c r="M416" s="32">
        <f t="shared" ref="M416:M479" si="77">L416*K416^(0.5)</f>
        <v>0.10108413670686771</v>
      </c>
      <c r="N416" s="33">
        <f t="shared" si="73"/>
        <v>9.2778814537949741E-2</v>
      </c>
      <c r="O416" s="11">
        <f t="shared" si="69"/>
        <v>1484610</v>
      </c>
      <c r="P416" s="11">
        <f>O416/((Use!D$5))</f>
        <v>3992.154792025055</v>
      </c>
      <c r="Q416" s="32">
        <f t="shared" si="70"/>
        <v>0.10447489979356017</v>
      </c>
      <c r="R416" s="35">
        <f t="shared" si="74"/>
        <v>0.1972537143315099</v>
      </c>
    </row>
    <row r="417" spans="2:18">
      <c r="B417">
        <f t="shared" ref="B417:B480" si="78">B416+1</f>
        <v>370</v>
      </c>
      <c r="C417">
        <f t="shared" si="75"/>
        <v>4.7003406736263317E-3</v>
      </c>
      <c r="D417" s="32">
        <f t="shared" si="66"/>
        <v>9.0412858077897493E-2</v>
      </c>
      <c r="E417" s="33">
        <f t="shared" si="71"/>
        <v>8.2984314500113954E-2</v>
      </c>
      <c r="F417" s="11">
        <f t="shared" si="67"/>
        <v>1488633.3333333335</v>
      </c>
      <c r="G417" s="11">
        <f>F417/((Use!$C$5))</f>
        <v>3952.014720998382</v>
      </c>
      <c r="H417" s="32">
        <f t="shared" si="68"/>
        <v>0.31039456509312296</v>
      </c>
      <c r="I417" s="30">
        <f t="shared" si="72"/>
        <v>0.39337887959323692</v>
      </c>
      <c r="K417">
        <f t="shared" ref="K417:K480" si="79">K416+1</f>
        <v>370</v>
      </c>
      <c r="L417">
        <f t="shared" si="76"/>
        <v>5.2622299655912209E-3</v>
      </c>
      <c r="M417" s="32">
        <f t="shared" si="77"/>
        <v>0.10122101440898271</v>
      </c>
      <c r="N417" s="33">
        <f t="shared" si="73"/>
        <v>9.290444603021579E-2</v>
      </c>
      <c r="O417" s="11">
        <f t="shared" si="69"/>
        <v>1488633.3333333335</v>
      </c>
      <c r="P417" s="11">
        <f>O417/((Use!D$5))</f>
        <v>4002.9736396999201</v>
      </c>
      <c r="Q417" s="32">
        <f t="shared" si="70"/>
        <v>0.10472089596904709</v>
      </c>
      <c r="R417" s="35">
        <f t="shared" si="74"/>
        <v>0.19762534199926288</v>
      </c>
    </row>
    <row r="418" spans="2:18">
      <c r="B418">
        <f t="shared" si="78"/>
        <v>371</v>
      </c>
      <c r="C418">
        <f t="shared" si="75"/>
        <v>4.7003406736263317E-3</v>
      </c>
      <c r="D418" s="32">
        <f t="shared" si="66"/>
        <v>9.0534955173469767E-2</v>
      </c>
      <c r="E418" s="33">
        <f t="shared" si="71"/>
        <v>8.3096379796952488E-2</v>
      </c>
      <c r="F418" s="11">
        <f t="shared" si="67"/>
        <v>1492656.6666666667</v>
      </c>
      <c r="G418" s="11">
        <f>F418/((Use!$C$5))</f>
        <v>3962.6958418659451</v>
      </c>
      <c r="H418" s="32">
        <f t="shared" si="68"/>
        <v>0.31116207437965082</v>
      </c>
      <c r="I418" s="30">
        <f t="shared" si="72"/>
        <v>0.39425845417660332</v>
      </c>
      <c r="K418">
        <f t="shared" si="79"/>
        <v>371</v>
      </c>
      <c r="L418">
        <f t="shared" si="76"/>
        <v>5.2622299655912209E-3</v>
      </c>
      <c r="M418" s="32">
        <f t="shared" si="77"/>
        <v>0.10135770726587226</v>
      </c>
      <c r="N418" s="33">
        <f t="shared" si="73"/>
        <v>9.3029907864596334E-2</v>
      </c>
      <c r="O418" s="11">
        <f t="shared" si="69"/>
        <v>1492656.6666666667</v>
      </c>
      <c r="P418" s="11">
        <f>O418/((Use!D$5))</f>
        <v>4013.7924873747843</v>
      </c>
      <c r="Q418" s="32">
        <f t="shared" si="70"/>
        <v>0.10496680506389437</v>
      </c>
      <c r="R418" s="35">
        <f t="shared" si="74"/>
        <v>0.19799671292849069</v>
      </c>
    </row>
    <row r="419" spans="2:18">
      <c r="B419">
        <f t="shared" si="78"/>
        <v>372</v>
      </c>
      <c r="C419">
        <f t="shared" si="75"/>
        <v>4.7003406736263317E-3</v>
      </c>
      <c r="D419" s="32">
        <f t="shared" si="66"/>
        <v>9.0656887828285418E-2</v>
      </c>
      <c r="E419" s="33">
        <f t="shared" si="71"/>
        <v>8.3208294163892846E-2</v>
      </c>
      <c r="F419" s="11">
        <f t="shared" si="67"/>
        <v>1496680</v>
      </c>
      <c r="G419" s="11">
        <f>F419/((Use!$C$5))</f>
        <v>3973.3769627335082</v>
      </c>
      <c r="H419" s="32">
        <f t="shared" si="68"/>
        <v>0.31192940784165307</v>
      </c>
      <c r="I419" s="30">
        <f t="shared" si="72"/>
        <v>0.39513770200554593</v>
      </c>
      <c r="K419">
        <f t="shared" si="79"/>
        <v>372</v>
      </c>
      <c r="L419">
        <f t="shared" si="76"/>
        <v>5.2622299655912209E-3</v>
      </c>
      <c r="M419" s="32">
        <f t="shared" si="77"/>
        <v>0.10149421602438742</v>
      </c>
      <c r="N419" s="33">
        <f t="shared" si="73"/>
        <v>9.3155200726579332E-2</v>
      </c>
      <c r="O419" s="11">
        <f t="shared" si="69"/>
        <v>1496680</v>
      </c>
      <c r="P419" s="11">
        <f>O419/((Use!D$5))</f>
        <v>4024.6113350496489</v>
      </c>
      <c r="Q419" s="32">
        <f t="shared" si="70"/>
        <v>0.1052126273435226</v>
      </c>
      <c r="R419" s="35">
        <f t="shared" si="74"/>
        <v>0.19836782807010195</v>
      </c>
    </row>
    <row r="420" spans="2:18">
      <c r="B420">
        <f t="shared" si="78"/>
        <v>373</v>
      </c>
      <c r="C420">
        <f t="shared" si="75"/>
        <v>4.7003406736263317E-3</v>
      </c>
      <c r="D420" s="32">
        <f t="shared" si="66"/>
        <v>9.0778656704968222E-2</v>
      </c>
      <c r="E420" s="33">
        <f t="shared" si="71"/>
        <v>8.3320058209115977E-2</v>
      </c>
      <c r="F420" s="11">
        <f t="shared" si="67"/>
        <v>1500703.3333333335</v>
      </c>
      <c r="G420" s="11">
        <f>F420/((Use!$C$5))</f>
        <v>3984.0580836010718</v>
      </c>
      <c r="H420" s="32">
        <f t="shared" si="68"/>
        <v>0.31269656599189488</v>
      </c>
      <c r="I420" s="30">
        <f t="shared" si="72"/>
        <v>0.39601662420101086</v>
      </c>
      <c r="K420">
        <f t="shared" si="79"/>
        <v>373</v>
      </c>
      <c r="L420">
        <f t="shared" si="76"/>
        <v>5.2622299655912209E-3</v>
      </c>
      <c r="M420" s="32">
        <f t="shared" si="77"/>
        <v>0.10163054142636349</v>
      </c>
      <c r="N420" s="33">
        <f t="shared" si="73"/>
        <v>9.3280325297049049E-2</v>
      </c>
      <c r="O420" s="11">
        <f t="shared" si="69"/>
        <v>1500703.3333333335</v>
      </c>
      <c r="P420" s="11">
        <f>O420/((Use!D$5))</f>
        <v>4035.430182724514</v>
      </c>
      <c r="Q420" s="32">
        <f t="shared" si="70"/>
        <v>0.10545836307183239</v>
      </c>
      <c r="R420" s="35">
        <f t="shared" si="74"/>
        <v>0.19873868836888142</v>
      </c>
    </row>
    <row r="421" spans="2:18">
      <c r="B421">
        <f t="shared" si="78"/>
        <v>374</v>
      </c>
      <c r="C421">
        <f t="shared" si="75"/>
        <v>4.7003406736263317E-3</v>
      </c>
      <c r="D421" s="32">
        <f t="shared" si="66"/>
        <v>9.0900262461703699E-2</v>
      </c>
      <c r="E421" s="33">
        <f t="shared" si="71"/>
        <v>8.3431672536729284E-2</v>
      </c>
      <c r="F421" s="11">
        <f t="shared" si="67"/>
        <v>1504726.6666666667</v>
      </c>
      <c r="G421" s="11">
        <f>F421/((Use!$C$5))</f>
        <v>3994.7392044686349</v>
      </c>
      <c r="H421" s="32">
        <f t="shared" si="68"/>
        <v>0.31346354934027332</v>
      </c>
      <c r="I421" s="30">
        <f t="shared" si="72"/>
        <v>0.3968952218770026</v>
      </c>
      <c r="K421">
        <f t="shared" si="79"/>
        <v>374</v>
      </c>
      <c r="L421">
        <f t="shared" si="76"/>
        <v>5.2622299655912209E-3</v>
      </c>
      <c r="M421" s="32">
        <f t="shared" si="77"/>
        <v>0.101766684208667</v>
      </c>
      <c r="N421" s="33">
        <f t="shared" si="73"/>
        <v>9.3405282252329247E-2</v>
      </c>
      <c r="O421" s="11">
        <f t="shared" si="69"/>
        <v>1504726.6666666667</v>
      </c>
      <c r="P421" s="11">
        <f>O421/((Use!D$5))</f>
        <v>4046.2490303993782</v>
      </c>
      <c r="Q421" s="32">
        <f t="shared" si="70"/>
        <v>0.10570401251121651</v>
      </c>
      <c r="R421" s="35">
        <f t="shared" si="74"/>
        <v>0.19910929476354577</v>
      </c>
    </row>
    <row r="422" spans="2:18">
      <c r="B422">
        <f t="shared" si="78"/>
        <v>375</v>
      </c>
      <c r="C422">
        <f t="shared" si="75"/>
        <v>4.7003406736263317E-3</v>
      </c>
      <c r="D422" s="32">
        <f t="shared" si="66"/>
        <v>9.1021705752280663E-2</v>
      </c>
      <c r="E422" s="33">
        <f t="shared" si="71"/>
        <v>8.3543137746804649E-2</v>
      </c>
      <c r="F422" s="11">
        <f t="shared" si="67"/>
        <v>1508750</v>
      </c>
      <c r="G422" s="11">
        <f>F422/((Use!$C$5))</f>
        <v>4005.4203253361975</v>
      </c>
      <c r="H422" s="32">
        <f t="shared" si="68"/>
        <v>0.31423035839384478</v>
      </c>
      <c r="I422" s="30">
        <f t="shared" si="72"/>
        <v>0.39777349614064944</v>
      </c>
      <c r="K422">
        <f t="shared" si="79"/>
        <v>375</v>
      </c>
      <c r="L422">
        <f t="shared" si="76"/>
        <v>5.2622299655912209E-3</v>
      </c>
      <c r="M422" s="32">
        <f t="shared" si="77"/>
        <v>0.10190264510324214</v>
      </c>
      <c r="N422" s="33">
        <f t="shared" si="73"/>
        <v>9.3530072264225786E-2</v>
      </c>
      <c r="O422" s="11">
        <f t="shared" si="69"/>
        <v>1508750</v>
      </c>
      <c r="P422" s="11">
        <f>O422/((Use!D$5))</f>
        <v>4057.0678780742428</v>
      </c>
      <c r="Q422" s="32">
        <f t="shared" si="70"/>
        <v>0.1059495759225732</v>
      </c>
      <c r="R422" s="35">
        <f t="shared" si="74"/>
        <v>0.19947964818679897</v>
      </c>
    </row>
    <row r="423" spans="2:18">
      <c r="B423">
        <f t="shared" si="78"/>
        <v>376</v>
      </c>
      <c r="C423">
        <f t="shared" si="75"/>
        <v>4.7003406736263317E-3</v>
      </c>
      <c r="D423" s="32">
        <f t="shared" si="66"/>
        <v>9.1142987226132274E-2</v>
      </c>
      <c r="E423" s="33">
        <f t="shared" si="71"/>
        <v>8.365445443541622E-2</v>
      </c>
      <c r="F423" s="11">
        <f t="shared" si="67"/>
        <v>1512773.3333333335</v>
      </c>
      <c r="G423" s="11">
        <f>F423/((Use!$C$5))</f>
        <v>4016.1014462037615</v>
      </c>
      <c r="H423" s="32">
        <f t="shared" si="68"/>
        <v>0.31499699365684664</v>
      </c>
      <c r="I423" s="30">
        <f t="shared" si="72"/>
        <v>0.39865144809226283</v>
      </c>
      <c r="K423">
        <f t="shared" si="79"/>
        <v>376</v>
      </c>
      <c r="L423">
        <f t="shared" si="76"/>
        <v>5.2622299655912209E-3</v>
      </c>
      <c r="M423" s="32">
        <f t="shared" si="77"/>
        <v>0.10203842483715674</v>
      </c>
      <c r="N423" s="33">
        <f t="shared" si="73"/>
        <v>9.3654696000068788E-2</v>
      </c>
      <c r="O423" s="11">
        <f t="shared" si="69"/>
        <v>1512773.3333333335</v>
      </c>
      <c r="P423" s="11">
        <f>O423/((Use!D$5))</f>
        <v>4067.8867257491079</v>
      </c>
      <c r="Q423" s="32">
        <f t="shared" si="70"/>
        <v>0.10619505356531848</v>
      </c>
      <c r="R423" s="35">
        <f t="shared" si="74"/>
        <v>0.19984974956538726</v>
      </c>
    </row>
    <row r="424" spans="2:18">
      <c r="B424">
        <f t="shared" si="78"/>
        <v>377</v>
      </c>
      <c r="C424">
        <f t="shared" si="75"/>
        <v>4.7003406736263317E-3</v>
      </c>
      <c r="D424" s="32">
        <f t="shared" si="66"/>
        <v>9.1264107528376437E-2</v>
      </c>
      <c r="E424" s="33">
        <f t="shared" si="71"/>
        <v>8.376562319467741E-2</v>
      </c>
      <c r="F424" s="11">
        <f t="shared" si="67"/>
        <v>1516796.6666666667</v>
      </c>
      <c r="G424" s="11">
        <f>F424/((Use!$C$5))</f>
        <v>4026.7825670713241</v>
      </c>
      <c r="H424" s="32">
        <f t="shared" si="68"/>
        <v>0.31576345563072017</v>
      </c>
      <c r="I424" s="30">
        <f t="shared" si="72"/>
        <v>0.39952907882539757</v>
      </c>
      <c r="K424">
        <f t="shared" si="79"/>
        <v>377</v>
      </c>
      <c r="L424">
        <f t="shared" si="76"/>
        <v>5.2622299655912209E-3</v>
      </c>
      <c r="M424" s="32">
        <f t="shared" si="77"/>
        <v>0.10217402413264759</v>
      </c>
      <c r="N424" s="33">
        <f t="shared" si="73"/>
        <v>9.3779154122754296E-2</v>
      </c>
      <c r="O424" s="11">
        <f t="shared" si="69"/>
        <v>1516796.6666666667</v>
      </c>
      <c r="P424" s="11">
        <f>O424/((Use!D$5))</f>
        <v>4078.7055734239721</v>
      </c>
      <c r="Q424" s="32">
        <f t="shared" si="70"/>
        <v>0.10644044569739786</v>
      </c>
      <c r="R424" s="35">
        <f t="shared" si="74"/>
        <v>0.20021959982015214</v>
      </c>
    </row>
    <row r="425" spans="2:18">
      <c r="B425">
        <f t="shared" si="78"/>
        <v>378</v>
      </c>
      <c r="C425">
        <f t="shared" si="75"/>
        <v>4.7003406736263317E-3</v>
      </c>
      <c r="D425" s="32">
        <f t="shared" si="66"/>
        <v>9.138506729985596E-2</v>
      </c>
      <c r="E425" s="33">
        <f t="shared" si="71"/>
        <v>8.3876644612777815E-2</v>
      </c>
      <c r="F425" s="11">
        <f t="shared" si="67"/>
        <v>1520820</v>
      </c>
      <c r="G425" s="11">
        <f>F425/((Use!$C$5))</f>
        <v>4037.4636879388872</v>
      </c>
      <c r="H425" s="32">
        <f t="shared" si="68"/>
        <v>0.3165297448141326</v>
      </c>
      <c r="I425" s="30">
        <f t="shared" si="72"/>
        <v>0.40040638942691043</v>
      </c>
      <c r="K425">
        <f t="shared" si="79"/>
        <v>378</v>
      </c>
      <c r="L425">
        <f t="shared" si="76"/>
        <v>5.2622299655912209E-3</v>
      </c>
      <c r="M425" s="32">
        <f t="shared" si="77"/>
        <v>0.10230944370716526</v>
      </c>
      <c r="N425" s="33">
        <f t="shared" si="73"/>
        <v>9.3903447290785383E-2</v>
      </c>
      <c r="O425" s="11">
        <f t="shared" si="69"/>
        <v>1520820</v>
      </c>
      <c r="P425" s="11">
        <f>O425/((Use!D$5))</f>
        <v>4089.5244210988367</v>
      </c>
      <c r="Q425" s="32">
        <f t="shared" si="70"/>
        <v>0.10668575257529966</v>
      </c>
      <c r="R425" s="35">
        <f t="shared" si="74"/>
        <v>0.20058919986608503</v>
      </c>
    </row>
    <row r="426" spans="2:18">
      <c r="B426">
        <f t="shared" si="78"/>
        <v>379</v>
      </c>
      <c r="C426">
        <f t="shared" si="75"/>
        <v>4.7003406736263317E-3</v>
      </c>
      <c r="D426" s="32">
        <f t="shared" si="66"/>
        <v>9.1505867177178041E-2</v>
      </c>
      <c r="E426" s="33">
        <f t="shared" si="71"/>
        <v>8.3987519274019415E-2</v>
      </c>
      <c r="F426" s="11">
        <f t="shared" si="67"/>
        <v>1524843.3333333335</v>
      </c>
      <c r="G426" s="11">
        <f>F426/((Use!$C$5))</f>
        <v>4048.1448088064508</v>
      </c>
      <c r="H426" s="32">
        <f t="shared" si="68"/>
        <v>0.31729586170300317</v>
      </c>
      <c r="I426" s="30">
        <f t="shared" si="72"/>
        <v>0.4012833809770226</v>
      </c>
      <c r="K426">
        <f t="shared" si="79"/>
        <v>379</v>
      </c>
      <c r="L426">
        <f t="shared" si="76"/>
        <v>5.2622299655912209E-3</v>
      </c>
      <c r="M426" s="32">
        <f t="shared" si="77"/>
        <v>0.10244468427341842</v>
      </c>
      <c r="N426" s="33">
        <f t="shared" si="73"/>
        <v>9.4027576158312795E-2</v>
      </c>
      <c r="O426" s="11">
        <f t="shared" si="69"/>
        <v>1524843.3333333335</v>
      </c>
      <c r="P426" s="11">
        <f>O426/((Use!D$5))</f>
        <v>4100.3432687737022</v>
      </c>
      <c r="Q426" s="32">
        <f t="shared" si="70"/>
        <v>0.10693097445406607</v>
      </c>
      <c r="R426" s="35">
        <f t="shared" si="74"/>
        <v>0.20095855061237888</v>
      </c>
    </row>
    <row r="427" spans="2:18">
      <c r="B427">
        <f t="shared" si="78"/>
        <v>380</v>
      </c>
      <c r="C427">
        <f t="shared" si="75"/>
        <v>4.7003406736263317E-3</v>
      </c>
      <c r="D427" s="32">
        <f t="shared" si="66"/>
        <v>9.1626507792753359E-2</v>
      </c>
      <c r="E427" s="33">
        <f t="shared" si="71"/>
        <v>8.409824775885244E-2</v>
      </c>
      <c r="F427" s="11">
        <f t="shared" si="67"/>
        <v>1528866.6666666667</v>
      </c>
      <c r="G427" s="11">
        <f>F427/((Use!$C$5))</f>
        <v>4058.8259296740139</v>
      </c>
      <c r="H427" s="32">
        <f t="shared" si="68"/>
        <v>0.3180618067905216</v>
      </c>
      <c r="I427" s="30">
        <f t="shared" si="72"/>
        <v>0.40216005454937404</v>
      </c>
      <c r="K427">
        <f t="shared" si="79"/>
        <v>380</v>
      </c>
      <c r="L427">
        <f t="shared" si="76"/>
        <v>5.2622299655912209E-3</v>
      </c>
      <c r="M427" s="32">
        <f t="shared" si="77"/>
        <v>0.10257974653941755</v>
      </c>
      <c r="N427" s="33">
        <f t="shared" si="73"/>
        <v>9.4151541375175118E-2</v>
      </c>
      <c r="O427" s="11">
        <f t="shared" si="69"/>
        <v>1528866.6666666667</v>
      </c>
      <c r="P427" s="11">
        <f>O427/((Use!D$5))</f>
        <v>4111.1621164485659</v>
      </c>
      <c r="Q427" s="32">
        <f t="shared" si="70"/>
        <v>0.10717611158730568</v>
      </c>
      <c r="R427" s="35">
        <f t="shared" si="74"/>
        <v>0.20132765296248079</v>
      </c>
    </row>
    <row r="428" spans="2:18">
      <c r="B428">
        <f t="shared" si="78"/>
        <v>381</v>
      </c>
      <c r="C428">
        <f t="shared" si="75"/>
        <v>4.7003406736263317E-3</v>
      </c>
      <c r="D428" s="32">
        <f t="shared" si="66"/>
        <v>9.1746989774834808E-2</v>
      </c>
      <c r="E428" s="33">
        <f t="shared" si="71"/>
        <v>8.4208830643911006E-2</v>
      </c>
      <c r="F428" s="11">
        <f t="shared" si="67"/>
        <v>1532890</v>
      </c>
      <c r="G428" s="11">
        <f>F428/((Use!$C$5))</f>
        <v>4069.507050541577</v>
      </c>
      <c r="H428" s="32">
        <f t="shared" si="68"/>
        <v>0.31882758056717214</v>
      </c>
      <c r="I428" s="30">
        <f t="shared" si="72"/>
        <v>0.40303641121108313</v>
      </c>
      <c r="K428">
        <f t="shared" si="79"/>
        <v>381</v>
      </c>
      <c r="L428">
        <f t="shared" si="76"/>
        <v>5.2622299655912209E-3</v>
      </c>
      <c r="M428" s="32">
        <f t="shared" si="77"/>
        <v>0.10271463120851827</v>
      </c>
      <c r="N428" s="33">
        <f t="shared" si="73"/>
        <v>9.4275343586938565E-2</v>
      </c>
      <c r="O428" s="11">
        <f t="shared" si="69"/>
        <v>1532890</v>
      </c>
      <c r="P428" s="11">
        <f>O428/((Use!D$5))</f>
        <v>4121.9809641234306</v>
      </c>
      <c r="Q428" s="32">
        <f t="shared" si="70"/>
        <v>0.10742116422720498</v>
      </c>
      <c r="R428" s="35">
        <f t="shared" si="74"/>
        <v>0.20169650781414356</v>
      </c>
    </row>
    <row r="429" spans="2:18">
      <c r="B429">
        <f t="shared" si="78"/>
        <v>382</v>
      </c>
      <c r="C429">
        <f t="shared" si="75"/>
        <v>4.7003406736263317E-3</v>
      </c>
      <c r="D429" s="32">
        <f t="shared" si="66"/>
        <v>9.186731374755544E-2</v>
      </c>
      <c r="E429" s="33">
        <f t="shared" si="71"/>
        <v>8.4319268502047837E-2</v>
      </c>
      <c r="F429" s="11">
        <f t="shared" si="67"/>
        <v>1536913.3333333335</v>
      </c>
      <c r="G429" s="11">
        <f>F429/((Use!$C$5))</f>
        <v>4080.1881714091405</v>
      </c>
      <c r="H429" s="32">
        <f t="shared" si="68"/>
        <v>0.31959318352075528</v>
      </c>
      <c r="I429" s="30">
        <f t="shared" si="72"/>
        <v>0.40391245202280313</v>
      </c>
      <c r="K429">
        <f t="shared" si="79"/>
        <v>382</v>
      </c>
      <c r="L429">
        <f t="shared" si="76"/>
        <v>5.2622299655912209E-3</v>
      </c>
      <c r="M429" s="32">
        <f t="shared" si="77"/>
        <v>0.10284933897946395</v>
      </c>
      <c r="N429" s="33">
        <f t="shared" si="73"/>
        <v>9.439898343493601E-2</v>
      </c>
      <c r="O429" s="11">
        <f t="shared" si="69"/>
        <v>1536913.3333333335</v>
      </c>
      <c r="P429" s="11">
        <f>O429/((Use!D$5))</f>
        <v>4132.7998117982961</v>
      </c>
      <c r="Q429" s="32">
        <f t="shared" si="70"/>
        <v>0.10766613262454015</v>
      </c>
      <c r="R429" s="35">
        <f t="shared" si="74"/>
        <v>0.20206511605947616</v>
      </c>
    </row>
    <row r="430" spans="2:18">
      <c r="B430">
        <f t="shared" si="78"/>
        <v>383</v>
      </c>
      <c r="C430">
        <f t="shared" si="75"/>
        <v>4.7003406736263317E-3</v>
      </c>
      <c r="D430" s="32">
        <f t="shared" si="66"/>
        <v>9.1987480330966404E-2</v>
      </c>
      <c r="E430" s="33">
        <f t="shared" si="71"/>
        <v>8.4429561902369138E-2</v>
      </c>
      <c r="F430" s="11">
        <f t="shared" si="67"/>
        <v>1540936.6666666667</v>
      </c>
      <c r="G430" s="11">
        <f>F430/((Use!$C$5))</f>
        <v>4090.8692922767036</v>
      </c>
      <c r="H430" s="32">
        <f t="shared" si="68"/>
        <v>0.32035861613640909</v>
      </c>
      <c r="I430" s="30">
        <f t="shared" si="72"/>
        <v>0.4047881780387782</v>
      </c>
      <c r="K430">
        <f t="shared" si="79"/>
        <v>383</v>
      </c>
      <c r="L430">
        <f t="shared" si="76"/>
        <v>5.2622299655912209E-3</v>
      </c>
      <c r="M430" s="32">
        <f t="shared" si="77"/>
        <v>0.10298387054642803</v>
      </c>
      <c r="N430" s="33">
        <f t="shared" si="73"/>
        <v>9.4522461556305892E-2</v>
      </c>
      <c r="O430" s="11">
        <f t="shared" si="69"/>
        <v>1540936.6666666667</v>
      </c>
      <c r="P430" s="11">
        <f>O430/((Use!D$5))</f>
        <v>4143.6186594731598</v>
      </c>
      <c r="Q430" s="32">
        <f t="shared" si="70"/>
        <v>0.10791101702868895</v>
      </c>
      <c r="R430" s="35">
        <f t="shared" si="74"/>
        <v>0.20243347858499483</v>
      </c>
    </row>
    <row r="431" spans="2:18">
      <c r="B431">
        <f t="shared" si="78"/>
        <v>384</v>
      </c>
      <c r="C431">
        <f t="shared" si="75"/>
        <v>4.7003406736263317E-3</v>
      </c>
      <c r="D431" s="32">
        <f t="shared" si="66"/>
        <v>9.210749014107418E-2</v>
      </c>
      <c r="E431" s="33">
        <f t="shared" si="71"/>
        <v>8.4539711410268809E-2</v>
      </c>
      <c r="F431" s="11">
        <f t="shared" si="67"/>
        <v>1544960</v>
      </c>
      <c r="G431" s="11">
        <f>F431/((Use!$C$5))</f>
        <v>4101.5504131442667</v>
      </c>
      <c r="H431" s="32">
        <f t="shared" si="68"/>
        <v>0.32112387889663213</v>
      </c>
      <c r="I431" s="30">
        <f t="shared" si="72"/>
        <v>0.40566359030690091</v>
      </c>
      <c r="K431">
        <f t="shared" si="79"/>
        <v>384</v>
      </c>
      <c r="L431">
        <f t="shared" si="76"/>
        <v>5.2622299655912209E-3</v>
      </c>
      <c r="M431" s="32">
        <f t="shared" si="77"/>
        <v>0.10311822659905577</v>
      </c>
      <c r="N431" s="33">
        <f t="shared" si="73"/>
        <v>9.4645778584030504E-2</v>
      </c>
      <c r="O431" s="11">
        <f t="shared" si="69"/>
        <v>1544960</v>
      </c>
      <c r="P431" s="11">
        <f>O431/((Use!D$5))</f>
        <v>4154.4375071480245</v>
      </c>
      <c r="Q431" s="32">
        <f t="shared" si="70"/>
        <v>0.10815581768764153</v>
      </c>
      <c r="R431" s="35">
        <f t="shared" si="74"/>
        <v>0.20280159627167205</v>
      </c>
    </row>
    <row r="432" spans="2:18">
      <c r="B432">
        <f t="shared" si="78"/>
        <v>385</v>
      </c>
      <c r="C432">
        <f t="shared" si="75"/>
        <v>4.7003406736263317E-3</v>
      </c>
      <c r="D432" s="32">
        <f t="shared" ref="D432:D495" si="80">C432*B432^(0.5)</f>
        <v>9.222734378987732E-2</v>
      </c>
      <c r="E432" s="33">
        <f t="shared" si="71"/>
        <v>8.4649717587462064E-2</v>
      </c>
      <c r="F432" s="11">
        <f t="shared" ref="F432:F495" si="81">B432*F$45</f>
        <v>1548983.3333333335</v>
      </c>
      <c r="G432" s="11">
        <f>F432/((Use!$C$5))</f>
        <v>4112.2315340118303</v>
      </c>
      <c r="H432" s="32">
        <f t="shared" ref="H432:H495" si="82">(C$20*EXP(C$21*(($C$9-C$27)/$C$9)+C$22*$C$6+C$23*$C$4+C$24*$C$5)*(1+C$25*$C$7*(1-($C$7/(2*C$28))))*G432^C$26)/100</f>
        <v>0.32188897228130103</v>
      </c>
      <c r="I432" s="30">
        <f t="shared" si="72"/>
        <v>0.40653868986876307</v>
      </c>
      <c r="K432">
        <f t="shared" si="79"/>
        <v>385</v>
      </c>
      <c r="L432">
        <f t="shared" si="76"/>
        <v>5.2622299655912209E-3</v>
      </c>
      <c r="M432" s="32">
        <f t="shared" si="77"/>
        <v>0.10325240782250543</v>
      </c>
      <c r="N432" s="33">
        <f t="shared" si="73"/>
        <v>9.4768935146973834E-2</v>
      </c>
      <c r="O432" s="11">
        <f t="shared" ref="O432:O495" si="83">K432*N$45</f>
        <v>1548983.3333333335</v>
      </c>
      <c r="P432" s="11">
        <f>O432/((Use!D$5))</f>
        <v>4165.25635482289</v>
      </c>
      <c r="Q432" s="32">
        <f t="shared" ref="Q432:Q495" si="84">(K$20*EXP(K$21*(($C$9-K$27)/$C$9)+K$22*$C$6+K$23*$C$4+K$24*$C$5)*(1+K$25*$C$7*(1-($C$7/(2*K$28))))*P432^K$26)/100</f>
        <v>0.10840053484801224</v>
      </c>
      <c r="R432" s="35">
        <f t="shared" si="74"/>
        <v>0.20316946999498608</v>
      </c>
    </row>
    <row r="433" spans="2:18">
      <c r="B433">
        <f t="shared" si="78"/>
        <v>386</v>
      </c>
      <c r="C433">
        <f t="shared" si="75"/>
        <v>4.7003406736263317E-3</v>
      </c>
      <c r="D433" s="32">
        <f t="shared" si="80"/>
        <v>9.2347041885402964E-2</v>
      </c>
      <c r="E433" s="33">
        <f t="shared" ref="E433:E496" si="85">D433*(1-$B$46)</f>
        <v>8.4759580992019037E-2</v>
      </c>
      <c r="F433" s="11">
        <f t="shared" si="81"/>
        <v>1553006.6666666667</v>
      </c>
      <c r="G433" s="11">
        <f>F433/((Use!$C$5))</f>
        <v>4122.9126548793929</v>
      </c>
      <c r="H433" s="32">
        <f t="shared" si="82"/>
        <v>0.32265389676769568</v>
      </c>
      <c r="I433" s="30">
        <f t="shared" ref="I433:I496" si="86">H433+E433</f>
        <v>0.4074134777597147</v>
      </c>
      <c r="K433">
        <f t="shared" si="79"/>
        <v>386</v>
      </c>
      <c r="L433">
        <f t="shared" si="76"/>
        <v>5.2622299655912209E-3</v>
      </c>
      <c r="M433" s="32">
        <f t="shared" si="77"/>
        <v>0.10338641489748905</v>
      </c>
      <c r="N433" s="33">
        <f t="shared" ref="N433:N496" si="87">M433*(1-$B$46)</f>
        <v>9.4891931869918927E-2</v>
      </c>
      <c r="O433" s="11">
        <f t="shared" si="83"/>
        <v>1553006.6666666667</v>
      </c>
      <c r="P433" s="11">
        <f>O433/((Use!D$5))</f>
        <v>4176.0752024977537</v>
      </c>
      <c r="Q433" s="32">
        <f t="shared" si="84"/>
        <v>0.10864516875505024</v>
      </c>
      <c r="R433" s="35">
        <f t="shared" ref="R433:R496" si="88">Q433+N433</f>
        <v>0.20353710062496916</v>
      </c>
    </row>
    <row r="434" spans="2:18">
      <c r="B434">
        <f t="shared" si="78"/>
        <v>387</v>
      </c>
      <c r="C434">
        <f t="shared" ref="C434:C497" si="89">C433</f>
        <v>4.7003406736263317E-3</v>
      </c>
      <c r="D434" s="32">
        <f t="shared" si="80"/>
        <v>9.2466585031742765E-2</v>
      </c>
      <c r="E434" s="33">
        <f t="shared" si="85"/>
        <v>8.4869302178397735E-2</v>
      </c>
      <c r="F434" s="11">
        <f t="shared" si="81"/>
        <v>1557030</v>
      </c>
      <c r="G434" s="11">
        <f>F434/((Use!$C$5))</f>
        <v>4133.5937757469565</v>
      </c>
      <c r="H434" s="32">
        <f t="shared" si="82"/>
        <v>0.32341865283051902</v>
      </c>
      <c r="I434" s="30">
        <f t="shared" si="86"/>
        <v>0.40828795500891674</v>
      </c>
      <c r="K434">
        <f t="shared" si="79"/>
        <v>387</v>
      </c>
      <c r="L434">
        <f t="shared" si="76"/>
        <v>5.2622299655912209E-3</v>
      </c>
      <c r="M434" s="32">
        <f t="shared" si="77"/>
        <v>0.10352024850031279</v>
      </c>
      <c r="N434" s="33">
        <f t="shared" si="87"/>
        <v>9.5014769373604951E-2</v>
      </c>
      <c r="O434" s="11">
        <f t="shared" si="83"/>
        <v>1557030</v>
      </c>
      <c r="P434" s="11">
        <f>O434/((Use!D$5))</f>
        <v>4186.8940501726183</v>
      </c>
      <c r="Q434" s="32">
        <f t="shared" si="84"/>
        <v>0.10888971965265169</v>
      </c>
      <c r="R434" s="35">
        <f t="shared" si="88"/>
        <v>0.20390448902625663</v>
      </c>
    </row>
    <row r="435" spans="2:18">
      <c r="B435">
        <f t="shared" si="78"/>
        <v>388</v>
      </c>
      <c r="C435">
        <f t="shared" si="89"/>
        <v>4.7003406736263317E-3</v>
      </c>
      <c r="D435" s="32">
        <f t="shared" si="80"/>
        <v>9.2585973829088508E-2</v>
      </c>
      <c r="E435" s="33">
        <f t="shared" si="85"/>
        <v>8.497888169747668E-2</v>
      </c>
      <c r="F435" s="11">
        <f t="shared" si="81"/>
        <v>1561053.3333333335</v>
      </c>
      <c r="G435" s="11">
        <f>F435/((Use!$C$5))</f>
        <v>4144.27489661452</v>
      </c>
      <c r="H435" s="32">
        <f t="shared" si="82"/>
        <v>0.32418324094191425</v>
      </c>
      <c r="I435" s="30">
        <f t="shared" si="86"/>
        <v>0.40916212263939095</v>
      </c>
      <c r="K435">
        <f t="shared" si="79"/>
        <v>388</v>
      </c>
      <c r="L435">
        <f t="shared" si="76"/>
        <v>5.2622299655912209E-3</v>
      </c>
      <c r="M435" s="32">
        <f t="shared" si="77"/>
        <v>0.10365390930291668</v>
      </c>
      <c r="N435" s="33">
        <f t="shared" si="87"/>
        <v>9.5137448274763711E-2</v>
      </c>
      <c r="O435" s="11">
        <f t="shared" si="83"/>
        <v>1561053.3333333335</v>
      </c>
      <c r="P435" s="11">
        <f>O435/((Use!D$5))</f>
        <v>4197.7128978474839</v>
      </c>
      <c r="Q435" s="32">
        <f t="shared" si="84"/>
        <v>0.10913418778336928</v>
      </c>
      <c r="R435" s="35">
        <f t="shared" si="88"/>
        <v>0.20427163605813298</v>
      </c>
    </row>
    <row r="436" spans="2:18">
      <c r="B436">
        <f t="shared" si="78"/>
        <v>389</v>
      </c>
      <c r="C436">
        <f t="shared" si="89"/>
        <v>4.7003406736263317E-3</v>
      </c>
      <c r="D436" s="32">
        <f t="shared" si="80"/>
        <v>9.2705208873767223E-2</v>
      </c>
      <c r="E436" s="33">
        <f t="shared" si="85"/>
        <v>8.5088320096587233E-2</v>
      </c>
      <c r="F436" s="11">
        <f t="shared" si="81"/>
        <v>1565076.6666666667</v>
      </c>
      <c r="G436" s="11">
        <f>F436/((Use!$C$5))</f>
        <v>4154.9560174820826</v>
      </c>
      <c r="H436" s="32">
        <f t="shared" si="82"/>
        <v>0.32494766157148869</v>
      </c>
      <c r="I436" s="30">
        <f t="shared" si="86"/>
        <v>0.41003598166807592</v>
      </c>
      <c r="K436">
        <f t="shared" si="79"/>
        <v>389</v>
      </c>
      <c r="L436">
        <f t="shared" si="76"/>
        <v>5.2622299655912209E-3</v>
      </c>
      <c r="M436" s="32">
        <f t="shared" si="77"/>
        <v>0.10378739797291406</v>
      </c>
      <c r="N436" s="33">
        <f t="shared" si="87"/>
        <v>9.5259969186155771E-2</v>
      </c>
      <c r="O436" s="11">
        <f t="shared" si="83"/>
        <v>1565076.6666666667</v>
      </c>
      <c r="P436" s="11">
        <f>O436/((Use!D$5))</f>
        <v>4208.5317455223476</v>
      </c>
      <c r="Q436" s="32">
        <f t="shared" si="84"/>
        <v>0.10937857338842409</v>
      </c>
      <c r="R436" s="35">
        <f t="shared" si="88"/>
        <v>0.20463854257457986</v>
      </c>
    </row>
    <row r="437" spans="2:18">
      <c r="B437">
        <f t="shared" si="78"/>
        <v>390</v>
      </c>
      <c r="C437">
        <f t="shared" si="89"/>
        <v>4.7003406736263317E-3</v>
      </c>
      <c r="D437" s="32">
        <f t="shared" si="80"/>
        <v>9.2824290758275946E-2</v>
      </c>
      <c r="E437" s="33">
        <f t="shared" si="85"/>
        <v>8.5197617919545374E-2</v>
      </c>
      <c r="F437" s="11">
        <f t="shared" si="81"/>
        <v>1569100</v>
      </c>
      <c r="G437" s="11">
        <f>F437/((Use!$C$5))</f>
        <v>4165.6371383496453</v>
      </c>
      <c r="H437" s="32">
        <f t="shared" si="82"/>
        <v>0.32571191518633397</v>
      </c>
      <c r="I437" s="30">
        <f t="shared" si="86"/>
        <v>0.41090953310587935</v>
      </c>
      <c r="K437">
        <f t="shared" si="79"/>
        <v>390</v>
      </c>
      <c r="L437">
        <f t="shared" si="76"/>
        <v>5.2622299655912209E-3</v>
      </c>
      <c r="M437" s="32">
        <f t="shared" si="77"/>
        <v>0.10392071517363037</v>
      </c>
      <c r="N437" s="33">
        <f t="shared" si="87"/>
        <v>9.5382332716606108E-2</v>
      </c>
      <c r="O437" s="11">
        <f t="shared" si="83"/>
        <v>1569100</v>
      </c>
      <c r="P437" s="11">
        <f>O437/((Use!D$5))</f>
        <v>4219.3505931972122</v>
      </c>
      <c r="Q437" s="32">
        <f t="shared" si="84"/>
        <v>0.10962287670771588</v>
      </c>
      <c r="R437" s="35">
        <f t="shared" si="88"/>
        <v>0.20500520942432199</v>
      </c>
    </row>
    <row r="438" spans="2:18">
      <c r="B438">
        <f t="shared" si="78"/>
        <v>391</v>
      </c>
      <c r="C438">
        <f t="shared" si="89"/>
        <v>4.7003406736263317E-3</v>
      </c>
      <c r="D438" s="32">
        <f t="shared" si="80"/>
        <v>9.2943220071316127E-2</v>
      </c>
      <c r="E438" s="33">
        <f t="shared" si="85"/>
        <v>8.5306775706683408E-2</v>
      </c>
      <c r="F438" s="11">
        <f t="shared" si="81"/>
        <v>1573123.3333333335</v>
      </c>
      <c r="G438" s="11">
        <f>F438/((Use!$C$5))</f>
        <v>4176.3182592172088</v>
      </c>
      <c r="H438" s="32">
        <f t="shared" si="82"/>
        <v>0.32647600225104428</v>
      </c>
      <c r="I438" s="30">
        <f t="shared" si="86"/>
        <v>0.41178277795772766</v>
      </c>
      <c r="K438">
        <f t="shared" si="79"/>
        <v>391</v>
      </c>
      <c r="L438">
        <f t="shared" si="76"/>
        <v>5.2622299655912209E-3</v>
      </c>
      <c r="M438" s="32">
        <f t="shared" si="77"/>
        <v>0.10405386156414176</v>
      </c>
      <c r="N438" s="33">
        <f t="shared" si="87"/>
        <v>9.5504539471039554E-2</v>
      </c>
      <c r="O438" s="11">
        <f t="shared" si="83"/>
        <v>1573123.3333333335</v>
      </c>
      <c r="P438" s="11">
        <f>O438/((Use!D$5))</f>
        <v>4230.1694408720778</v>
      </c>
      <c r="Q438" s="32">
        <f t="shared" si="84"/>
        <v>0.109867097979834</v>
      </c>
      <c r="R438" s="35">
        <f t="shared" si="88"/>
        <v>0.20537163745087356</v>
      </c>
    </row>
    <row r="439" spans="2:18">
      <c r="B439">
        <f t="shared" si="78"/>
        <v>392</v>
      </c>
      <c r="C439">
        <f t="shared" si="89"/>
        <v>4.7003406736263317E-3</v>
      </c>
      <c r="D439" s="32">
        <f t="shared" si="80"/>
        <v>9.3061997397827473E-2</v>
      </c>
      <c r="E439" s="33">
        <f t="shared" si="85"/>
        <v>8.5415793994880959E-2</v>
      </c>
      <c r="F439" s="11">
        <f t="shared" si="81"/>
        <v>1577146.6666666667</v>
      </c>
      <c r="G439" s="11">
        <f>F439/((Use!$C$5))</f>
        <v>4186.9993800847724</v>
      </c>
      <c r="H439" s="32">
        <f t="shared" si="82"/>
        <v>0.32723992322773549</v>
      </c>
      <c r="I439" s="30">
        <f t="shared" si="86"/>
        <v>0.41265571722261646</v>
      </c>
      <c r="K439">
        <f t="shared" si="79"/>
        <v>392</v>
      </c>
      <c r="L439">
        <f t="shared" si="76"/>
        <v>5.2622299655912209E-3</v>
      </c>
      <c r="M439" s="32">
        <f t="shared" si="77"/>
        <v>0.10418683779931294</v>
      </c>
      <c r="N439" s="33">
        <f t="shared" si="87"/>
        <v>9.5626590050515534E-2</v>
      </c>
      <c r="O439" s="11">
        <f t="shared" si="83"/>
        <v>1577146.6666666667</v>
      </c>
      <c r="P439" s="11">
        <f>O439/((Use!D$5))</f>
        <v>4240.9882885469424</v>
      </c>
      <c r="Q439" s="32">
        <f t="shared" si="84"/>
        <v>0.11011123744206711</v>
      </c>
      <c r="R439" s="35">
        <f t="shared" si="88"/>
        <v>0.20573782749258263</v>
      </c>
    </row>
    <row r="440" spans="2:18">
      <c r="B440">
        <f t="shared" si="78"/>
        <v>393</v>
      </c>
      <c r="C440">
        <f t="shared" si="89"/>
        <v>4.7003406736263317E-3</v>
      </c>
      <c r="D440" s="32">
        <f t="shared" si="80"/>
        <v>9.3180623319021605E-2</v>
      </c>
      <c r="E440" s="33">
        <f t="shared" si="85"/>
        <v>8.5524673317595862E-2</v>
      </c>
      <c r="F440" s="11">
        <f t="shared" si="81"/>
        <v>1581170</v>
      </c>
      <c r="G440" s="11">
        <f>F440/((Use!$C$5))</f>
        <v>4197.680500952335</v>
      </c>
      <c r="H440" s="32">
        <f t="shared" si="82"/>
        <v>0.32800367857606721</v>
      </c>
      <c r="I440" s="30">
        <f t="shared" si="86"/>
        <v>0.4135283518936631</v>
      </c>
      <c r="K440">
        <f t="shared" si="79"/>
        <v>393</v>
      </c>
      <c r="L440">
        <f t="shared" si="76"/>
        <v>5.2622299655912209E-3</v>
      </c>
      <c r="M440" s="32">
        <f t="shared" si="77"/>
        <v>0.10431964452983489</v>
      </c>
      <c r="N440" s="33">
        <f t="shared" si="87"/>
        <v>9.5748485052262633E-2</v>
      </c>
      <c r="O440" s="11">
        <f t="shared" si="83"/>
        <v>1581170</v>
      </c>
      <c r="P440" s="11">
        <f>O440/((Use!D$5))</f>
        <v>4251.8071362218061</v>
      </c>
      <c r="Q440" s="32">
        <f t="shared" si="84"/>
        <v>0.11035529533041481</v>
      </c>
      <c r="R440" s="35">
        <f t="shared" si="88"/>
        <v>0.20610378038267746</v>
      </c>
    </row>
    <row r="441" spans="2:18">
      <c r="B441">
        <f t="shared" si="78"/>
        <v>394</v>
      </c>
      <c r="C441">
        <f t="shared" si="89"/>
        <v>4.7003406736263317E-3</v>
      </c>
      <c r="D441" s="32">
        <f t="shared" si="80"/>
        <v>9.329909841241521E-2</v>
      </c>
      <c r="E441" s="33">
        <f t="shared" si="85"/>
        <v>8.5633414204894592E-2</v>
      </c>
      <c r="F441" s="11">
        <f t="shared" si="81"/>
        <v>1585193.3333333335</v>
      </c>
      <c r="G441" s="11">
        <f>F441/((Use!$C$5))</f>
        <v>4208.3616218198986</v>
      </c>
      <c r="H441" s="32">
        <f t="shared" si="82"/>
        <v>0.32876726875326023</v>
      </c>
      <c r="I441" s="30">
        <f t="shared" si="86"/>
        <v>0.4144006829581548</v>
      </c>
      <c r="K441">
        <f t="shared" si="79"/>
        <v>394</v>
      </c>
      <c r="L441">
        <f t="shared" si="76"/>
        <v>5.2622299655912209E-3</v>
      </c>
      <c r="M441" s="32">
        <f t="shared" si="77"/>
        <v>0.10445228240226193</v>
      </c>
      <c r="N441" s="33">
        <f t="shared" si="87"/>
        <v>9.587022506971267E-2</v>
      </c>
      <c r="O441" s="11">
        <f t="shared" si="83"/>
        <v>1585193.3333333335</v>
      </c>
      <c r="P441" s="11">
        <f>O441/((Use!D$5))</f>
        <v>4262.6259838966716</v>
      </c>
      <c r="Q441" s="32">
        <f t="shared" si="84"/>
        <v>0.11059927187959685</v>
      </c>
      <c r="R441" s="35">
        <f t="shared" si="88"/>
        <v>0.20646949694930952</v>
      </c>
    </row>
    <row r="442" spans="2:18">
      <c r="B442">
        <f t="shared" si="78"/>
        <v>395</v>
      </c>
      <c r="C442">
        <f t="shared" si="89"/>
        <v>4.7003406736263317E-3</v>
      </c>
      <c r="D442" s="32">
        <f t="shared" si="80"/>
        <v>9.3417423251862849E-2</v>
      </c>
      <c r="E442" s="33">
        <f t="shared" si="85"/>
        <v>8.5742017183482427E-2</v>
      </c>
      <c r="F442" s="11">
        <f t="shared" si="81"/>
        <v>1589216.6666666667</v>
      </c>
      <c r="G442" s="11">
        <f>F442/((Use!$C$5))</f>
        <v>4219.0427426874621</v>
      </c>
      <c r="H442" s="32">
        <f t="shared" si="82"/>
        <v>0.32953069421411585</v>
      </c>
      <c r="I442" s="30">
        <f t="shared" si="86"/>
        <v>0.41527271139759825</v>
      </c>
      <c r="K442">
        <f t="shared" si="79"/>
        <v>395</v>
      </c>
      <c r="L442">
        <f t="shared" si="76"/>
        <v>5.2622299655912209E-3</v>
      </c>
      <c r="M442" s="32">
        <f t="shared" si="77"/>
        <v>0.10458475205904846</v>
      </c>
      <c r="N442" s="33">
        <f t="shared" si="87"/>
        <v>9.5991810692534429E-2</v>
      </c>
      <c r="O442" s="11">
        <f t="shared" si="83"/>
        <v>1589216.6666666667</v>
      </c>
      <c r="P442" s="11">
        <f>O442/((Use!D$5))</f>
        <v>4273.4448315715363</v>
      </c>
      <c r="Q442" s="32">
        <f t="shared" si="84"/>
        <v>0.11084316732306355</v>
      </c>
      <c r="R442" s="35">
        <f t="shared" si="88"/>
        <v>0.20683497801559797</v>
      </c>
    </row>
    <row r="443" spans="2:18">
      <c r="B443">
        <f t="shared" si="78"/>
        <v>396</v>
      </c>
      <c r="C443">
        <f t="shared" si="89"/>
        <v>4.7003406736263317E-3</v>
      </c>
      <c r="D443" s="32">
        <f t="shared" si="80"/>
        <v>9.3535598407589349E-2</v>
      </c>
      <c r="E443" s="33">
        <f t="shared" si="85"/>
        <v>8.58504827767331E-2</v>
      </c>
      <c r="F443" s="11">
        <f t="shared" si="81"/>
        <v>1593240</v>
      </c>
      <c r="G443" s="11">
        <f>F443/((Use!$C$5))</f>
        <v>4229.7238635550248</v>
      </c>
      <c r="H443" s="32">
        <f t="shared" si="82"/>
        <v>0.33029395541103412</v>
      </c>
      <c r="I443" s="30">
        <f t="shared" si="86"/>
        <v>0.41614443818776725</v>
      </c>
      <c r="K443">
        <f t="shared" si="79"/>
        <v>396</v>
      </c>
      <c r="L443">
        <f t="shared" si="76"/>
        <v>5.2622299655912209E-3</v>
      </c>
      <c r="M443" s="32">
        <f t="shared" si="77"/>
        <v>0.10471705413858531</v>
      </c>
      <c r="N443" s="33">
        <f t="shared" si="87"/>
        <v>9.6113242506666946E-2</v>
      </c>
      <c r="O443" s="11">
        <f t="shared" si="83"/>
        <v>1593240</v>
      </c>
      <c r="P443" s="11">
        <f>O443/((Use!D$5))</f>
        <v>4284.2636792464</v>
      </c>
      <c r="Q443" s="32">
        <f t="shared" si="84"/>
        <v>0.11108698189300645</v>
      </c>
      <c r="R443" s="35">
        <f t="shared" si="88"/>
        <v>0.20720022439967339</v>
      </c>
    </row>
    <row r="444" spans="2:18">
      <c r="B444">
        <f t="shared" si="78"/>
        <v>397</v>
      </c>
      <c r="C444">
        <f t="shared" si="89"/>
        <v>4.7003406736263317E-3</v>
      </c>
      <c r="D444" s="32">
        <f t="shared" si="80"/>
        <v>9.3653624446221925E-2</v>
      </c>
      <c r="E444" s="33">
        <f t="shared" si="85"/>
        <v>8.5958811504718333E-2</v>
      </c>
      <c r="F444" s="11">
        <f t="shared" si="81"/>
        <v>1597263.3333333335</v>
      </c>
      <c r="G444" s="11">
        <f>F444/((Use!$C$5))</f>
        <v>4240.4049844225883</v>
      </c>
      <c r="H444" s="32">
        <f t="shared" si="82"/>
        <v>0.33105705279403508</v>
      </c>
      <c r="I444" s="30">
        <f t="shared" si="86"/>
        <v>0.41701586429875342</v>
      </c>
      <c r="K444">
        <f t="shared" si="79"/>
        <v>397</v>
      </c>
      <c r="L444">
        <f t="shared" si="76"/>
        <v>5.2622299655912209E-3</v>
      </c>
      <c r="M444" s="32">
        <f t="shared" si="77"/>
        <v>0.10484918927523558</v>
      </c>
      <c r="N444" s="33">
        <f t="shared" si="87"/>
        <v>9.6234521094352488E-2</v>
      </c>
      <c r="O444" s="11">
        <f t="shared" si="83"/>
        <v>1597263.3333333335</v>
      </c>
      <c r="P444" s="11">
        <f>O444/((Use!D$5))</f>
        <v>4295.0825269212655</v>
      </c>
      <c r="Q444" s="32">
        <f t="shared" si="84"/>
        <v>0.11133071582036738</v>
      </c>
      <c r="R444" s="35">
        <f t="shared" si="88"/>
        <v>0.20756523691471987</v>
      </c>
    </row>
    <row r="445" spans="2:18">
      <c r="B445">
        <f t="shared" si="78"/>
        <v>398</v>
      </c>
      <c r="C445">
        <f t="shared" si="89"/>
        <v>4.7003406736263317E-3</v>
      </c>
      <c r="D445" s="32">
        <f t="shared" si="80"/>
        <v>9.3771501930821829E-2</v>
      </c>
      <c r="E445" s="33">
        <f t="shared" si="85"/>
        <v>8.6067003884236881E-2</v>
      </c>
      <c r="F445" s="11">
        <f t="shared" si="81"/>
        <v>1601286.6666666667</v>
      </c>
      <c r="G445" s="11">
        <f>F445/((Use!$C$5))</f>
        <v>4251.086105290151</v>
      </c>
      <c r="H445" s="32">
        <f t="shared" si="82"/>
        <v>0.33181998681077551</v>
      </c>
      <c r="I445" s="30">
        <f t="shared" si="86"/>
        <v>0.41788699069501239</v>
      </c>
      <c r="K445">
        <f t="shared" si="79"/>
        <v>398</v>
      </c>
      <c r="L445">
        <f t="shared" si="76"/>
        <v>5.2622299655912209E-3</v>
      </c>
      <c r="M445" s="32">
        <f t="shared" si="77"/>
        <v>0.1049811580993701</v>
      </c>
      <c r="N445" s="33">
        <f t="shared" si="87"/>
        <v>9.6355647034169087E-2</v>
      </c>
      <c r="O445" s="11">
        <f t="shared" si="83"/>
        <v>1601286.6666666667</v>
      </c>
      <c r="P445" s="11">
        <f>O445/((Use!D$5))</f>
        <v>4305.9013745961302</v>
      </c>
      <c r="Q445" s="32">
        <f t="shared" si="84"/>
        <v>0.11157436933484895</v>
      </c>
      <c r="R445" s="35">
        <f t="shared" si="88"/>
        <v>0.20793001636901803</v>
      </c>
    </row>
    <row r="446" spans="2:18">
      <c r="B446">
        <f t="shared" si="78"/>
        <v>399</v>
      </c>
      <c r="C446">
        <f t="shared" si="89"/>
        <v>4.7003406736263317E-3</v>
      </c>
      <c r="D446" s="32">
        <f t="shared" si="80"/>
        <v>9.3889231420915722E-2</v>
      </c>
      <c r="E446" s="33">
        <f t="shared" si="85"/>
        <v>8.617506042884332E-2</v>
      </c>
      <c r="F446" s="11">
        <f t="shared" si="81"/>
        <v>1605310</v>
      </c>
      <c r="G446" s="11">
        <f>F446/((Use!$C$5))</f>
        <v>4261.7672261577145</v>
      </c>
      <c r="H446" s="32">
        <f t="shared" si="82"/>
        <v>0.33258275790656522</v>
      </c>
      <c r="I446" s="30">
        <f t="shared" si="86"/>
        <v>0.41875781833540854</v>
      </c>
      <c r="K446">
        <f t="shared" si="79"/>
        <v>399</v>
      </c>
      <c r="L446">
        <f t="shared" si="76"/>
        <v>5.2622299655912209E-3</v>
      </c>
      <c r="M446" s="32">
        <f t="shared" si="77"/>
        <v>0.10511296123740262</v>
      </c>
      <c r="N446" s="33">
        <f t="shared" si="87"/>
        <v>9.6476620901062751E-2</v>
      </c>
      <c r="O446" s="11">
        <f t="shared" si="83"/>
        <v>1605310</v>
      </c>
      <c r="P446" s="11">
        <f>O446/((Use!D$5))</f>
        <v>4316.7202222709939</v>
      </c>
      <c r="Q446" s="32">
        <f t="shared" si="84"/>
        <v>0.11181794266492406</v>
      </c>
      <c r="R446" s="35">
        <f t="shared" si="88"/>
        <v>0.2082945635659868</v>
      </c>
    </row>
    <row r="447" spans="2:18">
      <c r="B447">
        <f t="shared" si="78"/>
        <v>400</v>
      </c>
      <c r="C447">
        <f t="shared" si="89"/>
        <v>4.7003406736263317E-3</v>
      </c>
      <c r="D447" s="32">
        <f t="shared" si="80"/>
        <v>9.4006813472526637E-2</v>
      </c>
      <c r="E447" s="33">
        <f t="shared" si="85"/>
        <v>8.6282981648876447E-2</v>
      </c>
      <c r="F447" s="11">
        <f t="shared" si="81"/>
        <v>1609333.3333333335</v>
      </c>
      <c r="G447" s="11">
        <f>F447/((Use!$C$5))</f>
        <v>4272.4483470252781</v>
      </c>
      <c r="H447" s="32">
        <f t="shared" si="82"/>
        <v>0.3333453665243889</v>
      </c>
      <c r="I447" s="30">
        <f t="shared" si="86"/>
        <v>0.41962834817326533</v>
      </c>
      <c r="K447">
        <f t="shared" si="79"/>
        <v>400</v>
      </c>
      <c r="L447">
        <f t="shared" si="76"/>
        <v>5.2622299655912209E-3</v>
      </c>
      <c r="M447" s="32">
        <f t="shared" si="77"/>
        <v>0.10524459931182442</v>
      </c>
      <c r="N447" s="33">
        <f t="shared" si="87"/>
        <v>9.6597443266379382E-2</v>
      </c>
      <c r="O447" s="11">
        <f t="shared" si="83"/>
        <v>1609333.3333333335</v>
      </c>
      <c r="P447" s="11">
        <f>O447/((Use!D$5))</f>
        <v>4327.5390699458594</v>
      </c>
      <c r="Q447" s="32">
        <f t="shared" si="84"/>
        <v>0.11206143603784526</v>
      </c>
      <c r="R447" s="35">
        <f t="shared" si="88"/>
        <v>0.20865887930422464</v>
      </c>
    </row>
    <row r="448" spans="2:18">
      <c r="B448">
        <f t="shared" si="78"/>
        <v>401</v>
      </c>
      <c r="C448">
        <f t="shared" si="89"/>
        <v>4.7003406736263317E-3</v>
      </c>
      <c r="D448" s="32">
        <f t="shared" si="80"/>
        <v>9.4124248638204608E-2</v>
      </c>
      <c r="E448" s="33">
        <f t="shared" si="85"/>
        <v>8.6390768051487432E-2</v>
      </c>
      <c r="F448" s="11">
        <f t="shared" si="81"/>
        <v>1613356.6666666667</v>
      </c>
      <c r="G448" s="11">
        <f>F448/((Use!$C$5))</f>
        <v>4283.1294678928407</v>
      </c>
      <c r="H448" s="32">
        <f t="shared" si="82"/>
        <v>0.33410781310492288</v>
      </c>
      <c r="I448" s="30">
        <f t="shared" si="86"/>
        <v>0.42049858115641031</v>
      </c>
      <c r="K448">
        <f t="shared" si="79"/>
        <v>401</v>
      </c>
      <c r="L448">
        <f t="shared" si="76"/>
        <v>5.2622299655912209E-3</v>
      </c>
      <c r="M448" s="32">
        <f t="shared" si="77"/>
        <v>0.10537607294123862</v>
      </c>
      <c r="N448" s="33">
        <f t="shared" si="87"/>
        <v>9.6718114697896124E-2</v>
      </c>
      <c r="O448" s="11">
        <f t="shared" si="83"/>
        <v>1613356.6666666667</v>
      </c>
      <c r="P448" s="11">
        <f>O448/((Use!D$5))</f>
        <v>4338.357917620724</v>
      </c>
      <c r="Q448" s="32">
        <f t="shared" si="84"/>
        <v>0.11230484967965504</v>
      </c>
      <c r="R448" s="35">
        <f t="shared" si="88"/>
        <v>0.20902296437755116</v>
      </c>
    </row>
    <row r="449" spans="2:18">
      <c r="B449">
        <f t="shared" si="78"/>
        <v>402</v>
      </c>
      <c r="C449">
        <f t="shared" si="89"/>
        <v>4.7003406736263317E-3</v>
      </c>
      <c r="D449" s="32">
        <f t="shared" si="80"/>
        <v>9.4241537467056991E-2</v>
      </c>
      <c r="E449" s="33">
        <f t="shared" si="85"/>
        <v>8.6498420140667595E-2</v>
      </c>
      <c r="F449" s="11">
        <f t="shared" si="81"/>
        <v>1617380</v>
      </c>
      <c r="G449" s="11">
        <f>F449/((Use!$C$5))</f>
        <v>4293.8105887604042</v>
      </c>
      <c r="H449" s="32">
        <f t="shared" si="82"/>
        <v>0.3348700980865516</v>
      </c>
      <c r="I449" s="30">
        <f t="shared" si="86"/>
        <v>0.42136851822721921</v>
      </c>
      <c r="K449">
        <f t="shared" si="79"/>
        <v>402</v>
      </c>
      <c r="L449">
        <f t="shared" si="76"/>
        <v>5.2622299655912209E-3</v>
      </c>
      <c r="M449" s="32">
        <f t="shared" si="77"/>
        <v>0.10550738274039408</v>
      </c>
      <c r="N449" s="33">
        <f t="shared" si="87"/>
        <v>9.6838635759852534E-2</v>
      </c>
      <c r="O449" s="11">
        <f t="shared" si="83"/>
        <v>1617380</v>
      </c>
      <c r="P449" s="11">
        <f>O449/((Use!D$5))</f>
        <v>4349.1767652955887</v>
      </c>
      <c r="Q449" s="32">
        <f t="shared" si="84"/>
        <v>0.11254818381519469</v>
      </c>
      <c r="R449" s="35">
        <f t="shared" si="88"/>
        <v>0.20938681957504723</v>
      </c>
    </row>
    <row r="450" spans="2:18">
      <c r="B450">
        <f t="shared" si="78"/>
        <v>403</v>
      </c>
      <c r="C450">
        <f t="shared" si="89"/>
        <v>4.7003406736263317E-3</v>
      </c>
      <c r="D450" s="32">
        <f t="shared" si="80"/>
        <v>9.4358680504778442E-2</v>
      </c>
      <c r="E450" s="33">
        <f t="shared" si="85"/>
        <v>8.6605938417275999E-2</v>
      </c>
      <c r="F450" s="11">
        <f t="shared" si="81"/>
        <v>1621403.3333333335</v>
      </c>
      <c r="G450" s="11">
        <f>F450/((Use!$C$5))</f>
        <v>4304.4917096279678</v>
      </c>
      <c r="H450" s="32">
        <f t="shared" si="82"/>
        <v>0.33563222190538483</v>
      </c>
      <c r="I450" s="30">
        <f t="shared" si="86"/>
        <v>0.42223816032266082</v>
      </c>
      <c r="K450">
        <f t="shared" si="79"/>
        <v>403</v>
      </c>
      <c r="L450">
        <f t="shared" si="76"/>
        <v>5.2622299655912209E-3</v>
      </c>
      <c r="M450" s="32">
        <f t="shared" si="77"/>
        <v>0.10563852932021901</v>
      </c>
      <c r="N450" s="33">
        <f t="shared" si="87"/>
        <v>9.6959007012981491E-2</v>
      </c>
      <c r="O450" s="11">
        <f t="shared" si="83"/>
        <v>1621403.3333333335</v>
      </c>
      <c r="P450" s="11">
        <f>O450/((Use!D$5))</f>
        <v>4359.9956129704533</v>
      </c>
      <c r="Q450" s="32">
        <f t="shared" si="84"/>
        <v>0.11279143866811374</v>
      </c>
      <c r="R450" s="35">
        <f t="shared" si="88"/>
        <v>0.20975044568109524</v>
      </c>
    </row>
    <row r="451" spans="2:18">
      <c r="B451">
        <f t="shared" si="78"/>
        <v>404</v>
      </c>
      <c r="C451">
        <f t="shared" si="89"/>
        <v>4.7003406736263317E-3</v>
      </c>
      <c r="D451" s="32">
        <f t="shared" si="80"/>
        <v>9.4475678293680421E-2</v>
      </c>
      <c r="E451" s="33">
        <f t="shared" si="85"/>
        <v>8.671332337906644E-2</v>
      </c>
      <c r="F451" s="11">
        <f t="shared" si="81"/>
        <v>1625426.6666666667</v>
      </c>
      <c r="G451" s="11">
        <f>F451/((Use!$C$5))</f>
        <v>4315.1728304955304</v>
      </c>
      <c r="H451" s="32">
        <f t="shared" si="82"/>
        <v>0.33639418499527879</v>
      </c>
      <c r="I451" s="30">
        <f t="shared" si="86"/>
        <v>0.42310750837434524</v>
      </c>
      <c r="K451">
        <f t="shared" si="79"/>
        <v>404</v>
      </c>
      <c r="L451">
        <f t="shared" si="76"/>
        <v>5.2622299655912209E-3</v>
      </c>
      <c r="M451" s="32">
        <f t="shared" si="77"/>
        <v>0.10576951328785406</v>
      </c>
      <c r="N451" s="33">
        <f t="shared" si="87"/>
        <v>9.7079229014539442E-2</v>
      </c>
      <c r="O451" s="11">
        <f t="shared" si="83"/>
        <v>1625426.6666666667</v>
      </c>
      <c r="P451" s="11">
        <f>O451/((Use!D$5))</f>
        <v>4370.8144606453179</v>
      </c>
      <c r="Q451" s="32">
        <f t="shared" si="84"/>
        <v>0.11303461446087937</v>
      </c>
      <c r="R451" s="35">
        <f t="shared" si="88"/>
        <v>0.21011384347541881</v>
      </c>
    </row>
    <row r="452" spans="2:18">
      <c r="B452">
        <f t="shared" si="78"/>
        <v>405</v>
      </c>
      <c r="C452">
        <f t="shared" si="89"/>
        <v>4.7003406736263317E-3</v>
      </c>
      <c r="D452" s="32">
        <f t="shared" si="80"/>
        <v>9.4592531372720681E-2</v>
      </c>
      <c r="E452" s="33">
        <f t="shared" si="85"/>
        <v>8.682057552071458E-2</v>
      </c>
      <c r="F452" s="11">
        <f t="shared" si="81"/>
        <v>1629450</v>
      </c>
      <c r="G452" s="11">
        <f>F452/((Use!$C$5))</f>
        <v>4325.8539513630931</v>
      </c>
      <c r="H452" s="32">
        <f t="shared" si="82"/>
        <v>0.33715598778784917</v>
      </c>
      <c r="I452" s="30">
        <f t="shared" si="86"/>
        <v>0.42397656330856376</v>
      </c>
      <c r="K452">
        <f t="shared" si="79"/>
        <v>405</v>
      </c>
      <c r="L452">
        <f t="shared" si="76"/>
        <v>5.2622299655912209E-3</v>
      </c>
      <c r="M452" s="32">
        <f t="shared" si="77"/>
        <v>0.10590033524668514</v>
      </c>
      <c r="N452" s="33">
        <f t="shared" si="87"/>
        <v>9.7199302318336636E-2</v>
      </c>
      <c r="O452" s="11">
        <f t="shared" si="83"/>
        <v>1629450</v>
      </c>
      <c r="P452" s="11">
        <f>O452/((Use!D$5))</f>
        <v>4381.6333083201826</v>
      </c>
      <c r="Q452" s="32">
        <f t="shared" si="84"/>
        <v>0.11327771141478525</v>
      </c>
      <c r="R452" s="35">
        <f t="shared" si="88"/>
        <v>0.21047701373312189</v>
      </c>
    </row>
    <row r="453" spans="2:18">
      <c r="B453">
        <f t="shared" si="78"/>
        <v>406</v>
      </c>
      <c r="C453">
        <f t="shared" si="89"/>
        <v>4.7003406736263317E-3</v>
      </c>
      <c r="D453" s="32">
        <f t="shared" si="80"/>
        <v>9.4709240277532011E-2</v>
      </c>
      <c r="E453" s="33">
        <f t="shared" si="85"/>
        <v>8.6927695333844299E-2</v>
      </c>
      <c r="F453" s="11">
        <f t="shared" si="81"/>
        <v>1633473.3333333335</v>
      </c>
      <c r="G453" s="11">
        <f>F453/((Use!$C$5))</f>
        <v>4336.5350722306575</v>
      </c>
      <c r="H453" s="32">
        <f t="shared" si="82"/>
        <v>0.3379176307124902</v>
      </c>
      <c r="I453" s="30">
        <f t="shared" si="86"/>
        <v>0.42484532604633451</v>
      </c>
      <c r="K453">
        <f t="shared" si="79"/>
        <v>406</v>
      </c>
      <c r="L453">
        <f t="shared" si="76"/>
        <v>5.2622299655912209E-3</v>
      </c>
      <c r="M453" s="32">
        <f t="shared" si="77"/>
        <v>0.10603099579637584</v>
      </c>
      <c r="N453" s="33">
        <f t="shared" si="87"/>
        <v>9.7319227474766803E-2</v>
      </c>
      <c r="O453" s="11">
        <f t="shared" si="83"/>
        <v>1633473.3333333335</v>
      </c>
      <c r="P453" s="11">
        <f>O453/((Use!D$5))</f>
        <v>4392.4521559950472</v>
      </c>
      <c r="Q453" s="32">
        <f t="shared" si="84"/>
        <v>0.11352072974996118</v>
      </c>
      <c r="R453" s="35">
        <f t="shared" si="88"/>
        <v>0.21083995722472798</v>
      </c>
    </row>
    <row r="454" spans="2:18">
      <c r="B454">
        <f t="shared" si="78"/>
        <v>407</v>
      </c>
      <c r="C454">
        <f t="shared" si="89"/>
        <v>4.7003406736263317E-3</v>
      </c>
      <c r="D454" s="32">
        <f t="shared" si="80"/>
        <v>9.4825805540451058E-2</v>
      </c>
      <c r="E454" s="33">
        <f t="shared" si="85"/>
        <v>8.703468330705412E-2</v>
      </c>
      <c r="F454" s="11">
        <f t="shared" si="81"/>
        <v>1637496.6666666667</v>
      </c>
      <c r="G454" s="11">
        <f>F454/((Use!$C$5))</f>
        <v>4347.2161930982202</v>
      </c>
      <c r="H454" s="32">
        <f t="shared" si="82"/>
        <v>0.33867911419639185</v>
      </c>
      <c r="I454" s="30">
        <f t="shared" si="86"/>
        <v>0.42571379750344596</v>
      </c>
      <c r="K454">
        <f t="shared" si="79"/>
        <v>407</v>
      </c>
      <c r="L454">
        <f t="shared" si="76"/>
        <v>5.2622299655912209E-3</v>
      </c>
      <c r="M454" s="32">
        <f t="shared" si="77"/>
        <v>0.10616149553289948</v>
      </c>
      <c r="N454" s="33">
        <f t="shared" si="87"/>
        <v>9.7439005030836648E-2</v>
      </c>
      <c r="O454" s="11">
        <f t="shared" si="83"/>
        <v>1637496.6666666667</v>
      </c>
      <c r="P454" s="11">
        <f>O454/((Use!D$5))</f>
        <v>4403.2710036699118</v>
      </c>
      <c r="Q454" s="32">
        <f t="shared" si="84"/>
        <v>0.11376366968538179</v>
      </c>
      <c r="R454" s="35">
        <f t="shared" si="88"/>
        <v>0.21120267471621845</v>
      </c>
    </row>
    <row r="455" spans="2:18">
      <c r="B455">
        <f t="shared" si="78"/>
        <v>408</v>
      </c>
      <c r="C455">
        <f t="shared" si="89"/>
        <v>4.7003406736263317E-3</v>
      </c>
      <c r="D455" s="32">
        <f t="shared" si="80"/>
        <v>9.4942227690546541E-2</v>
      </c>
      <c r="E455" s="33">
        <f t="shared" si="85"/>
        <v>8.7141539925943215E-2</v>
      </c>
      <c r="F455" s="11">
        <f t="shared" si="81"/>
        <v>1641520</v>
      </c>
      <c r="G455" s="11">
        <f>F455/((Use!$C$5))</f>
        <v>4357.8973139657828</v>
      </c>
      <c r="H455" s="32">
        <f t="shared" si="82"/>
        <v>0.33944043866455464</v>
      </c>
      <c r="I455" s="30">
        <f t="shared" si="86"/>
        <v>0.42658197859049785</v>
      </c>
      <c r="K455">
        <f t="shared" si="79"/>
        <v>408</v>
      </c>
      <c r="L455">
        <f t="shared" si="76"/>
        <v>5.2622299655912209E-3</v>
      </c>
      <c r="M455" s="32">
        <f t="shared" si="77"/>
        <v>0.10629183504857088</v>
      </c>
      <c r="N455" s="33">
        <f t="shared" si="87"/>
        <v>9.755863553019492E-2</v>
      </c>
      <c r="O455" s="11">
        <f t="shared" si="83"/>
        <v>1641520</v>
      </c>
      <c r="P455" s="11">
        <f>O455/((Use!D$5))</f>
        <v>4414.0898513447764</v>
      </c>
      <c r="Q455" s="32">
        <f t="shared" si="84"/>
        <v>0.11400653143887475</v>
      </c>
      <c r="R455" s="35">
        <f t="shared" si="88"/>
        <v>0.21156516696906968</v>
      </c>
    </row>
    <row r="456" spans="2:18">
      <c r="B456">
        <f t="shared" si="78"/>
        <v>409</v>
      </c>
      <c r="C456">
        <f t="shared" si="89"/>
        <v>4.7003406736263317E-3</v>
      </c>
      <c r="D456" s="32">
        <f t="shared" si="80"/>
        <v>9.5058507253647367E-2</v>
      </c>
      <c r="E456" s="33">
        <f t="shared" si="85"/>
        <v>8.7248265673137065E-2</v>
      </c>
      <c r="F456" s="11">
        <f t="shared" si="81"/>
        <v>1645543.3333333335</v>
      </c>
      <c r="G456" s="11">
        <f>F456/((Use!$C$5))</f>
        <v>4368.5784348333464</v>
      </c>
      <c r="H456" s="32">
        <f t="shared" si="82"/>
        <v>0.34020160453980836</v>
      </c>
      <c r="I456" s="30">
        <f t="shared" si="86"/>
        <v>0.42744987021294545</v>
      </c>
      <c r="K456">
        <f t="shared" si="79"/>
        <v>409</v>
      </c>
      <c r="L456">
        <f t="shared" si="76"/>
        <v>5.2622299655912209E-3</v>
      </c>
      <c r="M456" s="32">
        <f t="shared" si="77"/>
        <v>0.1064220149320777</v>
      </c>
      <c r="N456" s="33">
        <f t="shared" si="87"/>
        <v>9.7678119513161271E-2</v>
      </c>
      <c r="O456" s="11">
        <f t="shared" si="83"/>
        <v>1645543.3333333335</v>
      </c>
      <c r="P456" s="11">
        <f>O456/((Use!D$5))</f>
        <v>4424.9086990196411</v>
      </c>
      <c r="Q456" s="32">
        <f t="shared" si="84"/>
        <v>0.11424931522713093</v>
      </c>
      <c r="R456" s="35">
        <f t="shared" si="88"/>
        <v>0.21192743474029219</v>
      </c>
    </row>
    <row r="457" spans="2:18">
      <c r="B457">
        <f t="shared" si="78"/>
        <v>410</v>
      </c>
      <c r="C457">
        <f t="shared" si="89"/>
        <v>4.7003406736263317E-3</v>
      </c>
      <c r="D457" s="32">
        <f t="shared" si="80"/>
        <v>9.5174644752370238E-2</v>
      </c>
      <c r="E457" s="33">
        <f t="shared" si="85"/>
        <v>8.7354861028312886E-2</v>
      </c>
      <c r="F457" s="11">
        <f t="shared" si="81"/>
        <v>1649566.6666666667</v>
      </c>
      <c r="G457" s="11">
        <f>F457/((Use!$C$5))</f>
        <v>4379.2595557009099</v>
      </c>
      <c r="H457" s="32">
        <f t="shared" si="82"/>
        <v>0.34096261224282698</v>
      </c>
      <c r="I457" s="30">
        <f t="shared" si="86"/>
        <v>0.42831747327113989</v>
      </c>
      <c r="K457">
        <f t="shared" si="79"/>
        <v>410</v>
      </c>
      <c r="L457">
        <f t="shared" si="76"/>
        <v>5.2622299655912209E-3</v>
      </c>
      <c r="M457" s="32">
        <f t="shared" si="77"/>
        <v>0.10655203576851141</v>
      </c>
      <c r="N457" s="33">
        <f t="shared" si="87"/>
        <v>9.7797457516754588E-2</v>
      </c>
      <c r="O457" s="11">
        <f t="shared" si="83"/>
        <v>1649566.6666666667</v>
      </c>
      <c r="P457" s="11">
        <f>O457/((Use!D$5))</f>
        <v>4435.7275466945057</v>
      </c>
      <c r="Q457" s="32">
        <f t="shared" si="84"/>
        <v>0.11449202126571188</v>
      </c>
      <c r="R457" s="35">
        <f t="shared" si="88"/>
        <v>0.21228947878246646</v>
      </c>
    </row>
    <row r="458" spans="2:18">
      <c r="B458">
        <f t="shared" si="78"/>
        <v>411</v>
      </c>
      <c r="C458">
        <f t="shared" si="89"/>
        <v>4.7003406736263317E-3</v>
      </c>
      <c r="D458" s="32">
        <f t="shared" si="80"/>
        <v>9.5290640706147123E-2</v>
      </c>
      <c r="E458" s="33">
        <f t="shared" si="85"/>
        <v>8.7461326468224854E-2</v>
      </c>
      <c r="F458" s="11">
        <f t="shared" si="81"/>
        <v>1653590</v>
      </c>
      <c r="G458" s="11">
        <f>F458/((Use!$C$5))</f>
        <v>4389.9406765684726</v>
      </c>
      <c r="H458" s="32">
        <f t="shared" si="82"/>
        <v>0.34172346219214655</v>
      </c>
      <c r="I458" s="30">
        <f t="shared" si="86"/>
        <v>0.42918478866037141</v>
      </c>
      <c r="K458">
        <f t="shared" si="79"/>
        <v>411</v>
      </c>
      <c r="L458">
        <f t="shared" si="76"/>
        <v>5.2622299655912209E-3</v>
      </c>
      <c r="M458" s="32">
        <f t="shared" si="77"/>
        <v>0.10668189813939806</v>
      </c>
      <c r="N458" s="33">
        <f t="shared" si="87"/>
        <v>9.791665007472132E-2</v>
      </c>
      <c r="O458" s="11">
        <f t="shared" si="83"/>
        <v>1653590</v>
      </c>
      <c r="P458" s="11">
        <f>O458/((Use!D$5))</f>
        <v>4446.5463943693703</v>
      </c>
      <c r="Q458" s="32">
        <f t="shared" si="84"/>
        <v>0.11473464976905921</v>
      </c>
      <c r="R458" s="35">
        <f t="shared" si="88"/>
        <v>0.21265129984378053</v>
      </c>
    </row>
    <row r="459" spans="2:18">
      <c r="B459">
        <f t="shared" si="78"/>
        <v>412</v>
      </c>
      <c r="C459">
        <f t="shared" si="89"/>
        <v>4.7003406736263317E-3</v>
      </c>
      <c r="D459" s="32">
        <f t="shared" si="80"/>
        <v>9.5406495631252308E-2</v>
      </c>
      <c r="E459" s="33">
        <f t="shared" si="85"/>
        <v>8.7567662466728882E-2</v>
      </c>
      <c r="F459" s="11">
        <f t="shared" si="81"/>
        <v>1657613.3333333335</v>
      </c>
      <c r="G459" s="11">
        <f>F459/((Use!$C$5))</f>
        <v>4400.6217974360361</v>
      </c>
      <c r="H459" s="32">
        <f t="shared" si="82"/>
        <v>0.34248415480417821</v>
      </c>
      <c r="I459" s="30">
        <f t="shared" si="86"/>
        <v>0.43005181727090708</v>
      </c>
      <c r="K459">
        <f t="shared" si="79"/>
        <v>412</v>
      </c>
      <c r="L459">
        <f t="shared" si="76"/>
        <v>5.2622299655912209E-3</v>
      </c>
      <c r="M459" s="32">
        <f t="shared" si="77"/>
        <v>0.10681160262272853</v>
      </c>
      <c r="N459" s="33">
        <f t="shared" si="87"/>
        <v>9.8035697717563194E-2</v>
      </c>
      <c r="O459" s="11">
        <f t="shared" si="83"/>
        <v>1657613.3333333335</v>
      </c>
      <c r="P459" s="11">
        <f>O459/((Use!D$5))</f>
        <v>4457.3652420442349</v>
      </c>
      <c r="Q459" s="32">
        <f t="shared" si="84"/>
        <v>0.11497720095050258</v>
      </c>
      <c r="R459" s="35">
        <f t="shared" si="88"/>
        <v>0.21301289866806578</v>
      </c>
    </row>
    <row r="460" spans="2:18">
      <c r="B460">
        <f t="shared" si="78"/>
        <v>413</v>
      </c>
      <c r="C460">
        <f t="shared" si="89"/>
        <v>4.7003406736263317E-3</v>
      </c>
      <c r="D460" s="32">
        <f t="shared" si="80"/>
        <v>9.5522210040829322E-2</v>
      </c>
      <c r="E460" s="33">
        <f t="shared" si="85"/>
        <v>8.7673869494807349E-2</v>
      </c>
      <c r="F460" s="11">
        <f t="shared" si="81"/>
        <v>1661636.6666666667</v>
      </c>
      <c r="G460" s="11">
        <f>F460/((Use!$C$5))</f>
        <v>4411.3029183035997</v>
      </c>
      <c r="H460" s="32">
        <f t="shared" si="82"/>
        <v>0.34324469049322792</v>
      </c>
      <c r="I460" s="30">
        <f t="shared" si="86"/>
        <v>0.4309185599880353</v>
      </c>
      <c r="K460">
        <f t="shared" si="79"/>
        <v>413</v>
      </c>
      <c r="L460">
        <f t="shared" si="76"/>
        <v>5.2622299655912209E-3</v>
      </c>
      <c r="M460" s="32">
        <f t="shared" si="77"/>
        <v>0.10694114979298863</v>
      </c>
      <c r="N460" s="33">
        <f t="shared" si="87"/>
        <v>9.8154600972564843E-2</v>
      </c>
      <c r="O460" s="11">
        <f t="shared" si="83"/>
        <v>1661636.6666666667</v>
      </c>
      <c r="P460" s="11">
        <f>O460/((Use!D$5))</f>
        <v>4468.1840897190996</v>
      </c>
      <c r="Q460" s="32">
        <f t="shared" si="84"/>
        <v>0.11521967502226885</v>
      </c>
      <c r="R460" s="35">
        <f t="shared" si="88"/>
        <v>0.21337427599483369</v>
      </c>
    </row>
    <row r="461" spans="2:18">
      <c r="B461">
        <f t="shared" si="78"/>
        <v>414</v>
      </c>
      <c r="C461">
        <f t="shared" si="89"/>
        <v>4.7003406736263317E-3</v>
      </c>
      <c r="D461" s="32">
        <f t="shared" si="80"/>
        <v>9.5637784444917259E-2</v>
      </c>
      <c r="E461" s="33">
        <f t="shared" si="85"/>
        <v>8.7779948020593287E-2</v>
      </c>
      <c r="F461" s="11">
        <f t="shared" si="81"/>
        <v>1665660</v>
      </c>
      <c r="G461" s="11">
        <f>F461/((Use!$C$5))</f>
        <v>4421.9840391711623</v>
      </c>
      <c r="H461" s="32">
        <f t="shared" si="82"/>
        <v>0.34400506967150851</v>
      </c>
      <c r="I461" s="30">
        <f t="shared" si="86"/>
        <v>0.43178501769210181</v>
      </c>
      <c r="K461">
        <f t="shared" si="79"/>
        <v>414</v>
      </c>
      <c r="L461">
        <f t="shared" si="76"/>
        <v>5.2622299655912209E-3</v>
      </c>
      <c r="M461" s="32">
        <f t="shared" si="77"/>
        <v>0.10707054022118875</v>
      </c>
      <c r="N461" s="33">
        <f t="shared" si="87"/>
        <v>9.8273360363821033E-2</v>
      </c>
      <c r="O461" s="11">
        <f t="shared" si="83"/>
        <v>1665660</v>
      </c>
      <c r="P461" s="11">
        <f>O461/((Use!D$5))</f>
        <v>4479.0029373939642</v>
      </c>
      <c r="Q461" s="32">
        <f t="shared" si="84"/>
        <v>0.1154620721954893</v>
      </c>
      <c r="R461" s="35">
        <f t="shared" si="88"/>
        <v>0.21373543255931032</v>
      </c>
    </row>
    <row r="462" spans="2:18">
      <c r="B462">
        <f t="shared" si="78"/>
        <v>415</v>
      </c>
      <c r="C462">
        <f t="shared" si="89"/>
        <v>4.7003406736263317E-3</v>
      </c>
      <c r="D462" s="32">
        <f t="shared" si="80"/>
        <v>9.5753219350477217E-2</v>
      </c>
      <c r="E462" s="33">
        <f t="shared" si="85"/>
        <v>8.7885898509394614E-2</v>
      </c>
      <c r="F462" s="11">
        <f t="shared" si="81"/>
        <v>1669683.3333333335</v>
      </c>
      <c r="G462" s="11">
        <f>F462/((Use!$C$5))</f>
        <v>4432.6651600387258</v>
      </c>
      <c r="H462" s="32">
        <f t="shared" si="82"/>
        <v>0.34476529274915885</v>
      </c>
      <c r="I462" s="30">
        <f t="shared" si="86"/>
        <v>0.43265119125855345</v>
      </c>
      <c r="K462">
        <f t="shared" si="79"/>
        <v>415</v>
      </c>
      <c r="L462">
        <f t="shared" si="76"/>
        <v>5.2622299655912209E-3</v>
      </c>
      <c r="M462" s="32">
        <f t="shared" si="77"/>
        <v>0.10719977447489321</v>
      </c>
      <c r="N462" s="33">
        <f t="shared" si="87"/>
        <v>9.839197641226359E-2</v>
      </c>
      <c r="O462" s="11">
        <f t="shared" si="83"/>
        <v>1669683.3333333335</v>
      </c>
      <c r="P462" s="11">
        <f>O462/((Use!D$5))</f>
        <v>4489.8217850688288</v>
      </c>
      <c r="Q462" s="32">
        <f t="shared" si="84"/>
        <v>0.11570439268020932</v>
      </c>
      <c r="R462" s="35">
        <f t="shared" si="88"/>
        <v>0.21409636909247293</v>
      </c>
    </row>
    <row r="463" spans="2:18">
      <c r="B463">
        <f t="shared" si="78"/>
        <v>416</v>
      </c>
      <c r="C463">
        <f t="shared" si="89"/>
        <v>4.7003406736263317E-3</v>
      </c>
      <c r="D463" s="32">
        <f t="shared" si="80"/>
        <v>9.5868515261418069E-2</v>
      </c>
      <c r="E463" s="33">
        <f t="shared" si="85"/>
        <v>8.799172142371782E-2</v>
      </c>
      <c r="F463" s="11">
        <f t="shared" si="81"/>
        <v>1673706.6666666667</v>
      </c>
      <c r="G463" s="11">
        <f>F463/((Use!$C$5))</f>
        <v>4443.3462809062885</v>
      </c>
      <c r="H463" s="32">
        <f t="shared" si="82"/>
        <v>0.3455253601342555</v>
      </c>
      <c r="I463" s="30">
        <f t="shared" si="86"/>
        <v>0.43351708155797331</v>
      </c>
      <c r="K463">
        <f t="shared" si="79"/>
        <v>416</v>
      </c>
      <c r="L463">
        <f t="shared" si="76"/>
        <v>5.2622299655912209E-3</v>
      </c>
      <c r="M463" s="32">
        <f t="shared" si="77"/>
        <v>0.10732885311824929</v>
      </c>
      <c r="N463" s="33">
        <f t="shared" si="87"/>
        <v>9.8510449635688072E-2</v>
      </c>
      <c r="O463" s="11">
        <f t="shared" si="83"/>
        <v>1673706.6666666667</v>
      </c>
      <c r="P463" s="11">
        <f>O463/((Use!D$5))</f>
        <v>4500.6406327436935</v>
      </c>
      <c r="Q463" s="32">
        <f t="shared" si="84"/>
        <v>0.11594663668539529</v>
      </c>
      <c r="R463" s="35">
        <f t="shared" si="88"/>
        <v>0.21445708632108335</v>
      </c>
    </row>
    <row r="464" spans="2:18">
      <c r="B464">
        <f t="shared" si="78"/>
        <v>417</v>
      </c>
      <c r="C464">
        <f t="shared" si="89"/>
        <v>4.7003406736263317E-3</v>
      </c>
      <c r="D464" s="32">
        <f t="shared" si="80"/>
        <v>9.5983672678622262E-2</v>
      </c>
      <c r="E464" s="33">
        <f t="shared" si="85"/>
        <v>8.8097417223291591E-2</v>
      </c>
      <c r="F464" s="11">
        <f t="shared" si="81"/>
        <v>1677730</v>
      </c>
      <c r="G464" s="11">
        <f>F464/((Use!$C$5))</f>
        <v>4454.027401773852</v>
      </c>
      <c r="H464" s="32">
        <f t="shared" si="82"/>
        <v>0.34628527223283095</v>
      </c>
      <c r="I464" s="30">
        <f t="shared" si="86"/>
        <v>0.43438268945612257</v>
      </c>
      <c r="K464">
        <f t="shared" si="79"/>
        <v>417</v>
      </c>
      <c r="L464">
        <f t="shared" si="76"/>
        <v>5.2622299655912209E-3</v>
      </c>
      <c r="M464" s="32">
        <f t="shared" si="77"/>
        <v>0.10745777671201605</v>
      </c>
      <c r="N464" s="33">
        <f t="shared" si="87"/>
        <v>9.8628780548780201E-2</v>
      </c>
      <c r="O464" s="11">
        <f t="shared" si="83"/>
        <v>1677730</v>
      </c>
      <c r="P464" s="11">
        <f>O464/((Use!D$5))</f>
        <v>4511.4594804185581</v>
      </c>
      <c r="Q464" s="32">
        <f t="shared" si="84"/>
        <v>0.11618880441894397</v>
      </c>
      <c r="R464" s="35">
        <f t="shared" si="88"/>
        <v>0.21481758496772418</v>
      </c>
    </row>
    <row r="465" spans="2:18">
      <c r="B465">
        <f t="shared" si="78"/>
        <v>418</v>
      </c>
      <c r="C465">
        <f t="shared" si="89"/>
        <v>4.7003406736263317E-3</v>
      </c>
      <c r="D465" s="32">
        <f t="shared" si="80"/>
        <v>9.6098692099971073E-2</v>
      </c>
      <c r="E465" s="33">
        <f t="shared" si="85"/>
        <v>8.8202986365090066E-2</v>
      </c>
      <c r="F465" s="11">
        <f t="shared" si="81"/>
        <v>1681753.3333333335</v>
      </c>
      <c r="G465" s="11">
        <f>F465/((Use!$C$5))</f>
        <v>4464.7085226414156</v>
      </c>
      <c r="H465" s="32">
        <f t="shared" si="82"/>
        <v>0.34704502944888843</v>
      </c>
      <c r="I465" s="30">
        <f t="shared" si="86"/>
        <v>0.43524801581397848</v>
      </c>
      <c r="K465">
        <f t="shared" si="79"/>
        <v>418</v>
      </c>
      <c r="L465">
        <f t="shared" si="76"/>
        <v>5.2622299655912209E-3</v>
      </c>
      <c r="M465" s="32">
        <f t="shared" si="77"/>
        <v>0.10758654581359262</v>
      </c>
      <c r="N465" s="33">
        <f t="shared" si="87"/>
        <v>9.8746969663141795E-2</v>
      </c>
      <c r="O465" s="11">
        <f t="shared" si="83"/>
        <v>1681753.3333333335</v>
      </c>
      <c r="P465" s="11">
        <f>O465/((Use!D$5))</f>
        <v>4522.2783280934227</v>
      </c>
      <c r="Q465" s="32">
        <f t="shared" si="84"/>
        <v>0.11643089608768928</v>
      </c>
      <c r="R465" s="35">
        <f t="shared" si="88"/>
        <v>0.21517786575083109</v>
      </c>
    </row>
    <row r="466" spans="2:18">
      <c r="B466">
        <f t="shared" si="78"/>
        <v>419</v>
      </c>
      <c r="C466">
        <f t="shared" si="89"/>
        <v>4.7003406736263317E-3</v>
      </c>
      <c r="D466" s="32">
        <f t="shared" si="80"/>
        <v>9.6213574020369855E-2</v>
      </c>
      <c r="E466" s="33">
        <f t="shared" si="85"/>
        <v>8.8308429303355945E-2</v>
      </c>
      <c r="F466" s="11">
        <f t="shared" si="81"/>
        <v>1685776.6666666667</v>
      </c>
      <c r="G466" s="11">
        <f>F466/((Use!$C$5))</f>
        <v>4475.3896435089782</v>
      </c>
      <c r="H466" s="32">
        <f t="shared" si="82"/>
        <v>0.34780463218441454</v>
      </c>
      <c r="I466" s="30">
        <f t="shared" si="86"/>
        <v>0.43611306148777051</v>
      </c>
      <c r="K466">
        <f t="shared" si="79"/>
        <v>419</v>
      </c>
      <c r="L466">
        <f t="shared" si="76"/>
        <v>5.2622299655912209E-3</v>
      </c>
      <c r="M466" s="32">
        <f t="shared" si="77"/>
        <v>0.10771516097704645</v>
      </c>
      <c r="N466" s="33">
        <f t="shared" si="87"/>
        <v>9.8865017487316756E-2</v>
      </c>
      <c r="O466" s="11">
        <f t="shared" si="83"/>
        <v>1685776.6666666667</v>
      </c>
      <c r="P466" s="11">
        <f>O466/((Use!D$5))</f>
        <v>4533.0971757682873</v>
      </c>
      <c r="Q466" s="32">
        <f t="shared" si="84"/>
        <v>0.11667291189741118</v>
      </c>
      <c r="R466" s="35">
        <f t="shared" si="88"/>
        <v>0.21553792938472793</v>
      </c>
    </row>
    <row r="467" spans="2:18">
      <c r="B467">
        <f t="shared" si="78"/>
        <v>420</v>
      </c>
      <c r="C467">
        <f t="shared" si="89"/>
        <v>4.7003406736263317E-3</v>
      </c>
      <c r="D467" s="32">
        <f t="shared" si="80"/>
        <v>9.632831893177278E-2</v>
      </c>
      <c r="E467" s="33">
        <f t="shared" si="85"/>
        <v>8.8413746489623232E-2</v>
      </c>
      <c r="F467" s="11">
        <f t="shared" si="81"/>
        <v>1689800</v>
      </c>
      <c r="G467" s="11">
        <f>F467/((Use!$C$5))</f>
        <v>4486.0707643765418</v>
      </c>
      <c r="H467" s="32">
        <f t="shared" si="82"/>
        <v>0.34856408083939722</v>
      </c>
      <c r="I467" s="30">
        <f t="shared" si="86"/>
        <v>0.43697782732902046</v>
      </c>
      <c r="K467">
        <f t="shared" si="79"/>
        <v>420</v>
      </c>
      <c r="L467">
        <f t="shared" si="76"/>
        <v>5.2622299655912209E-3</v>
      </c>
      <c r="M467" s="32">
        <f t="shared" si="77"/>
        <v>0.10784362275314102</v>
      </c>
      <c r="N467" s="33">
        <f t="shared" si="87"/>
        <v>9.8982924526816507E-2</v>
      </c>
      <c r="O467" s="11">
        <f t="shared" si="83"/>
        <v>1689800</v>
      </c>
      <c r="P467" s="11">
        <f>O467/((Use!D$5))</f>
        <v>4543.916023443152</v>
      </c>
      <c r="Q467" s="32">
        <f t="shared" si="84"/>
        <v>0.11691485205284299</v>
      </c>
      <c r="R467" s="35">
        <f t="shared" si="88"/>
        <v>0.2158977765796595</v>
      </c>
    </row>
    <row r="468" spans="2:18">
      <c r="B468">
        <f t="shared" si="78"/>
        <v>421</v>
      </c>
      <c r="C468">
        <f t="shared" si="89"/>
        <v>4.7003406736263317E-3</v>
      </c>
      <c r="D468" s="32">
        <f t="shared" si="80"/>
        <v>9.64429273232075E-2</v>
      </c>
      <c r="E468" s="33">
        <f t="shared" si="85"/>
        <v>8.8518938372739872E-2</v>
      </c>
      <c r="F468" s="11">
        <f t="shared" si="81"/>
        <v>1693823.3333333335</v>
      </c>
      <c r="G468" s="11">
        <f>F468/((Use!$C$5))</f>
        <v>4496.7518852441053</v>
      </c>
      <c r="H468" s="32">
        <f t="shared" si="82"/>
        <v>0.34932337581183853</v>
      </c>
      <c r="I468" s="30">
        <f t="shared" si="86"/>
        <v>0.43784231418457842</v>
      </c>
      <c r="K468">
        <f t="shared" si="79"/>
        <v>421</v>
      </c>
      <c r="L468">
        <f t="shared" si="76"/>
        <v>5.2622299655912209E-3</v>
      </c>
      <c r="M468" s="32">
        <f t="shared" si="77"/>
        <v>0.10797193168936343</v>
      </c>
      <c r="N468" s="33">
        <f t="shared" si="87"/>
        <v>9.9100691284145226E-2</v>
      </c>
      <c r="O468" s="11">
        <f t="shared" si="83"/>
        <v>1693823.3333333335</v>
      </c>
      <c r="P468" s="11">
        <f>O468/((Use!D$5))</f>
        <v>4554.7348711180166</v>
      </c>
      <c r="Q468" s="32">
        <f t="shared" si="84"/>
        <v>0.11715671675767947</v>
      </c>
      <c r="R468" s="35">
        <f t="shared" si="88"/>
        <v>0.21625740804182469</v>
      </c>
    </row>
    <row r="469" spans="2:18">
      <c r="B469">
        <f t="shared" si="78"/>
        <v>422</v>
      </c>
      <c r="C469">
        <f t="shared" si="89"/>
        <v>4.7003406736263317E-3</v>
      </c>
      <c r="D469" s="32">
        <f t="shared" si="80"/>
        <v>9.655739968079935E-2</v>
      </c>
      <c r="E469" s="33">
        <f t="shared" si="85"/>
        <v>8.8624005398889927E-2</v>
      </c>
      <c r="F469" s="11">
        <f t="shared" si="81"/>
        <v>1697846.6666666667</v>
      </c>
      <c r="G469" s="11">
        <f>F469/((Use!$C$5))</f>
        <v>4507.433006111668</v>
      </c>
      <c r="H469" s="32">
        <f t="shared" si="82"/>
        <v>0.35008251749776886</v>
      </c>
      <c r="I469" s="30">
        <f t="shared" si="86"/>
        <v>0.43870652289665879</v>
      </c>
      <c r="K469">
        <f t="shared" si="79"/>
        <v>422</v>
      </c>
      <c r="L469">
        <f t="shared" si="76"/>
        <v>5.2622299655912209E-3</v>
      </c>
      <c r="M469" s="32">
        <f t="shared" si="77"/>
        <v>0.10810008832995156</v>
      </c>
      <c r="N469" s="33">
        <f t="shared" si="87"/>
        <v>9.9218318258824878E-2</v>
      </c>
      <c r="O469" s="11">
        <f t="shared" si="83"/>
        <v>1697846.6666666667</v>
      </c>
      <c r="P469" s="11">
        <f>O469/((Use!D$5))</f>
        <v>4565.5537187928812</v>
      </c>
      <c r="Q469" s="32">
        <f t="shared" si="84"/>
        <v>0.11739850621458496</v>
      </c>
      <c r="R469" s="35">
        <f t="shared" si="88"/>
        <v>0.21661682447340985</v>
      </c>
    </row>
    <row r="470" spans="2:18">
      <c r="B470">
        <f t="shared" si="78"/>
        <v>423</v>
      </c>
      <c r="C470">
        <f t="shared" si="89"/>
        <v>4.7003406736263317E-3</v>
      </c>
      <c r="D470" s="32">
        <f t="shared" si="80"/>
        <v>9.667173648779552E-2</v>
      </c>
      <c r="E470" s="33">
        <f t="shared" si="85"/>
        <v>8.8728948011615807E-2</v>
      </c>
      <c r="F470" s="11">
        <f t="shared" si="81"/>
        <v>1701870</v>
      </c>
      <c r="G470" s="11">
        <f>F470/((Use!$C$5))</f>
        <v>4518.1141269792306</v>
      </c>
      <c r="H470" s="32">
        <f t="shared" si="82"/>
        <v>0.35084150629126271</v>
      </c>
      <c r="I470" s="30">
        <f t="shared" si="86"/>
        <v>0.4395704543028785</v>
      </c>
      <c r="K470">
        <f t="shared" si="79"/>
        <v>423</v>
      </c>
      <c r="L470">
        <f t="shared" si="76"/>
        <v>5.2622299655912209E-3</v>
      </c>
      <c r="M470" s="32">
        <f t="shared" si="77"/>
        <v>0.10822809321592106</v>
      </c>
      <c r="N470" s="33">
        <f t="shared" si="87"/>
        <v>9.9335805947419906E-2</v>
      </c>
      <c r="O470" s="11">
        <f t="shared" si="83"/>
        <v>1701870</v>
      </c>
      <c r="P470" s="11">
        <f>O470/((Use!D$5))</f>
        <v>4576.3725664677459</v>
      </c>
      <c r="Q470" s="32">
        <f t="shared" si="84"/>
        <v>0.11764022062519958</v>
      </c>
      <c r="R470" s="35">
        <f t="shared" si="88"/>
        <v>0.2169760265726195</v>
      </c>
    </row>
    <row r="471" spans="2:18">
      <c r="B471">
        <f t="shared" si="78"/>
        <v>424</v>
      </c>
      <c r="C471">
        <f t="shared" si="89"/>
        <v>4.7003406736263317E-3</v>
      </c>
      <c r="D471" s="32">
        <f t="shared" si="80"/>
        <v>9.6785938224588808E-2</v>
      </c>
      <c r="E471" s="33">
        <f t="shared" si="85"/>
        <v>8.8833766651840063E-2</v>
      </c>
      <c r="F471" s="11">
        <f t="shared" si="81"/>
        <v>1705893.3333333335</v>
      </c>
      <c r="G471" s="11">
        <f>F471/((Use!$C$5))</f>
        <v>4528.7952478467942</v>
      </c>
      <c r="H471" s="32">
        <f t="shared" si="82"/>
        <v>0.35160034258445266</v>
      </c>
      <c r="I471" s="30">
        <f t="shared" si="86"/>
        <v>0.44043410923629273</v>
      </c>
      <c r="K471">
        <f t="shared" si="79"/>
        <v>424</v>
      </c>
      <c r="L471">
        <f t="shared" si="76"/>
        <v>5.2622299655912209E-3</v>
      </c>
      <c r="M471" s="32">
        <f t="shared" si="77"/>
        <v>0.10835594688509192</v>
      </c>
      <c r="N471" s="33">
        <f t="shared" si="87"/>
        <v>9.9453154843561736E-2</v>
      </c>
      <c r="O471" s="11">
        <f t="shared" si="83"/>
        <v>1705893.3333333335</v>
      </c>
      <c r="P471" s="11">
        <f>O471/((Use!D$5))</f>
        <v>4587.1914141426105</v>
      </c>
      <c r="Q471" s="32">
        <f t="shared" si="84"/>
        <v>0.11788186019014858</v>
      </c>
      <c r="R471" s="35">
        <f t="shared" si="88"/>
        <v>0.21733501503371033</v>
      </c>
    </row>
    <row r="472" spans="2:18">
      <c r="B472">
        <f t="shared" si="78"/>
        <v>425</v>
      </c>
      <c r="C472">
        <f t="shared" si="89"/>
        <v>4.7003406736263317E-3</v>
      </c>
      <c r="D472" s="32">
        <f t="shared" si="80"/>
        <v>9.690000536874116E-2</v>
      </c>
      <c r="E472" s="33">
        <f t="shared" si="85"/>
        <v>8.8938461757886958E-2</v>
      </c>
      <c r="F472" s="11">
        <f t="shared" si="81"/>
        <v>1709916.6666666667</v>
      </c>
      <c r="G472" s="11">
        <f>F472/((Use!$C$5))</f>
        <v>4539.4763687143577</v>
      </c>
      <c r="H472" s="32">
        <f t="shared" si="82"/>
        <v>0.35235902676754266</v>
      </c>
      <c r="I472" s="30">
        <f t="shared" si="86"/>
        <v>0.4412974885254296</v>
      </c>
      <c r="K472">
        <f t="shared" si="79"/>
        <v>425</v>
      </c>
      <c r="L472">
        <f t="shared" si="76"/>
        <v>5.2622299655912209E-3</v>
      </c>
      <c r="M472" s="32">
        <f t="shared" si="77"/>
        <v>0.10848364987211497</v>
      </c>
      <c r="N472" s="33">
        <f t="shared" si="87"/>
        <v>9.9570365437972916E-2</v>
      </c>
      <c r="O472" s="11">
        <f t="shared" si="83"/>
        <v>1709916.6666666667</v>
      </c>
      <c r="P472" s="11">
        <f>O472/((Use!D$5))</f>
        <v>4598.0102618174751</v>
      </c>
      <c r="Q472" s="32">
        <f t="shared" si="84"/>
        <v>0.11812342510904875</v>
      </c>
      <c r="R472" s="35">
        <f t="shared" si="88"/>
        <v>0.21769379054702165</v>
      </c>
    </row>
    <row r="473" spans="2:18">
      <c r="B473">
        <f t="shared" si="78"/>
        <v>426</v>
      </c>
      <c r="C473">
        <f t="shared" si="89"/>
        <v>4.7003406736263317E-3</v>
      </c>
      <c r="D473" s="32">
        <f t="shared" si="80"/>
        <v>9.7013938395006993E-2</v>
      </c>
      <c r="E473" s="33">
        <f t="shared" si="85"/>
        <v>8.9043033765503918E-2</v>
      </c>
      <c r="F473" s="11">
        <f t="shared" si="81"/>
        <v>1713940</v>
      </c>
      <c r="G473" s="11">
        <f>F473/((Use!$C$5))</f>
        <v>4550.1574895819203</v>
      </c>
      <c r="H473" s="32">
        <f t="shared" si="82"/>
        <v>0.35311755922882276</v>
      </c>
      <c r="I473" s="30">
        <f t="shared" si="86"/>
        <v>0.4421605929943267</v>
      </c>
      <c r="K473">
        <f t="shared" si="79"/>
        <v>426</v>
      </c>
      <c r="L473">
        <f t="shared" si="76"/>
        <v>5.2622299655912209E-3</v>
      </c>
      <c r="M473" s="32">
        <f t="shared" si="77"/>
        <v>0.10861120270849778</v>
      </c>
      <c r="N473" s="33">
        <f t="shared" si="87"/>
        <v>9.9687438218491076E-2</v>
      </c>
      <c r="O473" s="11">
        <f t="shared" si="83"/>
        <v>1713940</v>
      </c>
      <c r="P473" s="11">
        <f>O473/((Use!D$5))</f>
        <v>4608.8291094923397</v>
      </c>
      <c r="Q473" s="32">
        <f t="shared" si="84"/>
        <v>0.11836491558051616</v>
      </c>
      <c r="R473" s="35">
        <f t="shared" si="88"/>
        <v>0.21805235379900723</v>
      </c>
    </row>
    <row r="474" spans="2:18">
      <c r="B474">
        <f t="shared" si="78"/>
        <v>427</v>
      </c>
      <c r="C474">
        <f t="shared" si="89"/>
        <v>4.7003406736263317E-3</v>
      </c>
      <c r="D474" s="32">
        <f t="shared" si="80"/>
        <v>9.7127737775356215E-2</v>
      </c>
      <c r="E474" s="33">
        <f t="shared" si="85"/>
        <v>8.9147483107882661E-2</v>
      </c>
      <c r="F474" s="11">
        <f t="shared" si="81"/>
        <v>1717963.3333333335</v>
      </c>
      <c r="G474" s="11">
        <f>F474/((Use!$C$5))</f>
        <v>4560.8386104494839</v>
      </c>
      <c r="H474" s="32">
        <f t="shared" si="82"/>
        <v>0.35387594035468312</v>
      </c>
      <c r="I474" s="30">
        <f t="shared" si="86"/>
        <v>0.44302342346256579</v>
      </c>
      <c r="K474">
        <f t="shared" si="79"/>
        <v>427</v>
      </c>
      <c r="L474">
        <f t="shared" si="76"/>
        <v>5.2622299655912209E-3</v>
      </c>
      <c r="M474" s="32">
        <f t="shared" si="77"/>
        <v>0.10873860592263063</v>
      </c>
      <c r="N474" s="33">
        <f t="shared" si="87"/>
        <v>9.9804373670092622E-2</v>
      </c>
      <c r="O474" s="11">
        <f t="shared" si="83"/>
        <v>1717963.3333333335</v>
      </c>
      <c r="P474" s="11">
        <f>O474/((Use!D$5))</f>
        <v>4619.6479571672053</v>
      </c>
      <c r="Q474" s="32">
        <f t="shared" si="84"/>
        <v>0.11860633180217346</v>
      </c>
      <c r="R474" s="35">
        <f t="shared" si="88"/>
        <v>0.2184107054722661</v>
      </c>
    </row>
    <row r="475" spans="2:18">
      <c r="B475">
        <f t="shared" si="78"/>
        <v>428</v>
      </c>
      <c r="C475">
        <f t="shared" si="89"/>
        <v>4.7003406736263317E-3</v>
      </c>
      <c r="D475" s="32">
        <f t="shared" si="80"/>
        <v>9.7241403978997068E-2</v>
      </c>
      <c r="E475" s="33">
        <f t="shared" si="85"/>
        <v>8.9251810215680086E-2</v>
      </c>
      <c r="F475" s="11">
        <f t="shared" si="81"/>
        <v>1721986.6666666667</v>
      </c>
      <c r="G475" s="11">
        <f>F475/((Use!$C$5))</f>
        <v>4571.5197313170474</v>
      </c>
      <c r="H475" s="32">
        <f t="shared" si="82"/>
        <v>0.35463417052962609</v>
      </c>
      <c r="I475" s="30">
        <f t="shared" si="86"/>
        <v>0.44388598074530616</v>
      </c>
      <c r="K475">
        <f t="shared" si="79"/>
        <v>428</v>
      </c>
      <c r="L475">
        <f t="shared" si="76"/>
        <v>5.2622299655912209E-3</v>
      </c>
      <c r="M475" s="32">
        <f t="shared" si="77"/>
        <v>0.10886586003981197</v>
      </c>
      <c r="N475" s="33">
        <f t="shared" si="87"/>
        <v>9.9921172274916203E-2</v>
      </c>
      <c r="O475" s="11">
        <f t="shared" si="83"/>
        <v>1721986.6666666667</v>
      </c>
      <c r="P475" s="11">
        <f>O475/((Use!D$5))</f>
        <v>4630.466804842069</v>
      </c>
      <c r="Q475" s="32">
        <f t="shared" si="84"/>
        <v>0.11884767397065726</v>
      </c>
      <c r="R475" s="35">
        <f t="shared" si="88"/>
        <v>0.21876884624557347</v>
      </c>
    </row>
    <row r="476" spans="2:18">
      <c r="B476">
        <f t="shared" si="78"/>
        <v>429</v>
      </c>
      <c r="C476">
        <f t="shared" si="89"/>
        <v>4.7003406736263317E-3</v>
      </c>
      <c r="D476" s="32">
        <f t="shared" si="80"/>
        <v>9.735493747239865E-2</v>
      </c>
      <c r="E476" s="33">
        <f t="shared" si="85"/>
        <v>8.9356015517039061E-2</v>
      </c>
      <c r="F476" s="11">
        <f t="shared" si="81"/>
        <v>1726010</v>
      </c>
      <c r="G476" s="11">
        <f>F476/((Use!$C$5))</f>
        <v>4582.2008521846101</v>
      </c>
      <c r="H476" s="32">
        <f t="shared" si="82"/>
        <v>0.35539225013628289</v>
      </c>
      <c r="I476" s="30">
        <f t="shared" si="86"/>
        <v>0.44474826565332193</v>
      </c>
      <c r="K476">
        <f t="shared" si="79"/>
        <v>429</v>
      </c>
      <c r="L476">
        <f t="shared" si="76"/>
        <v>5.2622299655912209E-3</v>
      </c>
      <c r="M476" s="32">
        <f t="shared" si="77"/>
        <v>0.10899296558227367</v>
      </c>
      <c r="N476" s="33">
        <f t="shared" si="87"/>
        <v>0.10003783451228583</v>
      </c>
      <c r="O476" s="11">
        <f t="shared" si="83"/>
        <v>1726010</v>
      </c>
      <c r="P476" s="11">
        <f>O476/((Use!D$5))</f>
        <v>4641.2856525169336</v>
      </c>
      <c r="Q476" s="32">
        <f t="shared" si="84"/>
        <v>0.11908894228162517</v>
      </c>
      <c r="R476" s="35">
        <f t="shared" si="88"/>
        <v>0.21912677679391102</v>
      </c>
    </row>
    <row r="477" spans="2:18">
      <c r="B477">
        <f t="shared" si="78"/>
        <v>430</v>
      </c>
      <c r="C477">
        <f t="shared" si="89"/>
        <v>4.7003406736263317E-3</v>
      </c>
      <c r="D477" s="32">
        <f t="shared" si="80"/>
        <v>9.7468338719313333E-2</v>
      </c>
      <c r="E477" s="33">
        <f t="shared" si="85"/>
        <v>8.9460099437608909E-2</v>
      </c>
      <c r="F477" s="11">
        <f t="shared" si="81"/>
        <v>1730033.3333333335</v>
      </c>
      <c r="G477" s="11">
        <f>F477/((Use!$C$5))</f>
        <v>4592.8819730521736</v>
      </c>
      <c r="H477" s="32">
        <f t="shared" si="82"/>
        <v>0.356150179555424</v>
      </c>
      <c r="I477" s="30">
        <f t="shared" si="86"/>
        <v>0.4456102789930329</v>
      </c>
      <c r="K477">
        <f t="shared" si="79"/>
        <v>430</v>
      </c>
      <c r="L477">
        <f t="shared" si="76"/>
        <v>5.2622299655912209E-3</v>
      </c>
      <c r="M477" s="32">
        <f t="shared" si="77"/>
        <v>0.10911992306920609</v>
      </c>
      <c r="N477" s="33">
        <f t="shared" si="87"/>
        <v>0.10015436085873389</v>
      </c>
      <c r="O477" s="11">
        <f t="shared" si="83"/>
        <v>1730033.3333333335</v>
      </c>
      <c r="P477" s="11">
        <f>O477/((Use!D$5))</f>
        <v>4652.1045001917992</v>
      </c>
      <c r="Q477" s="32">
        <f t="shared" si="84"/>
        <v>0.11933013692976299</v>
      </c>
      <c r="R477" s="35">
        <f t="shared" si="88"/>
        <v>0.21948449778849688</v>
      </c>
    </row>
    <row r="478" spans="2:18">
      <c r="B478">
        <f t="shared" si="78"/>
        <v>431</v>
      </c>
      <c r="C478">
        <f t="shared" si="89"/>
        <v>4.7003406736263317E-3</v>
      </c>
      <c r="D478" s="32">
        <f t="shared" si="80"/>
        <v>9.7581608180798821E-2</v>
      </c>
      <c r="E478" s="33">
        <f t="shared" si="85"/>
        <v>8.9564062400565705E-2</v>
      </c>
      <c r="F478" s="11">
        <f t="shared" si="81"/>
        <v>1734056.6666666667</v>
      </c>
      <c r="G478" s="11">
        <f>F478/((Use!$C$5))</f>
        <v>4603.5630939197372</v>
      </c>
      <c r="H478" s="32">
        <f t="shared" si="82"/>
        <v>0.35690795916597406</v>
      </c>
      <c r="I478" s="30">
        <f t="shared" si="86"/>
        <v>0.44647202156653976</v>
      </c>
      <c r="K478">
        <f t="shared" si="79"/>
        <v>431</v>
      </c>
      <c r="L478">
        <f t="shared" si="76"/>
        <v>5.2622299655912209E-3</v>
      </c>
      <c r="M478" s="32">
        <f t="shared" si="77"/>
        <v>0.10924673301678281</v>
      </c>
      <c r="N478" s="33">
        <f t="shared" si="87"/>
        <v>0.10027075178802386</v>
      </c>
      <c r="O478" s="11">
        <f t="shared" si="83"/>
        <v>1734056.6666666667</v>
      </c>
      <c r="P478" s="11">
        <f>O478/((Use!D$5))</f>
        <v>4662.9233478666629</v>
      </c>
      <c r="Q478" s="32">
        <f t="shared" si="84"/>
        <v>0.11957125810879207</v>
      </c>
      <c r="R478" s="35">
        <f t="shared" si="88"/>
        <v>0.21984200989681593</v>
      </c>
    </row>
    <row r="479" spans="2:18">
      <c r="B479">
        <f t="shared" si="78"/>
        <v>432</v>
      </c>
      <c r="C479">
        <f t="shared" si="89"/>
        <v>4.7003406736263317E-3</v>
      </c>
      <c r="D479" s="32">
        <f t="shared" si="80"/>
        <v>9.7694746315239944E-2</v>
      </c>
      <c r="E479" s="33">
        <f t="shared" si="85"/>
        <v>8.9667904826632241E-2</v>
      </c>
      <c r="F479" s="11">
        <f t="shared" si="81"/>
        <v>1738080</v>
      </c>
      <c r="G479" s="11">
        <f>F479/((Use!$C$5))</f>
        <v>4614.2442147872998</v>
      </c>
      <c r="H479" s="32">
        <f t="shared" si="82"/>
        <v>0.35766558934502529</v>
      </c>
      <c r="I479" s="30">
        <f t="shared" si="86"/>
        <v>0.44733349417165752</v>
      </c>
      <c r="K479">
        <f t="shared" si="79"/>
        <v>432</v>
      </c>
      <c r="L479">
        <f t="shared" si="76"/>
        <v>5.2622299655912209E-3</v>
      </c>
      <c r="M479" s="32">
        <f t="shared" si="77"/>
        <v>0.10937339593818504</v>
      </c>
      <c r="N479" s="33">
        <f t="shared" si="87"/>
        <v>0.10038700777117274</v>
      </c>
      <c r="O479" s="11">
        <f t="shared" si="83"/>
        <v>1738080</v>
      </c>
      <c r="P479" s="11">
        <f>O479/((Use!D$5))</f>
        <v>4673.7421955415275</v>
      </c>
      <c r="Q479" s="32">
        <f t="shared" si="84"/>
        <v>0.11981230601147591</v>
      </c>
      <c r="R479" s="35">
        <f t="shared" si="88"/>
        <v>0.22019931378264865</v>
      </c>
    </row>
    <row r="480" spans="2:18">
      <c r="B480">
        <f t="shared" si="78"/>
        <v>433</v>
      </c>
      <c r="C480">
        <f t="shared" si="89"/>
        <v>4.7003406736263317E-3</v>
      </c>
      <c r="D480" s="32">
        <f t="shared" si="80"/>
        <v>9.7807753578370432E-2</v>
      </c>
      <c r="E480" s="33">
        <f t="shared" si="85"/>
        <v>8.9771627134098045E-2</v>
      </c>
      <c r="F480" s="11">
        <f t="shared" si="81"/>
        <v>1742103.3333333335</v>
      </c>
      <c r="G480" s="11">
        <f>F480/((Use!$C$5))</f>
        <v>4624.9253356548634</v>
      </c>
      <c r="H480" s="32">
        <f t="shared" si="82"/>
        <v>0.35842307046784982</v>
      </c>
      <c r="I480" s="30">
        <f t="shared" si="86"/>
        <v>0.44819469760194786</v>
      </c>
      <c r="K480">
        <f t="shared" si="79"/>
        <v>433</v>
      </c>
      <c r="L480">
        <f t="shared" ref="L480:L499" si="90">L479</f>
        <v>5.2622299655912209E-3</v>
      </c>
      <c r="M480" s="32">
        <f t="shared" ref="M480:M499" si="91">L480*K480^(0.5)</f>
        <v>0.10949991234362591</v>
      </c>
      <c r="N480" s="33">
        <f t="shared" si="87"/>
        <v>0.10050312927647327</v>
      </c>
      <c r="O480" s="11">
        <f t="shared" si="83"/>
        <v>1742103.3333333335</v>
      </c>
      <c r="P480" s="11">
        <f>O480/((Use!D$5))</f>
        <v>4684.561043216393</v>
      </c>
      <c r="Q480" s="32">
        <f t="shared" si="84"/>
        <v>0.12005328082962725</v>
      </c>
      <c r="R480" s="35">
        <f t="shared" si="88"/>
        <v>0.22055641010610053</v>
      </c>
    </row>
    <row r="481" spans="2:18">
      <c r="B481">
        <f t="shared" ref="B481:B544" si="92">B480+1</f>
        <v>434</v>
      </c>
      <c r="C481">
        <f t="shared" si="89"/>
        <v>4.7003406736263317E-3</v>
      </c>
      <c r="D481" s="32">
        <f t="shared" si="80"/>
        <v>9.7920630423294255E-2</v>
      </c>
      <c r="E481" s="33">
        <f t="shared" si="85"/>
        <v>8.9875229738838935E-2</v>
      </c>
      <c r="F481" s="11">
        <f t="shared" si="81"/>
        <v>1746126.6666666667</v>
      </c>
      <c r="G481" s="11">
        <f>F481/((Use!$C$5))</f>
        <v>4635.606456522426</v>
      </c>
      <c r="H481" s="32">
        <f t="shared" si="82"/>
        <v>0.35918040290791176</v>
      </c>
      <c r="I481" s="30">
        <f t="shared" si="86"/>
        <v>0.44905563264675069</v>
      </c>
      <c r="K481">
        <f t="shared" ref="K481:K544" si="93">K480+1</f>
        <v>434</v>
      </c>
      <c r="L481">
        <f t="shared" si="90"/>
        <v>5.2622299655912209E-3</v>
      </c>
      <c r="M481" s="32">
        <f t="shared" si="91"/>
        <v>0.10962628274037446</v>
      </c>
      <c r="N481" s="33">
        <f t="shared" si="87"/>
        <v>0.10061911676951603</v>
      </c>
      <c r="O481" s="11">
        <f t="shared" si="83"/>
        <v>1746126.6666666667</v>
      </c>
      <c r="P481" s="11">
        <f>O481/((Use!D$5))</f>
        <v>4695.3798908912568</v>
      </c>
      <c r="Q481" s="32">
        <f t="shared" si="84"/>
        <v>0.1202941827541153</v>
      </c>
      <c r="R481" s="35">
        <f t="shared" si="88"/>
        <v>0.22091329952363131</v>
      </c>
    </row>
    <row r="482" spans="2:18">
      <c r="B482">
        <f t="shared" si="92"/>
        <v>435</v>
      </c>
      <c r="C482">
        <f t="shared" si="89"/>
        <v>4.7003406736263317E-3</v>
      </c>
      <c r="D482" s="32">
        <f t="shared" si="80"/>
        <v>9.8033377300506819E-2</v>
      </c>
      <c r="E482" s="33">
        <f t="shared" si="85"/>
        <v>8.9978713054336523E-2</v>
      </c>
      <c r="F482" s="11">
        <f t="shared" si="81"/>
        <v>1750150</v>
      </c>
      <c r="G482" s="11">
        <f>F482/((Use!$C$5))</f>
        <v>4646.2875773899896</v>
      </c>
      <c r="H482" s="32">
        <f t="shared" si="82"/>
        <v>0.35993758703688322</v>
      </c>
      <c r="I482" s="30">
        <f t="shared" si="86"/>
        <v>0.44991630009121975</v>
      </c>
      <c r="K482">
        <f t="shared" si="93"/>
        <v>435</v>
      </c>
      <c r="L482">
        <f t="shared" si="90"/>
        <v>5.2622299655912209E-3</v>
      </c>
      <c r="M482" s="32">
        <f t="shared" si="91"/>
        <v>0.10975250763277934</v>
      </c>
      <c r="N482" s="33">
        <f t="shared" si="87"/>
        <v>0.10073497071321112</v>
      </c>
      <c r="O482" s="11">
        <f t="shared" si="83"/>
        <v>1750150</v>
      </c>
      <c r="P482" s="11">
        <f>O482/((Use!D$5))</f>
        <v>4706.1987385661214</v>
      </c>
      <c r="Q482" s="32">
        <f t="shared" si="84"/>
        <v>0.12053501197487156</v>
      </c>
      <c r="R482" s="35">
        <f t="shared" si="88"/>
        <v>0.22126998268808268</v>
      </c>
    </row>
    <row r="483" spans="2:18">
      <c r="B483">
        <f t="shared" si="92"/>
        <v>436</v>
      </c>
      <c r="C483">
        <f t="shared" si="89"/>
        <v>4.7003406736263317E-3</v>
      </c>
      <c r="D483" s="32">
        <f t="shared" si="80"/>
        <v>9.8145994657915986E-2</v>
      </c>
      <c r="E483" s="33">
        <f t="shared" si="85"/>
        <v>9.0082077491697429E-2</v>
      </c>
      <c r="F483" s="11">
        <f t="shared" si="81"/>
        <v>1754173.3333333335</v>
      </c>
      <c r="G483" s="11">
        <f>F483/((Use!$C$5))</f>
        <v>4656.9686982575531</v>
      </c>
      <c r="H483" s="32">
        <f t="shared" si="82"/>
        <v>0.36069462322465445</v>
      </c>
      <c r="I483" s="30">
        <f t="shared" si="86"/>
        <v>0.4507767007163519</v>
      </c>
      <c r="K483">
        <f t="shared" si="93"/>
        <v>436</v>
      </c>
      <c r="L483">
        <f t="shared" si="90"/>
        <v>5.2622299655912209E-3</v>
      </c>
      <c r="M483" s="32">
        <f t="shared" si="91"/>
        <v>0.10987858752229233</v>
      </c>
      <c r="N483" s="33">
        <f t="shared" si="87"/>
        <v>0.10085069156780983</v>
      </c>
      <c r="O483" s="11">
        <f t="shared" si="83"/>
        <v>1754173.3333333335</v>
      </c>
      <c r="P483" s="11">
        <f>O483/((Use!D$5))</f>
        <v>4717.0175862409869</v>
      </c>
      <c r="Q483" s="32">
        <f t="shared" si="84"/>
        <v>0.12077576868089773</v>
      </c>
      <c r="R483" s="35">
        <f t="shared" si="88"/>
        <v>0.22162646024870758</v>
      </c>
    </row>
    <row r="484" spans="2:18">
      <c r="B484">
        <f t="shared" si="92"/>
        <v>437</v>
      </c>
      <c r="C484">
        <f t="shared" si="89"/>
        <v>4.7003406736263317E-3</v>
      </c>
      <c r="D484" s="32">
        <f t="shared" si="80"/>
        <v>9.8258482940862771E-2</v>
      </c>
      <c r="E484" s="33">
        <f t="shared" si="85"/>
        <v>9.0185323459672381E-2</v>
      </c>
      <c r="F484" s="11">
        <f t="shared" si="81"/>
        <v>1758196.6666666667</v>
      </c>
      <c r="G484" s="11">
        <f>F484/((Use!$C$5))</f>
        <v>4667.6498191251158</v>
      </c>
      <c r="H484" s="32">
        <f t="shared" si="82"/>
        <v>0.36145151183934537</v>
      </c>
      <c r="I484" s="30">
        <f t="shared" si="86"/>
        <v>0.45163683529901777</v>
      </c>
      <c r="K484">
        <f t="shared" si="93"/>
        <v>437</v>
      </c>
      <c r="L484">
        <f t="shared" si="90"/>
        <v>5.2622299655912209E-3</v>
      </c>
      <c r="M484" s="32">
        <f t="shared" si="91"/>
        <v>0.11000452290749151</v>
      </c>
      <c r="N484" s="33">
        <f t="shared" si="87"/>
        <v>0.1009662797909258</v>
      </c>
      <c r="O484" s="11">
        <f t="shared" si="83"/>
        <v>1758196.6666666667</v>
      </c>
      <c r="P484" s="11">
        <f>O484/((Use!D$5))</f>
        <v>4727.8364339158516</v>
      </c>
      <c r="Q484" s="32">
        <f t="shared" si="84"/>
        <v>0.12101645306027181</v>
      </c>
      <c r="R484" s="35">
        <f t="shared" si="88"/>
        <v>0.22198273285119763</v>
      </c>
    </row>
    <row r="485" spans="2:18">
      <c r="B485">
        <f t="shared" si="92"/>
        <v>438</v>
      </c>
      <c r="C485">
        <f t="shared" si="89"/>
        <v>4.7003406736263317E-3</v>
      </c>
      <c r="D485" s="32">
        <f t="shared" si="80"/>
        <v>9.8370842592141919E-2</v>
      </c>
      <c r="E485" s="33">
        <f t="shared" si="85"/>
        <v>9.028845136467499E-2</v>
      </c>
      <c r="F485" s="11">
        <f t="shared" si="81"/>
        <v>1762220</v>
      </c>
      <c r="G485" s="11">
        <f>F485/((Use!$C$5))</f>
        <v>4678.3309399926793</v>
      </c>
      <c r="H485" s="32">
        <f t="shared" si="82"/>
        <v>0.36220825324732198</v>
      </c>
      <c r="I485" s="30">
        <f t="shared" si="86"/>
        <v>0.45249670461199698</v>
      </c>
      <c r="K485">
        <f t="shared" si="93"/>
        <v>438</v>
      </c>
      <c r="L485">
        <f t="shared" si="90"/>
        <v>5.2622299655912209E-3</v>
      </c>
      <c r="M485" s="32">
        <f t="shared" si="91"/>
        <v>0.11013031428410429</v>
      </c>
      <c r="N485" s="33">
        <f t="shared" si="87"/>
        <v>0.10108173583755629</v>
      </c>
      <c r="O485" s="11">
        <f t="shared" si="83"/>
        <v>1762220</v>
      </c>
      <c r="P485" s="11">
        <f>O485/((Use!D$5))</f>
        <v>4738.6552815907153</v>
      </c>
      <c r="Q485" s="32">
        <f t="shared" si="84"/>
        <v>0.12125706530015494</v>
      </c>
      <c r="R485" s="35">
        <f t="shared" si="88"/>
        <v>0.22233880113771123</v>
      </c>
    </row>
    <row r="486" spans="2:18">
      <c r="B486">
        <f t="shared" si="92"/>
        <v>439</v>
      </c>
      <c r="C486">
        <f t="shared" si="89"/>
        <v>4.7003406736263317E-3</v>
      </c>
      <c r="D486" s="32">
        <f t="shared" si="80"/>
        <v>9.8483074052022321E-2</v>
      </c>
      <c r="E486" s="33">
        <f t="shared" si="85"/>
        <v>9.0391461610800583E-2</v>
      </c>
      <c r="F486" s="11">
        <f t="shared" si="81"/>
        <v>1766243.3333333335</v>
      </c>
      <c r="G486" s="11">
        <f>F486/((Use!$C$5))</f>
        <v>4689.0120608602429</v>
      </c>
      <c r="H486" s="32">
        <f t="shared" si="82"/>
        <v>0.36296484781320543</v>
      </c>
      <c r="I486" s="30">
        <f t="shared" si="86"/>
        <v>0.45335630942400601</v>
      </c>
      <c r="K486">
        <f t="shared" si="93"/>
        <v>439</v>
      </c>
      <c r="L486">
        <f t="shared" si="90"/>
        <v>5.2622299655912209E-3</v>
      </c>
      <c r="M486" s="32">
        <f t="shared" si="91"/>
        <v>0.11025596214503031</v>
      </c>
      <c r="N486" s="33">
        <f t="shared" si="87"/>
        <v>0.10119706016010308</v>
      </c>
      <c r="O486" s="11">
        <f t="shared" si="83"/>
        <v>1766243.3333333335</v>
      </c>
      <c r="P486" s="11">
        <f>O486/((Use!D$5))</f>
        <v>4749.4741292655808</v>
      </c>
      <c r="Q486" s="32">
        <f t="shared" si="84"/>
        <v>0.12149760558679715</v>
      </c>
      <c r="R486" s="35">
        <f t="shared" si="88"/>
        <v>0.22269466574690022</v>
      </c>
    </row>
    <row r="487" spans="2:18">
      <c r="B487">
        <f t="shared" si="92"/>
        <v>440</v>
      </c>
      <c r="C487">
        <f t="shared" si="89"/>
        <v>4.7003406736263317E-3</v>
      </c>
      <c r="D487" s="32">
        <f t="shared" si="80"/>
        <v>9.8595177758266941E-2</v>
      </c>
      <c r="E487" s="33">
        <f t="shared" si="85"/>
        <v>9.0494354599844423E-2</v>
      </c>
      <c r="F487" s="11">
        <f t="shared" si="81"/>
        <v>1770266.6666666667</v>
      </c>
      <c r="G487" s="11">
        <f>F487/((Use!$C$5))</f>
        <v>4699.6931817278055</v>
      </c>
      <c r="H487" s="32">
        <f t="shared" si="82"/>
        <v>0.36372129589988439</v>
      </c>
      <c r="I487" s="30">
        <f t="shared" si="86"/>
        <v>0.45421565049972878</v>
      </c>
      <c r="K487">
        <f t="shared" si="93"/>
        <v>440</v>
      </c>
      <c r="L487">
        <f t="shared" si="90"/>
        <v>5.2622299655912209E-3</v>
      </c>
      <c r="M487" s="32">
        <f t="shared" si="91"/>
        <v>0.11038146698036369</v>
      </c>
      <c r="N487" s="33">
        <f t="shared" si="87"/>
        <v>0.10131225320839292</v>
      </c>
      <c r="O487" s="11">
        <f t="shared" si="83"/>
        <v>1770266.6666666667</v>
      </c>
      <c r="P487" s="11">
        <f>O487/((Use!D$5))</f>
        <v>4760.2929769404454</v>
      </c>
      <c r="Q487" s="32">
        <f t="shared" si="84"/>
        <v>0.1217380741055453</v>
      </c>
      <c r="R487" s="35">
        <f t="shared" si="88"/>
        <v>0.2230503273139382</v>
      </c>
    </row>
    <row r="488" spans="2:18">
      <c r="B488">
        <f t="shared" si="92"/>
        <v>441</v>
      </c>
      <c r="C488">
        <f t="shared" si="89"/>
        <v>4.7003406736263317E-3</v>
      </c>
      <c r="D488" s="32">
        <f t="shared" si="80"/>
        <v>9.870715414615297E-2</v>
      </c>
      <c r="E488" s="33">
        <f t="shared" si="85"/>
        <v>9.0597130731320266E-2</v>
      </c>
      <c r="F488" s="11">
        <f t="shared" si="81"/>
        <v>1774290</v>
      </c>
      <c r="G488" s="11">
        <f>F488/((Use!$C$5))</f>
        <v>4710.3743025953681</v>
      </c>
      <c r="H488" s="32">
        <f t="shared" si="82"/>
        <v>0.36447759786852951</v>
      </c>
      <c r="I488" s="30">
        <f t="shared" si="86"/>
        <v>0.45507472859984976</v>
      </c>
      <c r="K488">
        <f t="shared" si="93"/>
        <v>441</v>
      </c>
      <c r="L488">
        <f t="shared" si="90"/>
        <v>5.2622299655912209E-3</v>
      </c>
      <c r="M488" s="32">
        <f t="shared" si="91"/>
        <v>0.11050682927741563</v>
      </c>
      <c r="N488" s="33">
        <f t="shared" si="87"/>
        <v>0.10142731542969835</v>
      </c>
      <c r="O488" s="11">
        <f t="shared" si="83"/>
        <v>1774290</v>
      </c>
      <c r="P488" s="11">
        <f>O488/((Use!D$5))</f>
        <v>4771.1118246153092</v>
      </c>
      <c r="Q488" s="32">
        <f t="shared" si="84"/>
        <v>0.12197847104084819</v>
      </c>
      <c r="R488" s="35">
        <f t="shared" si="88"/>
        <v>0.22340578647054654</v>
      </c>
    </row>
    <row r="489" spans="2:18">
      <c r="B489">
        <f t="shared" si="92"/>
        <v>442</v>
      </c>
      <c r="C489">
        <f t="shared" si="89"/>
        <v>4.7003406736263317E-3</v>
      </c>
      <c r="D489" s="32">
        <f t="shared" si="80"/>
        <v>9.881900364849136E-2</v>
      </c>
      <c r="E489" s="33">
        <f t="shared" si="85"/>
        <v>9.0699790402478248E-2</v>
      </c>
      <c r="F489" s="11">
        <f t="shared" si="81"/>
        <v>1778313.3333333335</v>
      </c>
      <c r="G489" s="11">
        <f>F489/((Use!$C$5))</f>
        <v>4721.0554234629317</v>
      </c>
      <c r="H489" s="32">
        <f t="shared" si="82"/>
        <v>0.36523375407860387</v>
      </c>
      <c r="I489" s="30">
        <f t="shared" si="86"/>
        <v>0.45593354448108214</v>
      </c>
      <c r="K489">
        <f t="shared" si="93"/>
        <v>442</v>
      </c>
      <c r="L489">
        <f t="shared" si="90"/>
        <v>5.2622299655912209E-3</v>
      </c>
      <c r="M489" s="32">
        <f t="shared" si="91"/>
        <v>0.11063204952073633</v>
      </c>
      <c r="N489" s="33">
        <f t="shared" si="87"/>
        <v>0.1015422472687577</v>
      </c>
      <c r="O489" s="11">
        <f t="shared" si="83"/>
        <v>1778313.3333333335</v>
      </c>
      <c r="P489" s="11">
        <f>O489/((Use!D$5))</f>
        <v>4781.9306722901747</v>
      </c>
      <c r="Q489" s="32">
        <f t="shared" si="84"/>
        <v>0.12221879657626353</v>
      </c>
      <c r="R489" s="35">
        <f t="shared" si="88"/>
        <v>0.22376104384502121</v>
      </c>
    </row>
    <row r="490" spans="2:18">
      <c r="B490">
        <f t="shared" si="92"/>
        <v>443</v>
      </c>
      <c r="C490">
        <f t="shared" si="89"/>
        <v>4.7003406736263317E-3</v>
      </c>
      <c r="D490" s="32">
        <f t="shared" si="80"/>
        <v>9.8930726695646454E-2</v>
      </c>
      <c r="E490" s="33">
        <f t="shared" si="85"/>
        <v>9.080233400832291E-2</v>
      </c>
      <c r="F490" s="11">
        <f t="shared" si="81"/>
        <v>1782336.6666666667</v>
      </c>
      <c r="G490" s="11">
        <f>F490/((Use!$C$5))</f>
        <v>4731.7365443304952</v>
      </c>
      <c r="H490" s="32">
        <f t="shared" si="82"/>
        <v>0.36598976488787494</v>
      </c>
      <c r="I490" s="30">
        <f t="shared" si="86"/>
        <v>0.45679209889619787</v>
      </c>
      <c r="K490">
        <f t="shared" si="93"/>
        <v>443</v>
      </c>
      <c r="L490">
        <f t="shared" si="90"/>
        <v>5.2622299655912209E-3</v>
      </c>
      <c r="M490" s="32">
        <f t="shared" si="91"/>
        <v>0.11075712819213676</v>
      </c>
      <c r="N490" s="33">
        <f t="shared" si="87"/>
        <v>0.10165704916779519</v>
      </c>
      <c r="O490" s="11">
        <f t="shared" si="83"/>
        <v>1782336.6666666667</v>
      </c>
      <c r="P490" s="11">
        <f>O490/((Use!D$5))</f>
        <v>4792.7495199650393</v>
      </c>
      <c r="Q490" s="32">
        <f t="shared" si="84"/>
        <v>0.12245905089446449</v>
      </c>
      <c r="R490" s="35">
        <f t="shared" si="88"/>
        <v>0.22411610006225968</v>
      </c>
    </row>
    <row r="491" spans="2:18">
      <c r="B491">
        <f t="shared" si="92"/>
        <v>444</v>
      </c>
      <c r="C491">
        <f t="shared" si="89"/>
        <v>4.7003406736263317E-3</v>
      </c>
      <c r="D491" s="32">
        <f t="shared" si="80"/>
        <v>9.9042323715555255E-2</v>
      </c>
      <c r="E491" s="33">
        <f t="shared" si="85"/>
        <v>9.0904761941630899E-2</v>
      </c>
      <c r="F491" s="11">
        <f t="shared" si="81"/>
        <v>1786360</v>
      </c>
      <c r="G491" s="11">
        <f>F491/((Use!$C$5))</f>
        <v>4742.4176651980579</v>
      </c>
      <c r="H491" s="32">
        <f t="shared" si="82"/>
        <v>0.36674563065242483</v>
      </c>
      <c r="I491" s="30">
        <f t="shared" si="86"/>
        <v>0.45765039259405571</v>
      </c>
      <c r="K491">
        <f t="shared" si="93"/>
        <v>444</v>
      </c>
      <c r="L491">
        <f t="shared" si="90"/>
        <v>5.2622299655912209E-3</v>
      </c>
      <c r="M491" s="32">
        <f t="shared" si="91"/>
        <v>0.11088206577071057</v>
      </c>
      <c r="N491" s="33">
        <f t="shared" si="87"/>
        <v>0.10177172156654095</v>
      </c>
      <c r="O491" s="11">
        <f t="shared" si="83"/>
        <v>1786360</v>
      </c>
      <c r="P491" s="11">
        <f>O491/((Use!D$5))</f>
        <v>4803.568367639903</v>
      </c>
      <c r="Q491" s="32">
        <f t="shared" si="84"/>
        <v>0.12269923417724544</v>
      </c>
      <c r="R491" s="35">
        <f t="shared" si="88"/>
        <v>0.22447095574378639</v>
      </c>
    </row>
    <row r="492" spans="2:18">
      <c r="B492">
        <f t="shared" si="92"/>
        <v>445</v>
      </c>
      <c r="C492">
        <f t="shared" si="89"/>
        <v>4.7003406736263317E-3</v>
      </c>
      <c r="D492" s="32">
        <f t="shared" si="80"/>
        <v>9.9153795133746586E-2</v>
      </c>
      <c r="E492" s="33">
        <f t="shared" si="85"/>
        <v>9.1007074592968543E-2</v>
      </c>
      <c r="F492" s="11">
        <f t="shared" si="81"/>
        <v>1790383.3333333335</v>
      </c>
      <c r="G492" s="11">
        <f>F492/((Use!$C$5))</f>
        <v>4753.0987860656214</v>
      </c>
      <c r="H492" s="32">
        <f t="shared" si="82"/>
        <v>0.36750135172666676</v>
      </c>
      <c r="I492" s="30">
        <f t="shared" si="86"/>
        <v>0.45850842631963529</v>
      </c>
      <c r="K492">
        <f t="shared" si="93"/>
        <v>445</v>
      </c>
      <c r="L492">
        <f t="shared" si="90"/>
        <v>5.2622299655912209E-3</v>
      </c>
      <c r="M492" s="32">
        <f t="shared" si="91"/>
        <v>0.11100686273285518</v>
      </c>
      <c r="N492" s="33">
        <f t="shared" si="87"/>
        <v>0.10188626490225039</v>
      </c>
      <c r="O492" s="11">
        <f t="shared" si="83"/>
        <v>1790383.3333333335</v>
      </c>
      <c r="P492" s="11">
        <f>O492/((Use!D$5))</f>
        <v>4814.3872153147686</v>
      </c>
      <c r="Q492" s="32">
        <f t="shared" si="84"/>
        <v>0.12293934660552809</v>
      </c>
      <c r="R492" s="35">
        <f t="shared" si="88"/>
        <v>0.22482561150777847</v>
      </c>
    </row>
    <row r="493" spans="2:18">
      <c r="B493">
        <f t="shared" si="92"/>
        <v>446</v>
      </c>
      <c r="C493">
        <f t="shared" si="89"/>
        <v>4.7003406736263317E-3</v>
      </c>
      <c r="D493" s="32">
        <f t="shared" si="80"/>
        <v>9.9265141373359914E-2</v>
      </c>
      <c r="E493" s="33">
        <f t="shared" si="85"/>
        <v>9.1109272350709106E-2</v>
      </c>
      <c r="F493" s="11">
        <f t="shared" si="81"/>
        <v>1794406.6666666667</v>
      </c>
      <c r="G493" s="11">
        <f>F493/((Use!$C$5))</f>
        <v>4763.779906933185</v>
      </c>
      <c r="H493" s="32">
        <f t="shared" si="82"/>
        <v>0.36825692846335101</v>
      </c>
      <c r="I493" s="30">
        <f t="shared" si="86"/>
        <v>0.4593662008140601</v>
      </c>
      <c r="K493">
        <f t="shared" si="93"/>
        <v>446</v>
      </c>
      <c r="L493">
        <f t="shared" si="90"/>
        <v>5.2622299655912209E-3</v>
      </c>
      <c r="M493" s="32">
        <f t="shared" si="91"/>
        <v>0.11113151955229315</v>
      </c>
      <c r="N493" s="33">
        <f t="shared" si="87"/>
        <v>0.10200067960972388</v>
      </c>
      <c r="O493" s="11">
        <f t="shared" si="83"/>
        <v>1794406.6666666667</v>
      </c>
      <c r="P493" s="11">
        <f>O493/((Use!D$5))</f>
        <v>4825.2060629896332</v>
      </c>
      <c r="Q493" s="32">
        <f t="shared" si="84"/>
        <v>0.1231793883593682</v>
      </c>
      <c r="R493" s="35">
        <f t="shared" si="88"/>
        <v>0.22518006796909207</v>
      </c>
    </row>
    <row r="494" spans="2:18">
      <c r="B494">
        <f t="shared" si="92"/>
        <v>447</v>
      </c>
      <c r="C494">
        <f t="shared" si="89"/>
        <v>4.7003406736263317E-3</v>
      </c>
      <c r="D494" s="32">
        <f t="shared" si="80"/>
        <v>9.9376362855164296E-2</v>
      </c>
      <c r="E494" s="33">
        <f t="shared" si="85"/>
        <v>9.1211355601050245E-2</v>
      </c>
      <c r="F494" s="11">
        <f t="shared" si="81"/>
        <v>1798430</v>
      </c>
      <c r="G494" s="11">
        <f>F494/((Use!$C$5))</f>
        <v>4774.4610278007476</v>
      </c>
      <c r="H494" s="32">
        <f t="shared" si="82"/>
        <v>0.36901236121357911</v>
      </c>
      <c r="I494" s="30">
        <f t="shared" si="86"/>
        <v>0.46022371681462937</v>
      </c>
      <c r="K494">
        <f t="shared" si="93"/>
        <v>447</v>
      </c>
      <c r="L494">
        <f t="shared" si="90"/>
        <v>5.2622299655912209E-3</v>
      </c>
      <c r="M494" s="32">
        <f t="shared" si="91"/>
        <v>0.11125603670009319</v>
      </c>
      <c r="N494" s="33">
        <f t="shared" si="87"/>
        <v>0.10211496612132595</v>
      </c>
      <c r="O494" s="11">
        <f t="shared" si="83"/>
        <v>1798430</v>
      </c>
      <c r="P494" s="11">
        <f>O494/((Use!D$5))</f>
        <v>4836.0249106644969</v>
      </c>
      <c r="Q494" s="32">
        <f t="shared" si="84"/>
        <v>0.12341935961796142</v>
      </c>
      <c r="R494" s="35">
        <f t="shared" si="88"/>
        <v>0.22553432573928739</v>
      </c>
    </row>
    <row r="495" spans="2:18">
      <c r="B495">
        <f t="shared" si="92"/>
        <v>448</v>
      </c>
      <c r="C495">
        <f t="shared" si="89"/>
        <v>4.7003406736263317E-3</v>
      </c>
      <c r="D495" s="32">
        <f t="shared" si="80"/>
        <v>9.9487459997576702E-2</v>
      </c>
      <c r="E495" s="33">
        <f t="shared" si="85"/>
        <v>9.1313324728030748E-2</v>
      </c>
      <c r="F495" s="11">
        <f t="shared" si="81"/>
        <v>1802453.3333333335</v>
      </c>
      <c r="G495" s="11">
        <f>F495/((Use!$C$5))</f>
        <v>4785.1421486683112</v>
      </c>
      <c r="H495" s="32">
        <f t="shared" si="82"/>
        <v>0.36976765032681735</v>
      </c>
      <c r="I495" s="30">
        <f t="shared" si="86"/>
        <v>0.46108097505484813</v>
      </c>
      <c r="K495">
        <f t="shared" si="93"/>
        <v>448</v>
      </c>
      <c r="L495">
        <f t="shared" si="90"/>
        <v>5.2622299655912209E-3</v>
      </c>
      <c r="M495" s="32">
        <f t="shared" si="91"/>
        <v>0.11138041464469078</v>
      </c>
      <c r="N495" s="33">
        <f t="shared" si="87"/>
        <v>0.10222912486700426</v>
      </c>
      <c r="O495" s="11">
        <f t="shared" si="83"/>
        <v>1802453.3333333335</v>
      </c>
      <c r="P495" s="11">
        <f>O495/((Use!D$5))</f>
        <v>4846.8437583393625</v>
      </c>
      <c r="Q495" s="32">
        <f t="shared" si="84"/>
        <v>0.12365926055964913</v>
      </c>
      <c r="R495" s="35">
        <f t="shared" si="88"/>
        <v>0.2258883854266534</v>
      </c>
    </row>
    <row r="496" spans="2:18">
      <c r="B496">
        <f t="shared" si="92"/>
        <v>449</v>
      </c>
      <c r="C496">
        <f t="shared" si="89"/>
        <v>4.7003406736263317E-3</v>
      </c>
      <c r="D496" s="32">
        <f t="shared" ref="D496:D559" si="94">C496*B496^(0.5)</f>
        <v>9.9598433216680535E-2</v>
      </c>
      <c r="E496" s="33">
        <f t="shared" si="85"/>
        <v>9.1415180113547573E-2</v>
      </c>
      <c r="F496" s="11">
        <f t="shared" ref="F496:F559" si="95">B496*F$45</f>
        <v>1806476.6666666667</v>
      </c>
      <c r="G496" s="11">
        <f>F496/((Use!$C$5))</f>
        <v>4795.8232695358738</v>
      </c>
      <c r="H496" s="32">
        <f t="shared" ref="H496:H559" si="96">(C$20*EXP(C$21*(($C$9-C$27)/$C$9)+C$22*$C$6+C$23*$C$4+C$24*$C$5)*(1+C$25*$C$7*(1-($C$7/(2*C$28))))*G496^C$26)/100</f>
        <v>0.37052279615090306</v>
      </c>
      <c r="I496" s="30">
        <f t="shared" si="86"/>
        <v>0.46193797626445066</v>
      </c>
      <c r="K496">
        <f t="shared" si="93"/>
        <v>449</v>
      </c>
      <c r="L496">
        <f t="shared" si="90"/>
        <v>5.2622299655912209E-3</v>
      </c>
      <c r="M496" s="32">
        <f t="shared" si="91"/>
        <v>0.11150465385190887</v>
      </c>
      <c r="N496" s="33">
        <f t="shared" si="87"/>
        <v>0.10234315627430861</v>
      </c>
      <c r="O496" s="11">
        <f t="shared" ref="O496:O559" si="97">K496*N$45</f>
        <v>1806476.6666666667</v>
      </c>
      <c r="P496" s="11">
        <f>O496/((Use!D$5))</f>
        <v>4857.6626060142271</v>
      </c>
      <c r="Q496" s="32">
        <f t="shared" ref="Q496:Q559" si="98">(K$20*EXP(K$21*(($C$9-K$27)/$C$9)+K$22*$C$6+K$23*$C$4+K$24*$C$5)*(1+K$25*$C$7*(1-($C$7/(2*K$28))))*P496^K$26)/100</f>
        <v>0.12389909136192417</v>
      </c>
      <c r="R496" s="35">
        <f t="shared" si="88"/>
        <v>0.2262422476362328</v>
      </c>
    </row>
    <row r="497" spans="2:18">
      <c r="B497">
        <f t="shared" si="92"/>
        <v>450</v>
      </c>
      <c r="C497">
        <f t="shared" si="89"/>
        <v>4.7003406736263317E-3</v>
      </c>
      <c r="D497" s="32">
        <f t="shared" si="94"/>
        <v>9.9709282926243717E-2</v>
      </c>
      <c r="E497" s="33">
        <f t="shared" ref="E497:E560" si="99">D497*(1-$B$46)</f>
        <v>9.1516922137372461E-2</v>
      </c>
      <c r="F497" s="11">
        <f t="shared" si="95"/>
        <v>1810500</v>
      </c>
      <c r="G497" s="11">
        <f>F497/((Use!$C$5))</f>
        <v>4806.5043904034374</v>
      </c>
      <c r="H497" s="32">
        <f t="shared" si="96"/>
        <v>0.37127779903205999</v>
      </c>
      <c r="I497" s="30">
        <f t="shared" ref="I497:I560" si="100">H497+E497</f>
        <v>0.46279472116943243</v>
      </c>
      <c r="K497">
        <f t="shared" si="93"/>
        <v>450</v>
      </c>
      <c r="L497">
        <f t="shared" si="90"/>
        <v>5.2622299655912209E-3</v>
      </c>
      <c r="M497" s="32">
        <f t="shared" si="91"/>
        <v>0.11162875478497815</v>
      </c>
      <c r="N497" s="33">
        <f t="shared" ref="N497:N560" si="101">M497*(1-$B$46)</f>
        <v>0.10245706076840949</v>
      </c>
      <c r="O497" s="11">
        <f t="shared" si="97"/>
        <v>1810500</v>
      </c>
      <c r="P497" s="11">
        <f>O497/((Use!D$5))</f>
        <v>4868.4814536890917</v>
      </c>
      <c r="Q497" s="32">
        <f t="shared" si="98"/>
        <v>0.12413885220143758</v>
      </c>
      <c r="R497" s="35">
        <f t="shared" ref="R497:R560" si="102">Q497+N497</f>
        <v>0.22659591296984707</v>
      </c>
    </row>
    <row r="498" spans="2:18">
      <c r="B498">
        <f t="shared" si="92"/>
        <v>451</v>
      </c>
      <c r="C498">
        <f t="shared" ref="C498:C561" si="103">C497</f>
        <v>4.7003406736263317E-3</v>
      </c>
      <c r="D498" s="32">
        <f t="shared" si="94"/>
        <v>9.9820009537736787E-2</v>
      </c>
      <c r="E498" s="33">
        <f t="shared" si="99"/>
        <v>9.1618551177168495E-2</v>
      </c>
      <c r="F498" s="11">
        <f t="shared" si="95"/>
        <v>1814523.3333333335</v>
      </c>
      <c r="G498" s="11">
        <f>F498/((Use!$C$5))</f>
        <v>4817.1855112710009</v>
      </c>
      <c r="H498" s="32">
        <f t="shared" si="96"/>
        <v>0.37203265931490714</v>
      </c>
      <c r="I498" s="30">
        <f t="shared" si="100"/>
        <v>0.46365121049207564</v>
      </c>
      <c r="K498">
        <f t="shared" si="93"/>
        <v>451</v>
      </c>
      <c r="L498">
        <f t="shared" si="90"/>
        <v>5.2622299655912209E-3</v>
      </c>
      <c r="M498" s="32">
        <f t="shared" si="91"/>
        <v>0.11175271790455724</v>
      </c>
      <c r="N498" s="33">
        <f t="shared" si="101"/>
        <v>0.1025708387721167</v>
      </c>
      <c r="O498" s="11">
        <f t="shared" si="97"/>
        <v>1814523.3333333335</v>
      </c>
      <c r="P498" s="11">
        <f>O498/((Use!D$5))</f>
        <v>4879.3003013639564</v>
      </c>
      <c r="Q498" s="32">
        <f t="shared" si="98"/>
        <v>0.1243785432540037</v>
      </c>
      <c r="R498" s="35">
        <f t="shared" si="102"/>
        <v>0.22694938202612042</v>
      </c>
    </row>
    <row r="499" spans="2:18">
      <c r="B499">
        <f t="shared" si="92"/>
        <v>452</v>
      </c>
      <c r="C499">
        <f t="shared" si="103"/>
        <v>4.7003406736263317E-3</v>
      </c>
      <c r="D499" s="32">
        <f t="shared" si="94"/>
        <v>9.9930613460350634E-2</v>
      </c>
      <c r="E499" s="33">
        <f t="shared" si="99"/>
        <v>9.1720067608506456E-2</v>
      </c>
      <c r="F499" s="11">
        <f t="shared" si="95"/>
        <v>1818546.6666666667</v>
      </c>
      <c r="G499" s="11">
        <f>F499/((Use!$C$5))</f>
        <v>4827.8666321385635</v>
      </c>
      <c r="H499" s="32">
        <f t="shared" si="96"/>
        <v>0.37278737734247053</v>
      </c>
      <c r="I499" s="30">
        <f t="shared" si="100"/>
        <v>0.46450744495097696</v>
      </c>
      <c r="K499">
        <f t="shared" si="93"/>
        <v>452</v>
      </c>
      <c r="L499">
        <f t="shared" si="90"/>
        <v>5.2622299655912209E-3</v>
      </c>
      <c r="M499" s="32">
        <f t="shared" si="91"/>
        <v>0.11187654366875263</v>
      </c>
      <c r="N499" s="33">
        <f t="shared" si="101"/>
        <v>0.10268449070589757</v>
      </c>
      <c r="O499" s="11">
        <f t="shared" si="97"/>
        <v>1818546.6666666667</v>
      </c>
      <c r="P499" s="11">
        <f>O499/((Use!D$5))</f>
        <v>4890.119149038821</v>
      </c>
      <c r="Q499" s="32">
        <f t="shared" si="98"/>
        <v>0.12461816469460643</v>
      </c>
      <c r="R499" s="35">
        <f t="shared" si="102"/>
        <v>0.22730265540050398</v>
      </c>
    </row>
    <row r="500" spans="2:18">
      <c r="B500">
        <f t="shared" si="92"/>
        <v>453</v>
      </c>
      <c r="C500">
        <f t="shared" si="103"/>
        <v>4.7003406736263317E-3</v>
      </c>
      <c r="D500" s="32">
        <f t="shared" si="94"/>
        <v>0.10004109510101414</v>
      </c>
      <c r="E500" s="33">
        <f t="shared" si="99"/>
        <v>9.1821471804880941E-2</v>
      </c>
      <c r="F500" s="11">
        <f t="shared" si="95"/>
        <v>1822570</v>
      </c>
      <c r="G500" s="11">
        <f>F500/((Use!$C$5))</f>
        <v>4838.5477530061271</v>
      </c>
      <c r="H500" s="32">
        <f t="shared" si="96"/>
        <v>0.37354195345619495</v>
      </c>
      <c r="I500" s="30">
        <f t="shared" si="100"/>
        <v>0.46536342526107588</v>
      </c>
      <c r="K500">
        <f t="shared" si="93"/>
        <v>453</v>
      </c>
      <c r="L500">
        <f t="shared" ref="L500:L563" si="104">L499</f>
        <v>5.2622299655912209E-3</v>
      </c>
      <c r="M500" s="32">
        <f t="shared" ref="M500:M563" si="105">L500*K500^(0.5)</f>
        <v>0.11200023253313843</v>
      </c>
      <c r="N500" s="33">
        <f t="shared" si="101"/>
        <v>0.10279801698789508</v>
      </c>
      <c r="O500" s="11">
        <f t="shared" si="97"/>
        <v>1822570</v>
      </c>
      <c r="P500" s="11">
        <f>O500/((Use!D$5))</f>
        <v>4900.9379967136856</v>
      </c>
      <c r="Q500" s="32">
        <f t="shared" si="98"/>
        <v>0.12485771669740472</v>
      </c>
      <c r="R500" s="35">
        <f t="shared" si="102"/>
        <v>0.22765573368529979</v>
      </c>
    </row>
    <row r="501" spans="2:18">
      <c r="B501">
        <f t="shared" si="92"/>
        <v>454</v>
      </c>
      <c r="C501">
        <f t="shared" si="103"/>
        <v>4.7003406736263317E-3</v>
      </c>
      <c r="D501" s="32">
        <f t="shared" si="94"/>
        <v>0.10015145486441174</v>
      </c>
      <c r="E501" s="33">
        <f t="shared" si="99"/>
        <v>9.1922764137726501E-2</v>
      </c>
      <c r="F501" s="11">
        <f t="shared" si="95"/>
        <v>1826593.3333333335</v>
      </c>
      <c r="G501" s="11">
        <f>F501/((Use!$C$5))</f>
        <v>4849.2288738736906</v>
      </c>
      <c r="H501" s="32">
        <f t="shared" si="96"/>
        <v>0.37429638799595311</v>
      </c>
      <c r="I501" s="30">
        <f t="shared" si="100"/>
        <v>0.46621915213367959</v>
      </c>
      <c r="K501">
        <f t="shared" si="93"/>
        <v>454</v>
      </c>
      <c r="L501">
        <f t="shared" si="104"/>
        <v>5.2622299655912209E-3</v>
      </c>
      <c r="M501" s="32">
        <f t="shared" si="105"/>
        <v>0.11212378495077593</v>
      </c>
      <c r="N501" s="33">
        <f t="shared" si="101"/>
        <v>0.10291141803394593</v>
      </c>
      <c r="O501" s="11">
        <f t="shared" si="97"/>
        <v>1826593.3333333335</v>
      </c>
      <c r="P501" s="11">
        <f>O501/((Use!D$5))</f>
        <v>4911.7568443885502</v>
      </c>
      <c r="Q501" s="32">
        <f t="shared" si="98"/>
        <v>0.12509719943573849</v>
      </c>
      <c r="R501" s="35">
        <f t="shared" si="102"/>
        <v>0.22800861746968443</v>
      </c>
    </row>
    <row r="502" spans="2:18">
      <c r="B502">
        <f t="shared" si="92"/>
        <v>455</v>
      </c>
      <c r="C502">
        <f t="shared" si="103"/>
        <v>4.7003406736263317E-3</v>
      </c>
      <c r="D502" s="32">
        <f t="shared" si="94"/>
        <v>0.1002616931530006</v>
      </c>
      <c r="E502" s="33">
        <f t="shared" si="99"/>
        <v>9.2023944976433431E-2</v>
      </c>
      <c r="F502" s="11">
        <f t="shared" si="95"/>
        <v>1830616.6666666667</v>
      </c>
      <c r="G502" s="11">
        <f>F502/((Use!$C$5))</f>
        <v>4859.9099947412533</v>
      </c>
      <c r="H502" s="32">
        <f t="shared" si="96"/>
        <v>0.37505068130005603</v>
      </c>
      <c r="I502" s="30">
        <f t="shared" si="100"/>
        <v>0.46707462627648944</v>
      </c>
      <c r="K502">
        <f t="shared" si="93"/>
        <v>455</v>
      </c>
      <c r="L502">
        <f t="shared" si="104"/>
        <v>5.2622299655912209E-3</v>
      </c>
      <c r="M502" s="32">
        <f t="shared" si="105"/>
        <v>0.11224720137223294</v>
      </c>
      <c r="N502" s="33">
        <f t="shared" si="101"/>
        <v>0.10302469425759814</v>
      </c>
      <c r="O502" s="11">
        <f t="shared" si="97"/>
        <v>1830616.6666666667</v>
      </c>
      <c r="P502" s="11">
        <f>O502/((Use!D$5))</f>
        <v>4922.5756920634149</v>
      </c>
      <c r="Q502" s="32">
        <f t="shared" si="98"/>
        <v>0.12533661308213381</v>
      </c>
      <c r="R502" s="35">
        <f t="shared" si="102"/>
        <v>0.22836130733973195</v>
      </c>
    </row>
    <row r="503" spans="2:18">
      <c r="B503">
        <f t="shared" si="92"/>
        <v>456</v>
      </c>
      <c r="C503">
        <f t="shared" si="103"/>
        <v>4.7003406736263317E-3</v>
      </c>
      <c r="D503" s="32">
        <f t="shared" si="94"/>
        <v>0.10037181036702782</v>
      </c>
      <c r="E503" s="33">
        <f t="shared" si="99"/>
        <v>9.2125014688363538E-2</v>
      </c>
      <c r="F503" s="11">
        <f t="shared" si="95"/>
        <v>1834640</v>
      </c>
      <c r="G503" s="11">
        <f>F503/((Use!$C$5))</f>
        <v>4870.5911156088159</v>
      </c>
      <c r="H503" s="32">
        <f t="shared" si="96"/>
        <v>0.37580483370526635</v>
      </c>
      <c r="I503" s="30">
        <f t="shared" si="100"/>
        <v>0.46792984839362989</v>
      </c>
      <c r="K503">
        <f t="shared" si="93"/>
        <v>456</v>
      </c>
      <c r="L503">
        <f t="shared" si="104"/>
        <v>5.2622299655912209E-3</v>
      </c>
      <c r="M503" s="32">
        <f t="shared" si="105"/>
        <v>0.112370482245603</v>
      </c>
      <c r="N503" s="33">
        <f t="shared" si="101"/>
        <v>0.10313784607012878</v>
      </c>
      <c r="O503" s="11">
        <f t="shared" si="97"/>
        <v>1834640</v>
      </c>
      <c r="P503" s="11">
        <f>O503/((Use!D$5))</f>
        <v>4933.3945397382795</v>
      </c>
      <c r="Q503" s="32">
        <f t="shared" si="98"/>
        <v>0.12557595780830927</v>
      </c>
      <c r="R503" s="35">
        <f t="shared" si="102"/>
        <v>0.22871380387843804</v>
      </c>
    </row>
    <row r="504" spans="2:18">
      <c r="B504">
        <f t="shared" si="92"/>
        <v>457</v>
      </c>
      <c r="C504">
        <f t="shared" si="103"/>
        <v>4.7003406736263317E-3</v>
      </c>
      <c r="D504" s="32">
        <f t="shared" si="94"/>
        <v>0.10048180690454735</v>
      </c>
      <c r="E504" s="33">
        <f t="shared" si="99"/>
        <v>9.2225973638865685E-2</v>
      </c>
      <c r="F504" s="11">
        <f t="shared" si="95"/>
        <v>1838663.3333333335</v>
      </c>
      <c r="G504" s="11">
        <f>F504/((Use!$C$5))</f>
        <v>4881.2722364763804</v>
      </c>
      <c r="H504" s="32">
        <f t="shared" si="96"/>
        <v>0.37655884554680547</v>
      </c>
      <c r="I504" s="30">
        <f t="shared" si="100"/>
        <v>0.46878481918567116</v>
      </c>
      <c r="K504">
        <f t="shared" si="93"/>
        <v>457</v>
      </c>
      <c r="L504">
        <f t="shared" si="104"/>
        <v>5.2622299655912209E-3</v>
      </c>
      <c r="M504" s="32">
        <f t="shared" si="105"/>
        <v>0.11249362801652431</v>
      </c>
      <c r="N504" s="33">
        <f t="shared" si="101"/>
        <v>0.10325087388056131</v>
      </c>
      <c r="O504" s="11">
        <f t="shared" si="97"/>
        <v>1838663.3333333335</v>
      </c>
      <c r="P504" s="11">
        <f>O504/((Use!D$5))</f>
        <v>4944.2133874131441</v>
      </c>
      <c r="Q504" s="32">
        <f t="shared" si="98"/>
        <v>0.12581523378518061</v>
      </c>
      <c r="R504" s="35">
        <f t="shared" si="102"/>
        <v>0.22906610766574192</v>
      </c>
    </row>
    <row r="505" spans="2:18">
      <c r="B505">
        <f t="shared" si="92"/>
        <v>458</v>
      </c>
      <c r="C505">
        <f t="shared" si="103"/>
        <v>4.7003406736263317E-3</v>
      </c>
      <c r="D505" s="32">
        <f t="shared" si="94"/>
        <v>0.10059168316143678</v>
      </c>
      <c r="E505" s="33">
        <f t="shared" si="99"/>
        <v>9.232682219129118E-2</v>
      </c>
      <c r="F505" s="11">
        <f t="shared" si="95"/>
        <v>1842686.6666666667</v>
      </c>
      <c r="G505" s="11">
        <f>F505/((Use!$C$5))</f>
        <v>4891.953357343943</v>
      </c>
      <c r="H505" s="32">
        <f t="shared" si="96"/>
        <v>0.37731271715836739</v>
      </c>
      <c r="I505" s="30">
        <f t="shared" si="100"/>
        <v>0.46963953934965857</v>
      </c>
      <c r="K505">
        <f t="shared" si="93"/>
        <v>458</v>
      </c>
      <c r="L505">
        <f t="shared" si="104"/>
        <v>5.2622299655912209E-3</v>
      </c>
      <c r="M505" s="32">
        <f t="shared" si="105"/>
        <v>0.1126166391281986</v>
      </c>
      <c r="N505" s="33">
        <f t="shared" si="101"/>
        <v>0.10336377809568294</v>
      </c>
      <c r="O505" s="11">
        <f t="shared" si="97"/>
        <v>1842686.6666666667</v>
      </c>
      <c r="P505" s="11">
        <f>O505/((Use!D$5))</f>
        <v>4955.0322350880087</v>
      </c>
      <c r="Q505" s="32">
        <f t="shared" si="98"/>
        <v>0.12605444118286729</v>
      </c>
      <c r="R505" s="35">
        <f t="shared" si="102"/>
        <v>0.22941821927855022</v>
      </c>
    </row>
    <row r="506" spans="2:18">
      <c r="B506">
        <f t="shared" si="92"/>
        <v>459</v>
      </c>
      <c r="C506">
        <f t="shared" si="103"/>
        <v>4.7003406736263317E-3</v>
      </c>
      <c r="D506" s="32">
        <f t="shared" si="94"/>
        <v>0.100701439531414</v>
      </c>
      <c r="E506" s="33">
        <f t="shared" si="99"/>
        <v>9.2427560707009082E-2</v>
      </c>
      <c r="F506" s="11">
        <f t="shared" si="95"/>
        <v>1846710</v>
      </c>
      <c r="G506" s="11">
        <f>F506/((Use!$C$5))</f>
        <v>4902.6344782115057</v>
      </c>
      <c r="H506" s="32">
        <f t="shared" si="96"/>
        <v>0.37806644887212504</v>
      </c>
      <c r="I506" s="30">
        <f t="shared" si="100"/>
        <v>0.47049400957913412</v>
      </c>
      <c r="K506">
        <f t="shared" si="93"/>
        <v>459</v>
      </c>
      <c r="L506">
        <f t="shared" si="104"/>
        <v>5.2622299655912209E-3</v>
      </c>
      <c r="M506" s="32">
        <f t="shared" si="105"/>
        <v>0.11273951602140962</v>
      </c>
      <c r="N506" s="33">
        <f t="shared" si="101"/>
        <v>0.10347655912006153</v>
      </c>
      <c r="O506" s="11">
        <f t="shared" si="97"/>
        <v>1846710</v>
      </c>
      <c r="P506" s="11">
        <f>O506/((Use!D$5))</f>
        <v>4965.8510827628734</v>
      </c>
      <c r="Q506" s="32">
        <f t="shared" si="98"/>
        <v>0.12629358017069678</v>
      </c>
      <c r="R506" s="35">
        <f t="shared" si="102"/>
        <v>0.22977013929075829</v>
      </c>
    </row>
    <row r="507" spans="2:18">
      <c r="B507">
        <f t="shared" si="92"/>
        <v>460</v>
      </c>
      <c r="C507">
        <f t="shared" si="103"/>
        <v>4.7003406736263317E-3</v>
      </c>
      <c r="D507" s="32">
        <f t="shared" si="94"/>
        <v>0.10081107640605359</v>
      </c>
      <c r="E507" s="33">
        <f t="shared" si="99"/>
        <v>9.2528189545421233E-2</v>
      </c>
      <c r="F507" s="11">
        <f t="shared" si="95"/>
        <v>1850733.3333333335</v>
      </c>
      <c r="G507" s="11">
        <f>F507/((Use!$C$5))</f>
        <v>4913.3155990790692</v>
      </c>
      <c r="H507" s="32">
        <f t="shared" si="96"/>
        <v>0.37882004101874395</v>
      </c>
      <c r="I507" s="30">
        <f t="shared" si="100"/>
        <v>0.47134823056416519</v>
      </c>
      <c r="K507">
        <f t="shared" si="93"/>
        <v>460</v>
      </c>
      <c r="L507">
        <f t="shared" si="104"/>
        <v>5.2622299655912209E-3</v>
      </c>
      <c r="M507" s="32">
        <f t="shared" si="105"/>
        <v>0.1128622591345417</v>
      </c>
      <c r="N507" s="33">
        <f t="shared" si="101"/>
        <v>0.10358921735606265</v>
      </c>
      <c r="O507" s="11">
        <f t="shared" si="97"/>
        <v>1850733.3333333335</v>
      </c>
      <c r="P507" s="11">
        <f>O507/((Use!D$5))</f>
        <v>4976.669930437738</v>
      </c>
      <c r="Q507" s="32">
        <f t="shared" si="98"/>
        <v>0.12653265091721078</v>
      </c>
      <c r="R507" s="35">
        <f t="shared" si="102"/>
        <v>0.23012186827327341</v>
      </c>
    </row>
    <row r="508" spans="2:18">
      <c r="B508">
        <f t="shared" si="92"/>
        <v>461</v>
      </c>
      <c r="C508">
        <f t="shared" si="103"/>
        <v>4.7003406736263317E-3</v>
      </c>
      <c r="D508" s="32">
        <f t="shared" si="94"/>
        <v>0.1009205941748032</v>
      </c>
      <c r="E508" s="33">
        <f t="shared" si="99"/>
        <v>9.2628709063977299E-2</v>
      </c>
      <c r="F508" s="11">
        <f t="shared" si="95"/>
        <v>1854756.6666666667</v>
      </c>
      <c r="G508" s="11">
        <f>F508/((Use!$C$5))</f>
        <v>4923.9967199466328</v>
      </c>
      <c r="H508" s="32">
        <f t="shared" si="96"/>
        <v>0.37957349392739026</v>
      </c>
      <c r="I508" s="30">
        <f t="shared" si="100"/>
        <v>0.47220220299136756</v>
      </c>
      <c r="K508">
        <f t="shared" si="93"/>
        <v>461</v>
      </c>
      <c r="L508">
        <f t="shared" si="104"/>
        <v>5.2622299655912209E-3</v>
      </c>
      <c r="M508" s="32">
        <f t="shared" si="105"/>
        <v>0.11298486890359792</v>
      </c>
      <c r="N508" s="33">
        <f t="shared" si="101"/>
        <v>0.10370175320386629</v>
      </c>
      <c r="O508" s="11">
        <f t="shared" si="97"/>
        <v>1854756.6666666667</v>
      </c>
      <c r="P508" s="11">
        <f>O508/((Use!D$5))</f>
        <v>4987.4887781126026</v>
      </c>
      <c r="Q508" s="32">
        <f t="shared" si="98"/>
        <v>0.12677165359017029</v>
      </c>
      <c r="R508" s="35">
        <f t="shared" si="102"/>
        <v>0.23047340679403658</v>
      </c>
    </row>
    <row r="509" spans="2:18">
      <c r="B509">
        <f t="shared" si="92"/>
        <v>462</v>
      </c>
      <c r="C509">
        <f t="shared" si="103"/>
        <v>4.7003406736263317E-3</v>
      </c>
      <c r="D509" s="32">
        <f t="shared" si="94"/>
        <v>0.10102999322499963</v>
      </c>
      <c r="E509" s="33">
        <f t="shared" si="99"/>
        <v>9.272911961818954E-2</v>
      </c>
      <c r="F509" s="11">
        <f t="shared" si="95"/>
        <v>1858780</v>
      </c>
      <c r="G509" s="11">
        <f>F509/((Use!$C$5))</f>
        <v>4934.6778408141954</v>
      </c>
      <c r="H509" s="32">
        <f t="shared" si="96"/>
        <v>0.38032680792574275</v>
      </c>
      <c r="I509" s="30">
        <f t="shared" si="100"/>
        <v>0.47305592754393228</v>
      </c>
      <c r="K509">
        <f t="shared" si="93"/>
        <v>462</v>
      </c>
      <c r="L509">
        <f t="shared" si="104"/>
        <v>5.2622299655912209E-3</v>
      </c>
      <c r="M509" s="32">
        <f t="shared" si="105"/>
        <v>0.11310734576221819</v>
      </c>
      <c r="N509" s="33">
        <f t="shared" si="101"/>
        <v>0.10381416706148347</v>
      </c>
      <c r="O509" s="11">
        <f t="shared" si="97"/>
        <v>1858780</v>
      </c>
      <c r="P509" s="11">
        <f>O509/((Use!D$5))</f>
        <v>4998.3076257874673</v>
      </c>
      <c r="Q509" s="32">
        <f t="shared" si="98"/>
        <v>0.12701058835656101</v>
      </c>
      <c r="R509" s="35">
        <f t="shared" si="102"/>
        <v>0.23082475541804448</v>
      </c>
    </row>
    <row r="510" spans="2:18">
      <c r="B510">
        <f t="shared" si="92"/>
        <v>463</v>
      </c>
      <c r="C510">
        <f t="shared" si="103"/>
        <v>4.7003406736263317E-3</v>
      </c>
      <c r="D510" s="32">
        <f t="shared" si="94"/>
        <v>0.10113927394188478</v>
      </c>
      <c r="E510" s="33">
        <f t="shared" si="99"/>
        <v>9.2829421561647432E-2</v>
      </c>
      <c r="F510" s="11">
        <f t="shared" si="95"/>
        <v>1862803.3333333335</v>
      </c>
      <c r="G510" s="11">
        <f>F510/((Use!$C$5))</f>
        <v>4945.358961681759</v>
      </c>
      <c r="H510" s="32">
        <f t="shared" si="96"/>
        <v>0.38107998333999982</v>
      </c>
      <c r="I510" s="30">
        <f t="shared" si="100"/>
        <v>0.47390940490164724</v>
      </c>
      <c r="K510">
        <f t="shared" si="93"/>
        <v>463</v>
      </c>
      <c r="L510">
        <f t="shared" si="104"/>
        <v>5.2622299655912209E-3</v>
      </c>
      <c r="M510" s="32">
        <f t="shared" si="105"/>
        <v>0.11322969014169712</v>
      </c>
      <c r="N510" s="33">
        <f t="shared" si="101"/>
        <v>0.10392645932477254</v>
      </c>
      <c r="O510" s="11">
        <f t="shared" si="97"/>
        <v>1862803.3333333335</v>
      </c>
      <c r="P510" s="11">
        <f>O510/((Use!D$5))</f>
        <v>5009.1264734623319</v>
      </c>
      <c r="Q510" s="32">
        <f t="shared" si="98"/>
        <v>0.12724945538259841</v>
      </c>
      <c r="R510" s="35">
        <f t="shared" si="102"/>
        <v>0.23117591470737095</v>
      </c>
    </row>
    <row r="511" spans="2:18">
      <c r="B511">
        <f t="shared" si="92"/>
        <v>464</v>
      </c>
      <c r="C511">
        <f t="shared" si="103"/>
        <v>4.7003406736263317E-3</v>
      </c>
      <c r="D511" s="32">
        <f t="shared" si="94"/>
        <v>0.10124843670862163</v>
      </c>
      <c r="E511" s="33">
        <f t="shared" si="99"/>
        <v>9.2929615246032327E-2</v>
      </c>
      <c r="F511" s="11">
        <f t="shared" si="95"/>
        <v>1866826.6666666667</v>
      </c>
      <c r="G511" s="11">
        <f>F511/((Use!$C$5))</f>
        <v>4956.0400825493225</v>
      </c>
      <c r="H511" s="32">
        <f t="shared" si="96"/>
        <v>0.38183302049489171</v>
      </c>
      <c r="I511" s="30">
        <f t="shared" si="100"/>
        <v>0.47476263574092403</v>
      </c>
      <c r="K511">
        <f t="shared" si="93"/>
        <v>464</v>
      </c>
      <c r="L511">
        <f t="shared" si="104"/>
        <v>5.2622299655912209E-3</v>
      </c>
      <c r="M511" s="32">
        <f t="shared" si="105"/>
        <v>0.11335190247100181</v>
      </c>
      <c r="N511" s="33">
        <f t="shared" si="101"/>
        <v>0.10403863038745562</v>
      </c>
      <c r="O511" s="11">
        <f t="shared" si="97"/>
        <v>1866826.6666666667</v>
      </c>
      <c r="P511" s="11">
        <f>O511/((Use!D$5))</f>
        <v>5019.9453211371965</v>
      </c>
      <c r="Q511" s="32">
        <f t="shared" si="98"/>
        <v>0.12748825483373324</v>
      </c>
      <c r="R511" s="35">
        <f t="shared" si="102"/>
        <v>0.23152688522118886</v>
      </c>
    </row>
    <row r="512" spans="2:18">
      <c r="B512">
        <f t="shared" si="92"/>
        <v>465</v>
      </c>
      <c r="C512">
        <f t="shared" si="103"/>
        <v>4.7003406736263317E-3</v>
      </c>
      <c r="D512" s="32">
        <f t="shared" si="94"/>
        <v>0.10135748190630973</v>
      </c>
      <c r="E512" s="33">
        <f t="shared" si="99"/>
        <v>9.3029701021131714E-2</v>
      </c>
      <c r="F512" s="11">
        <f t="shared" si="95"/>
        <v>1870850</v>
      </c>
      <c r="G512" s="11">
        <f>F512/((Use!$C$5))</f>
        <v>4966.7212034168851</v>
      </c>
      <c r="H512" s="32">
        <f t="shared" si="96"/>
        <v>0.38258591971369038</v>
      </c>
      <c r="I512" s="30">
        <f t="shared" si="100"/>
        <v>0.47561562073482211</v>
      </c>
      <c r="K512">
        <f t="shared" si="93"/>
        <v>465</v>
      </c>
      <c r="L512">
        <f t="shared" si="104"/>
        <v>5.2622299655912209E-3</v>
      </c>
      <c r="M512" s="32">
        <f t="shared" si="105"/>
        <v>0.11347398317678935</v>
      </c>
      <c r="N512" s="33">
        <f t="shared" si="101"/>
        <v>0.10415068064113459</v>
      </c>
      <c r="O512" s="11">
        <f t="shared" si="97"/>
        <v>1870850</v>
      </c>
      <c r="P512" s="11">
        <f>O512/((Use!D$5))</f>
        <v>5030.7641688120611</v>
      </c>
      <c r="Q512" s="32">
        <f t="shared" si="98"/>
        <v>0.12772698687465611</v>
      </c>
      <c r="R512" s="35">
        <f t="shared" si="102"/>
        <v>0.2318776675157907</v>
      </c>
    </row>
    <row r="513" spans="2:18">
      <c r="B513">
        <f t="shared" si="92"/>
        <v>466</v>
      </c>
      <c r="C513">
        <f t="shared" si="103"/>
        <v>4.7003406736263317E-3</v>
      </c>
      <c r="D513" s="32">
        <f t="shared" si="94"/>
        <v>0.10146640991400087</v>
      </c>
      <c r="E513" s="33">
        <f t="shared" si="99"/>
        <v>9.3129679234853519E-2</v>
      </c>
      <c r="F513" s="11">
        <f t="shared" si="95"/>
        <v>1874873.3333333335</v>
      </c>
      <c r="G513" s="11">
        <f>F513/((Use!$C$5))</f>
        <v>4977.4023242844487</v>
      </c>
      <c r="H513" s="32">
        <f t="shared" si="96"/>
        <v>0.38333868131821752</v>
      </c>
      <c r="I513" s="30">
        <f t="shared" si="100"/>
        <v>0.47646836055307107</v>
      </c>
      <c r="K513">
        <f t="shared" si="93"/>
        <v>466</v>
      </c>
      <c r="L513">
        <f t="shared" si="104"/>
        <v>5.2622299655912209E-3</v>
      </c>
      <c r="M513" s="32">
        <f t="shared" si="105"/>
        <v>0.11359593268342419</v>
      </c>
      <c r="N513" s="33">
        <f t="shared" si="101"/>
        <v>0.10426261047530706</v>
      </c>
      <c r="O513" s="11">
        <f t="shared" si="97"/>
        <v>1874873.3333333335</v>
      </c>
      <c r="P513" s="11">
        <f>O513/((Use!D$5))</f>
        <v>5041.5830164869258</v>
      </c>
      <c r="Q513" s="32">
        <f t="shared" si="98"/>
        <v>0.12796565166930313</v>
      </c>
      <c r="R513" s="35">
        <f t="shared" si="102"/>
        <v>0.23222826214461018</v>
      </c>
    </row>
    <row r="514" spans="2:18">
      <c r="B514">
        <f t="shared" si="92"/>
        <v>467</v>
      </c>
      <c r="C514">
        <f t="shared" si="103"/>
        <v>4.7003406736263317E-3</v>
      </c>
      <c r="D514" s="32">
        <f t="shared" si="94"/>
        <v>0.10157522110871431</v>
      </c>
      <c r="E514" s="33">
        <f t="shared" si="99"/>
        <v>9.3229550233240199E-2</v>
      </c>
      <c r="F514" s="11">
        <f t="shared" si="95"/>
        <v>1878896.6666666667</v>
      </c>
      <c r="G514" s="11">
        <f>F514/((Use!$C$5))</f>
        <v>4988.0834451520113</v>
      </c>
      <c r="H514" s="32">
        <f t="shared" si="96"/>
        <v>0.38409130562885513</v>
      </c>
      <c r="I514" s="30">
        <f t="shared" si="100"/>
        <v>0.47732085586209533</v>
      </c>
      <c r="K514">
        <f t="shared" si="93"/>
        <v>467</v>
      </c>
      <c r="L514">
        <f t="shared" si="104"/>
        <v>5.2622299655912209E-3</v>
      </c>
      <c r="M514" s="32">
        <f t="shared" si="105"/>
        <v>0.11371775141299535</v>
      </c>
      <c r="N514" s="33">
        <f t="shared" si="101"/>
        <v>0.10437442027738221</v>
      </c>
      <c r="O514" s="11">
        <f t="shared" si="97"/>
        <v>1878896.6666666667</v>
      </c>
      <c r="P514" s="11">
        <f>O514/((Use!D$5))</f>
        <v>5052.4018641617904</v>
      </c>
      <c r="Q514" s="32">
        <f t="shared" si="98"/>
        <v>0.12820424938086114</v>
      </c>
      <c r="R514" s="35">
        <f t="shared" si="102"/>
        <v>0.23257866965824336</v>
      </c>
    </row>
    <row r="515" spans="2:18">
      <c r="B515">
        <f t="shared" si="92"/>
        <v>468</v>
      </c>
      <c r="C515">
        <f t="shared" si="103"/>
        <v>4.7003406736263317E-3</v>
      </c>
      <c r="D515" s="32">
        <f t="shared" si="94"/>
        <v>0.10168391586545213</v>
      </c>
      <c r="E515" s="33">
        <f t="shared" si="99"/>
        <v>9.3329314360482737E-2</v>
      </c>
      <c r="F515" s="11">
        <f t="shared" si="95"/>
        <v>1882920</v>
      </c>
      <c r="G515" s="11">
        <f>F515/((Use!$C$5))</f>
        <v>4998.7645660195749</v>
      </c>
      <c r="H515" s="32">
        <f t="shared" si="96"/>
        <v>0.38484379296455579</v>
      </c>
      <c r="I515" s="30">
        <f t="shared" si="100"/>
        <v>0.47817310732503854</v>
      </c>
      <c r="K515">
        <f t="shared" si="93"/>
        <v>468</v>
      </c>
      <c r="L515">
        <f t="shared" si="104"/>
        <v>5.2622299655912209E-3</v>
      </c>
      <c r="M515" s="32">
        <f t="shared" si="105"/>
        <v>0.11383943978533352</v>
      </c>
      <c r="N515" s="33">
        <f t="shared" si="101"/>
        <v>0.10448611043269637</v>
      </c>
      <c r="O515" s="11">
        <f t="shared" si="97"/>
        <v>1882920</v>
      </c>
      <c r="P515" s="11">
        <f>O515/((Use!D$5))</f>
        <v>5063.220711836655</v>
      </c>
      <c r="Q515" s="32">
        <f t="shared" si="98"/>
        <v>0.12844278017177219</v>
      </c>
      <c r="R515" s="35">
        <f t="shared" si="102"/>
        <v>0.23292889060446856</v>
      </c>
    </row>
    <row r="516" spans="2:18">
      <c r="B516">
        <f t="shared" si="92"/>
        <v>469</v>
      </c>
      <c r="C516">
        <f t="shared" si="103"/>
        <v>4.7003406736263317E-3</v>
      </c>
      <c r="D516" s="32">
        <f t="shared" si="94"/>
        <v>0.10179249455721424</v>
      </c>
      <c r="E516" s="33">
        <f t="shared" si="99"/>
        <v>9.3428971958934445E-2</v>
      </c>
      <c r="F516" s="11">
        <f t="shared" si="95"/>
        <v>1886943.3333333335</v>
      </c>
      <c r="G516" s="11">
        <f>F516/((Use!$C$5))</f>
        <v>5009.4456868871384</v>
      </c>
      <c r="H516" s="32">
        <f t="shared" si="96"/>
        <v>0.38559614364285039</v>
      </c>
      <c r="I516" s="30">
        <f t="shared" si="100"/>
        <v>0.47902511560178485</v>
      </c>
      <c r="K516">
        <f t="shared" si="93"/>
        <v>469</v>
      </c>
      <c r="L516">
        <f t="shared" si="104"/>
        <v>5.2622299655912209E-3</v>
      </c>
      <c r="M516" s="32">
        <f t="shared" si="105"/>
        <v>0.11396099821802781</v>
      </c>
      <c r="N516" s="33">
        <f t="shared" si="101"/>
        <v>0.10459768132452851</v>
      </c>
      <c r="O516" s="11">
        <f t="shared" si="97"/>
        <v>1886943.3333333335</v>
      </c>
      <c r="P516" s="11">
        <f>O516/((Use!D$5))</f>
        <v>5074.0395595115197</v>
      </c>
      <c r="Q516" s="32">
        <f t="shared" si="98"/>
        <v>0.12868124420373861</v>
      </c>
      <c r="R516" s="35">
        <f t="shared" si="102"/>
        <v>0.23327892552826712</v>
      </c>
    </row>
    <row r="517" spans="2:18">
      <c r="B517">
        <f t="shared" si="92"/>
        <v>470</v>
      </c>
      <c r="C517">
        <f t="shared" si="103"/>
        <v>4.7003406736263317E-3</v>
      </c>
      <c r="D517" s="32">
        <f t="shared" si="94"/>
        <v>0.10190095755501338</v>
      </c>
      <c r="E517" s="33">
        <f t="shared" si="99"/>
        <v>9.3528523369124733E-2</v>
      </c>
      <c r="F517" s="11">
        <f t="shared" si="95"/>
        <v>1890966.6666666667</v>
      </c>
      <c r="G517" s="11">
        <f>F517/((Use!$C$5))</f>
        <v>5020.1268077547011</v>
      </c>
      <c r="H517" s="32">
        <f t="shared" si="96"/>
        <v>0.38634835797985823</v>
      </c>
      <c r="I517" s="30">
        <f t="shared" si="100"/>
        <v>0.47987688134898299</v>
      </c>
      <c r="K517">
        <f t="shared" si="93"/>
        <v>470</v>
      </c>
      <c r="L517">
        <f t="shared" si="104"/>
        <v>5.2622299655912209E-3</v>
      </c>
      <c r="M517" s="32">
        <f t="shared" si="105"/>
        <v>0.11408242712644269</v>
      </c>
      <c r="N517" s="33">
        <f t="shared" si="101"/>
        <v>0.10470913333411573</v>
      </c>
      <c r="O517" s="11">
        <f t="shared" si="97"/>
        <v>1890966.6666666667</v>
      </c>
      <c r="P517" s="11">
        <f>O517/((Use!D$5))</f>
        <v>5084.8584071863843</v>
      </c>
      <c r="Q517" s="32">
        <f t="shared" si="98"/>
        <v>0.12891964163772854</v>
      </c>
      <c r="R517" s="35">
        <f t="shared" si="102"/>
        <v>0.23362877497184426</v>
      </c>
    </row>
    <row r="518" spans="2:18">
      <c r="B518">
        <f t="shared" si="92"/>
        <v>471</v>
      </c>
      <c r="C518">
        <f t="shared" si="103"/>
        <v>4.7003406736263317E-3</v>
      </c>
      <c r="D518" s="32">
        <f t="shared" si="94"/>
        <v>0.1020093052278898</v>
      </c>
      <c r="E518" s="33">
        <f t="shared" si="99"/>
        <v>9.3627968929772598E-2</v>
      </c>
      <c r="F518" s="11">
        <f t="shared" si="95"/>
        <v>1894990</v>
      </c>
      <c r="G518" s="11">
        <f>F518/((Use!$C$5))</f>
        <v>5030.8079286222646</v>
      </c>
      <c r="H518" s="32">
        <f t="shared" si="96"/>
        <v>0.38710043629029584</v>
      </c>
      <c r="I518" s="30">
        <f t="shared" si="100"/>
        <v>0.48072840522006843</v>
      </c>
      <c r="K518">
        <f t="shared" si="93"/>
        <v>471</v>
      </c>
      <c r="L518">
        <f t="shared" si="104"/>
        <v>5.2622299655912209E-3</v>
      </c>
      <c r="M518" s="32">
        <f t="shared" si="105"/>
        <v>0.11420372692373429</v>
      </c>
      <c r="N518" s="33">
        <f t="shared" si="101"/>
        <v>0.10482046684066824</v>
      </c>
      <c r="O518" s="11">
        <f t="shared" si="97"/>
        <v>1894990</v>
      </c>
      <c r="P518" s="11">
        <f>O518/((Use!D$5))</f>
        <v>5095.6772548612489</v>
      </c>
      <c r="Q518" s="32">
        <f t="shared" si="98"/>
        <v>0.12915797263397999</v>
      </c>
      <c r="R518" s="35">
        <f t="shared" si="102"/>
        <v>0.23397843947464825</v>
      </c>
    </row>
    <row r="519" spans="2:18">
      <c r="B519">
        <f t="shared" si="92"/>
        <v>472</v>
      </c>
      <c r="C519">
        <f t="shared" si="103"/>
        <v>4.7003406736263317E-3</v>
      </c>
      <c r="D519" s="32">
        <f t="shared" si="94"/>
        <v>0.102117537942926</v>
      </c>
      <c r="E519" s="33">
        <f t="shared" si="99"/>
        <v>9.3727308977800128E-2</v>
      </c>
      <c r="F519" s="11">
        <f t="shared" si="95"/>
        <v>1899013.3333333335</v>
      </c>
      <c r="G519" s="11">
        <f>F519/((Use!$C$5))</f>
        <v>5041.4890494898282</v>
      </c>
      <c r="H519" s="32">
        <f t="shared" si="96"/>
        <v>0.3878523788874893</v>
      </c>
      <c r="I519" s="30">
        <f t="shared" si="100"/>
        <v>0.48157968786528943</v>
      </c>
      <c r="K519">
        <f t="shared" si="93"/>
        <v>472</v>
      </c>
      <c r="L519">
        <f t="shared" si="104"/>
        <v>5.2622299655912209E-3</v>
      </c>
      <c r="M519" s="32">
        <f t="shared" si="105"/>
        <v>0.114324898020867</v>
      </c>
      <c r="N519" s="33">
        <f t="shared" si="101"/>
        <v>0.10493168222138456</v>
      </c>
      <c r="O519" s="11">
        <f t="shared" si="97"/>
        <v>1899013.3333333335</v>
      </c>
      <c r="P519" s="11">
        <f>O519/((Use!D$5))</f>
        <v>5106.4961025361135</v>
      </c>
      <c r="Q519" s="32">
        <f t="shared" si="98"/>
        <v>0.12939623735200606</v>
      </c>
      <c r="R519" s="35">
        <f t="shared" si="102"/>
        <v>0.23432791957339061</v>
      </c>
    </row>
    <row r="520" spans="2:18">
      <c r="B520">
        <f t="shared" si="92"/>
        <v>473</v>
      </c>
      <c r="C520">
        <f t="shared" si="103"/>
        <v>4.7003406736263317E-3</v>
      </c>
      <c r="D520" s="32">
        <f t="shared" si="94"/>
        <v>0.10222565606526121</v>
      </c>
      <c r="E520" s="33">
        <f t="shared" si="99"/>
        <v>9.3826543848345836E-2</v>
      </c>
      <c r="F520" s="11">
        <f t="shared" si="95"/>
        <v>1903036.6666666667</v>
      </c>
      <c r="G520" s="11">
        <f>F520/((Use!$C$5))</f>
        <v>5052.1701703573908</v>
      </c>
      <c r="H520" s="32">
        <f t="shared" si="96"/>
        <v>0.3886041860833771</v>
      </c>
      <c r="I520" s="30">
        <f t="shared" si="100"/>
        <v>0.48243072993172292</v>
      </c>
      <c r="K520">
        <f t="shared" si="93"/>
        <v>473</v>
      </c>
      <c r="L520">
        <f t="shared" si="104"/>
        <v>5.2622299655912209E-3</v>
      </c>
      <c r="M520" s="32">
        <f t="shared" si="105"/>
        <v>0.11444594082662961</v>
      </c>
      <c r="N520" s="33">
        <f t="shared" si="101"/>
        <v>0.10504277985146641</v>
      </c>
      <c r="O520" s="11">
        <f t="shared" si="97"/>
        <v>1903036.6666666667</v>
      </c>
      <c r="P520" s="11">
        <f>O520/((Use!D$5))</f>
        <v>5117.3149502109782</v>
      </c>
      <c r="Q520" s="32">
        <f t="shared" si="98"/>
        <v>0.12963443595060029</v>
      </c>
      <c r="R520" s="35">
        <f t="shared" si="102"/>
        <v>0.23467721580206669</v>
      </c>
    </row>
    <row r="521" spans="2:18">
      <c r="B521">
        <f t="shared" si="92"/>
        <v>474</v>
      </c>
      <c r="C521">
        <f t="shared" si="103"/>
        <v>4.7003406736263317E-3</v>
      </c>
      <c r="D521" s="32">
        <f t="shared" si="94"/>
        <v>0.10233365995810577</v>
      </c>
      <c r="E521" s="33">
        <f t="shared" si="99"/>
        <v>9.3925673874777779E-2</v>
      </c>
      <c r="F521" s="11">
        <f t="shared" si="95"/>
        <v>1907060</v>
      </c>
      <c r="G521" s="11">
        <f>F521/((Use!$C$5))</f>
        <v>5062.8512912249535</v>
      </c>
      <c r="H521" s="32">
        <f t="shared" si="96"/>
        <v>0.38935585818852564</v>
      </c>
      <c r="I521" s="30">
        <f t="shared" si="100"/>
        <v>0.48328153206330343</v>
      </c>
      <c r="K521">
        <f t="shared" si="93"/>
        <v>474</v>
      </c>
      <c r="L521">
        <f t="shared" si="104"/>
        <v>5.2622299655912209E-3</v>
      </c>
      <c r="M521" s="32">
        <f t="shared" si="105"/>
        <v>0.11456685574765142</v>
      </c>
      <c r="N521" s="33">
        <f t="shared" si="101"/>
        <v>0.10515376010413341</v>
      </c>
      <c r="O521" s="11">
        <f t="shared" si="97"/>
        <v>1907060</v>
      </c>
      <c r="P521" s="11">
        <f>O521/((Use!D$5))</f>
        <v>5128.1337978858428</v>
      </c>
      <c r="Q521" s="32">
        <f t="shared" si="98"/>
        <v>0.12987256858784041</v>
      </c>
      <c r="R521" s="35">
        <f t="shared" si="102"/>
        <v>0.23502632869197382</v>
      </c>
    </row>
    <row r="522" spans="2:18">
      <c r="B522">
        <f t="shared" si="92"/>
        <v>475</v>
      </c>
      <c r="C522">
        <f t="shared" si="103"/>
        <v>4.7003406736263317E-3</v>
      </c>
      <c r="D522" s="32">
        <f t="shared" si="94"/>
        <v>0.10244154998275538</v>
      </c>
      <c r="E522" s="33">
        <f t="shared" si="99"/>
        <v>9.4024699388706723E-2</v>
      </c>
      <c r="F522" s="11">
        <f t="shared" si="95"/>
        <v>1911083.3333333335</v>
      </c>
      <c r="G522" s="11">
        <f>F522/((Use!$C$5))</f>
        <v>5073.5324120925179</v>
      </c>
      <c r="H522" s="32">
        <f t="shared" si="96"/>
        <v>0.39010739551213491</v>
      </c>
      <c r="I522" s="30">
        <f t="shared" si="100"/>
        <v>0.48413209490084164</v>
      </c>
      <c r="K522">
        <f t="shared" si="93"/>
        <v>475</v>
      </c>
      <c r="L522">
        <f t="shared" si="104"/>
        <v>5.2622299655912209E-3</v>
      </c>
      <c r="M522" s="32">
        <f t="shared" si="105"/>
        <v>0.11468764318841825</v>
      </c>
      <c r="N522" s="33">
        <f t="shared" si="101"/>
        <v>0.10526462335063781</v>
      </c>
      <c r="O522" s="11">
        <f t="shared" si="97"/>
        <v>1911083.3333333335</v>
      </c>
      <c r="P522" s="11">
        <f>O522/((Use!D$5))</f>
        <v>5138.9526455607083</v>
      </c>
      <c r="Q522" s="32">
        <f t="shared" si="98"/>
        <v>0.13011063542109355</v>
      </c>
      <c r="R522" s="35">
        <f t="shared" si="102"/>
        <v>0.23537525877173138</v>
      </c>
    </row>
    <row r="523" spans="2:18">
      <c r="B523">
        <f t="shared" si="92"/>
        <v>476</v>
      </c>
      <c r="C523">
        <f t="shared" si="103"/>
        <v>4.7003406736263317E-3</v>
      </c>
      <c r="D523" s="32">
        <f t="shared" si="94"/>
        <v>0.10254932649860511</v>
      </c>
      <c r="E523" s="33">
        <f t="shared" si="99"/>
        <v>9.4123620719998941E-2</v>
      </c>
      <c r="F523" s="11">
        <f t="shared" si="95"/>
        <v>1915106.6666666667</v>
      </c>
      <c r="G523" s="11">
        <f>F523/((Use!$C$5))</f>
        <v>5084.2135329600806</v>
      </c>
      <c r="H523" s="32">
        <f t="shared" si="96"/>
        <v>0.3908587983620459</v>
      </c>
      <c r="I523" s="30">
        <f t="shared" si="100"/>
        <v>0.48498241908204487</v>
      </c>
      <c r="K523">
        <f t="shared" si="93"/>
        <v>476</v>
      </c>
      <c r="L523">
        <f t="shared" si="104"/>
        <v>5.2622299655912209E-3</v>
      </c>
      <c r="M523" s="32">
        <f t="shared" si="105"/>
        <v>0.11480830355128806</v>
      </c>
      <c r="N523" s="33">
        <f t="shared" si="101"/>
        <v>0.10537536996027888</v>
      </c>
      <c r="O523" s="11">
        <f t="shared" si="97"/>
        <v>1915106.6666666667</v>
      </c>
      <c r="P523" s="11">
        <f>O523/((Use!D$5))</f>
        <v>5149.7714932355721</v>
      </c>
      <c r="Q523" s="32">
        <f t="shared" si="98"/>
        <v>0.1303486366070214</v>
      </c>
      <c r="R523" s="35">
        <f t="shared" si="102"/>
        <v>0.23572400656730028</v>
      </c>
    </row>
    <row r="524" spans="2:18">
      <c r="B524">
        <f t="shared" si="92"/>
        <v>477</v>
      </c>
      <c r="C524">
        <f t="shared" si="103"/>
        <v>4.7003406736263317E-3</v>
      </c>
      <c r="D524" s="32">
        <f t="shared" si="94"/>
        <v>0.10265698986316353</v>
      </c>
      <c r="E524" s="33">
        <f t="shared" si="99"/>
        <v>9.4222438196789229E-2</v>
      </c>
      <c r="F524" s="11">
        <f t="shared" si="95"/>
        <v>1919130</v>
      </c>
      <c r="G524" s="11">
        <f>F524/((Use!$C$5))</f>
        <v>5094.8946538276432</v>
      </c>
      <c r="H524" s="32">
        <f t="shared" si="96"/>
        <v>0.39161006704475304</v>
      </c>
      <c r="I524" s="30">
        <f t="shared" si="100"/>
        <v>0.48583250524154226</v>
      </c>
      <c r="K524">
        <f t="shared" si="93"/>
        <v>477</v>
      </c>
      <c r="L524">
        <f t="shared" si="104"/>
        <v>5.2622299655912209E-3</v>
      </c>
      <c r="M524" s="32">
        <f t="shared" si="105"/>
        <v>0.11492883723650679</v>
      </c>
      <c r="N524" s="33">
        <f t="shared" si="101"/>
        <v>0.10548600030041735</v>
      </c>
      <c r="O524" s="11">
        <f t="shared" si="97"/>
        <v>1919130</v>
      </c>
      <c r="P524" s="11">
        <f>O524/((Use!D$5))</f>
        <v>5160.5903409104367</v>
      </c>
      <c r="Q524" s="32">
        <f t="shared" si="98"/>
        <v>0.13058657230158366</v>
      </c>
      <c r="R524" s="35">
        <f t="shared" si="102"/>
        <v>0.23607257260200101</v>
      </c>
    </row>
    <row r="525" spans="2:18">
      <c r="B525">
        <f t="shared" si="92"/>
        <v>478</v>
      </c>
      <c r="C525">
        <f t="shared" si="103"/>
        <v>4.7003406736263317E-3</v>
      </c>
      <c r="D525" s="32">
        <f t="shared" si="94"/>
        <v>0.10276454043206638</v>
      </c>
      <c r="E525" s="33">
        <f t="shared" si="99"/>
        <v>9.4321152145493414E-2</v>
      </c>
      <c r="F525" s="11">
        <f t="shared" si="95"/>
        <v>1923153.3333333335</v>
      </c>
      <c r="G525" s="11">
        <f>F525/((Use!$C$5))</f>
        <v>5105.5757746952067</v>
      </c>
      <c r="H525" s="32">
        <f t="shared" si="96"/>
        <v>0.39236120186541107</v>
      </c>
      <c r="I525" s="30">
        <f t="shared" si="100"/>
        <v>0.48668235401090448</v>
      </c>
      <c r="K525">
        <f t="shared" si="93"/>
        <v>478</v>
      </c>
      <c r="L525">
        <f t="shared" si="104"/>
        <v>5.2622299655912209E-3</v>
      </c>
      <c r="M525" s="32">
        <f t="shared" si="105"/>
        <v>0.11504924464222369</v>
      </c>
      <c r="N525" s="33">
        <f t="shared" si="101"/>
        <v>0.10559651473648955</v>
      </c>
      <c r="O525" s="11">
        <f t="shared" si="97"/>
        <v>1923153.3333333335</v>
      </c>
      <c r="P525" s="11">
        <f>O525/((Use!D$5))</f>
        <v>5171.4091885853022</v>
      </c>
      <c r="Q525" s="32">
        <f t="shared" si="98"/>
        <v>0.13082444266004412</v>
      </c>
      <c r="R525" s="35">
        <f t="shared" si="102"/>
        <v>0.23642095739653368</v>
      </c>
    </row>
    <row r="526" spans="2:18">
      <c r="B526">
        <f t="shared" si="92"/>
        <v>479</v>
      </c>
      <c r="C526">
        <f t="shared" si="103"/>
        <v>4.7003406736263317E-3</v>
      </c>
      <c r="D526" s="32">
        <f t="shared" si="94"/>
        <v>0.10287197855909039</v>
      </c>
      <c r="E526" s="33">
        <f t="shared" si="99"/>
        <v>9.4419762890821046E-2</v>
      </c>
      <c r="F526" s="11">
        <f t="shared" si="95"/>
        <v>1927176.6666666667</v>
      </c>
      <c r="G526" s="11">
        <f>F526/((Use!$C$5))</f>
        <v>5116.2568955627703</v>
      </c>
      <c r="H526" s="32">
        <f t="shared" si="96"/>
        <v>0.39311220312784362</v>
      </c>
      <c r="I526" s="30">
        <f t="shared" si="100"/>
        <v>0.48753196601866466</v>
      </c>
      <c r="K526">
        <f t="shared" si="93"/>
        <v>479</v>
      </c>
      <c r="L526">
        <f t="shared" si="104"/>
        <v>5.2622299655912209E-3</v>
      </c>
      <c r="M526" s="32">
        <f t="shared" si="105"/>
        <v>0.11516952616450674</v>
      </c>
      <c r="N526" s="33">
        <f t="shared" si="101"/>
        <v>0.10570691363202152</v>
      </c>
      <c r="O526" s="11">
        <f t="shared" si="97"/>
        <v>1927176.6666666667</v>
      </c>
      <c r="P526" s="11">
        <f>O526/((Use!D$5))</f>
        <v>5182.2280362601659</v>
      </c>
      <c r="Q526" s="32">
        <f t="shared" si="98"/>
        <v>0.13106224783697387</v>
      </c>
      <c r="R526" s="35">
        <f t="shared" si="102"/>
        <v>0.2367691614689954</v>
      </c>
    </row>
    <row r="527" spans="2:18">
      <c r="B527">
        <f t="shared" si="92"/>
        <v>480</v>
      </c>
      <c r="C527">
        <f t="shared" si="103"/>
        <v>4.7003406736263317E-3</v>
      </c>
      <c r="D527" s="32">
        <f t="shared" si="94"/>
        <v>0.10297930459616679</v>
      </c>
      <c r="E527" s="33">
        <f t="shared" si="99"/>
        <v>9.4518270755787837E-2</v>
      </c>
      <c r="F527" s="11">
        <f t="shared" si="95"/>
        <v>1931200</v>
      </c>
      <c r="G527" s="11">
        <f>F527/((Use!$C$5))</f>
        <v>5126.9380164303329</v>
      </c>
      <c r="H527" s="32">
        <f t="shared" si="96"/>
        <v>0.39386307113455138</v>
      </c>
      <c r="I527" s="30">
        <f t="shared" si="100"/>
        <v>0.48838134189033922</v>
      </c>
      <c r="K527">
        <f t="shared" si="93"/>
        <v>480</v>
      </c>
      <c r="L527">
        <f t="shared" si="104"/>
        <v>5.2622299655912209E-3</v>
      </c>
      <c r="M527" s="32">
        <f t="shared" si="105"/>
        <v>0.11528968219735783</v>
      </c>
      <c r="N527" s="33">
        <f t="shared" si="101"/>
        <v>0.10581719734864301</v>
      </c>
      <c r="O527" s="11">
        <f t="shared" si="97"/>
        <v>1931200</v>
      </c>
      <c r="P527" s="11">
        <f>O527/((Use!D$5))</f>
        <v>5193.0468839350306</v>
      </c>
      <c r="Q527" s="32">
        <f t="shared" si="98"/>
        <v>0.13129998798625722</v>
      </c>
      <c r="R527" s="35">
        <f t="shared" si="102"/>
        <v>0.23711718533490023</v>
      </c>
    </row>
    <row r="528" spans="2:18">
      <c r="B528">
        <f t="shared" si="92"/>
        <v>481</v>
      </c>
      <c r="C528">
        <f t="shared" si="103"/>
        <v>4.7003406736263317E-3</v>
      </c>
      <c r="D528" s="32">
        <f t="shared" si="94"/>
        <v>0.1030865188933948</v>
      </c>
      <c r="E528" s="33">
        <f t="shared" si="99"/>
        <v>9.4616676061727981E-2</v>
      </c>
      <c r="F528" s="11">
        <f t="shared" si="95"/>
        <v>1935223.3333333335</v>
      </c>
      <c r="G528" s="11">
        <f>F528/((Use!$C$5))</f>
        <v>5137.6191372978965</v>
      </c>
      <c r="H528" s="32">
        <f t="shared" si="96"/>
        <v>0.39461380618672165</v>
      </c>
      <c r="I528" s="30">
        <f t="shared" si="100"/>
        <v>0.48923048224844962</v>
      </c>
      <c r="K528">
        <f t="shared" si="93"/>
        <v>481</v>
      </c>
      <c r="L528">
        <f t="shared" si="104"/>
        <v>5.2622299655912209E-3</v>
      </c>
      <c r="M528" s="32">
        <f t="shared" si="105"/>
        <v>0.11540971313272784</v>
      </c>
      <c r="N528" s="33">
        <f t="shared" si="101"/>
        <v>0.10592736624610122</v>
      </c>
      <c r="O528" s="11">
        <f t="shared" si="97"/>
        <v>1935223.3333333335</v>
      </c>
      <c r="P528" s="11">
        <f>O528/((Use!D$5))</f>
        <v>5203.8657316098961</v>
      </c>
      <c r="Q528" s="32">
        <f t="shared" si="98"/>
        <v>0.13153766326109445</v>
      </c>
      <c r="R528" s="35">
        <f t="shared" si="102"/>
        <v>0.23746502950719567</v>
      </c>
    </row>
    <row r="529" spans="2:18">
      <c r="B529">
        <f t="shared" si="92"/>
        <v>482</v>
      </c>
      <c r="C529">
        <f t="shared" si="103"/>
        <v>4.7003406736263317E-3</v>
      </c>
      <c r="D529" s="32">
        <f t="shared" si="94"/>
        <v>0.10319362179905496</v>
      </c>
      <c r="E529" s="33">
        <f t="shared" si="99"/>
        <v>9.4714979128306426E-2</v>
      </c>
      <c r="F529" s="11">
        <f t="shared" si="95"/>
        <v>1939246.6666666667</v>
      </c>
      <c r="G529" s="11">
        <f>F529/((Use!$C$5))</f>
        <v>5148.30025816546</v>
      </c>
      <c r="H529" s="32">
        <f t="shared" si="96"/>
        <v>0.3953644085842366</v>
      </c>
      <c r="I529" s="30">
        <f t="shared" si="100"/>
        <v>0.490079387712543</v>
      </c>
      <c r="K529">
        <f t="shared" si="93"/>
        <v>482</v>
      </c>
      <c r="L529">
        <f t="shared" si="104"/>
        <v>5.2622299655912209E-3</v>
      </c>
      <c r="M529" s="32">
        <f t="shared" si="105"/>
        <v>0.11552961936053152</v>
      </c>
      <c r="N529" s="33">
        <f t="shared" si="101"/>
        <v>0.10603742068227455</v>
      </c>
      <c r="O529" s="11">
        <f t="shared" si="97"/>
        <v>1939246.6666666667</v>
      </c>
      <c r="P529" s="11">
        <f>O529/((Use!D$5))</f>
        <v>5214.6845792847598</v>
      </c>
      <c r="Q529" s="32">
        <f t="shared" si="98"/>
        <v>0.13177527381400755</v>
      </c>
      <c r="R529" s="35">
        <f t="shared" si="102"/>
        <v>0.23781269449628212</v>
      </c>
    </row>
    <row r="530" spans="2:18">
      <c r="B530">
        <f t="shared" si="92"/>
        <v>483</v>
      </c>
      <c r="C530">
        <f t="shared" si="103"/>
        <v>4.7003406736263317E-3</v>
      </c>
      <c r="D530" s="32">
        <f t="shared" si="94"/>
        <v>0.10330061365962226</v>
      </c>
      <c r="E530" s="33">
        <f t="shared" si="99"/>
        <v>9.4813180273530917E-2</v>
      </c>
      <c r="F530" s="11">
        <f t="shared" si="95"/>
        <v>1943270</v>
      </c>
      <c r="G530" s="11">
        <f>F530/((Use!$C$5))</f>
        <v>5158.9813790330227</v>
      </c>
      <c r="H530" s="32">
        <f t="shared" si="96"/>
        <v>0.39611487862568018</v>
      </c>
      <c r="I530" s="30">
        <f t="shared" si="100"/>
        <v>0.49092805889921109</v>
      </c>
      <c r="K530">
        <f t="shared" si="93"/>
        <v>483</v>
      </c>
      <c r="L530">
        <f t="shared" si="104"/>
        <v>5.2622299655912209E-3</v>
      </c>
      <c r="M530" s="32">
        <f t="shared" si="105"/>
        <v>0.11564940126866229</v>
      </c>
      <c r="N530" s="33">
        <f t="shared" si="101"/>
        <v>0.10614736101318614</v>
      </c>
      <c r="O530" s="11">
        <f t="shared" si="97"/>
        <v>1943270</v>
      </c>
      <c r="P530" s="11">
        <f>O530/((Use!D$5))</f>
        <v>5225.5034269596244</v>
      </c>
      <c r="Q530" s="32">
        <f t="shared" si="98"/>
        <v>0.1320128197968449</v>
      </c>
      <c r="R530" s="35">
        <f t="shared" si="102"/>
        <v>0.23816018081003104</v>
      </c>
    </row>
    <row r="531" spans="2:18">
      <c r="B531">
        <f t="shared" si="92"/>
        <v>484</v>
      </c>
      <c r="C531">
        <f t="shared" si="103"/>
        <v>4.7003406736263317E-3</v>
      </c>
      <c r="D531" s="32">
        <f t="shared" si="94"/>
        <v>0.1034074948197793</v>
      </c>
      <c r="E531" s="33">
        <f t="shared" si="99"/>
        <v>9.4911279813764085E-2</v>
      </c>
      <c r="F531" s="11">
        <f t="shared" si="95"/>
        <v>1947293.3333333335</v>
      </c>
      <c r="G531" s="11">
        <f>F531/((Use!$C$5))</f>
        <v>5169.6624999005862</v>
      </c>
      <c r="H531" s="32">
        <f t="shared" si="96"/>
        <v>0.39686521660834839</v>
      </c>
      <c r="I531" s="30">
        <f t="shared" si="100"/>
        <v>0.49177649642211246</v>
      </c>
      <c r="K531">
        <f t="shared" si="93"/>
        <v>484</v>
      </c>
      <c r="L531">
        <f t="shared" si="104"/>
        <v>5.2622299655912209E-3</v>
      </c>
      <c r="M531" s="32">
        <f t="shared" si="105"/>
        <v>0.11576905924300686</v>
      </c>
      <c r="N531" s="33">
        <f t="shared" si="101"/>
        <v>0.10625718759301732</v>
      </c>
      <c r="O531" s="11">
        <f t="shared" si="97"/>
        <v>1947293.3333333335</v>
      </c>
      <c r="P531" s="11">
        <f>O531/((Use!D$5))</f>
        <v>5236.32227463449</v>
      </c>
      <c r="Q531" s="32">
        <f t="shared" si="98"/>
        <v>0.13225030136078372</v>
      </c>
      <c r="R531" s="35">
        <f t="shared" si="102"/>
        <v>0.23850748895380103</v>
      </c>
    </row>
    <row r="532" spans="2:18">
      <c r="B532">
        <f t="shared" si="92"/>
        <v>485</v>
      </c>
      <c r="C532">
        <f t="shared" si="103"/>
        <v>4.7003406736263317E-3</v>
      </c>
      <c r="D532" s="32">
        <f t="shared" si="94"/>
        <v>0.1035142656224292</v>
      </c>
      <c r="E532" s="33">
        <f t="shared" si="99"/>
        <v>9.5009278063735297E-2</v>
      </c>
      <c r="F532" s="11">
        <f t="shared" si="95"/>
        <v>1951316.6666666667</v>
      </c>
      <c r="G532" s="11">
        <f>F532/((Use!$C$5))</f>
        <v>5180.3436207681489</v>
      </c>
      <c r="H532" s="32">
        <f t="shared" si="96"/>
        <v>0.39761542282825774</v>
      </c>
      <c r="I532" s="30">
        <f t="shared" si="100"/>
        <v>0.49262470089199306</v>
      </c>
      <c r="K532">
        <f t="shared" si="93"/>
        <v>485</v>
      </c>
      <c r="L532">
        <f t="shared" si="104"/>
        <v>5.2622299655912209E-3</v>
      </c>
      <c r="M532" s="32">
        <f t="shared" si="105"/>
        <v>0.11588859366745977</v>
      </c>
      <c r="N532" s="33">
        <f t="shared" si="101"/>
        <v>0.10636690077412088</v>
      </c>
      <c r="O532" s="11">
        <f t="shared" si="97"/>
        <v>1951316.6666666667</v>
      </c>
      <c r="P532" s="11">
        <f>O532/((Use!D$5))</f>
        <v>5247.1411223093546</v>
      </c>
      <c r="Q532" s="32">
        <f t="shared" si="98"/>
        <v>0.13248771865633713</v>
      </c>
      <c r="R532" s="35">
        <f t="shared" si="102"/>
        <v>0.23885461943045799</v>
      </c>
    </row>
    <row r="533" spans="2:18">
      <c r="B533">
        <f t="shared" si="92"/>
        <v>486</v>
      </c>
      <c r="C533">
        <f t="shared" si="103"/>
        <v>4.7003406736263317E-3</v>
      </c>
      <c r="D533" s="32">
        <f t="shared" si="94"/>
        <v>0.10362092640870846</v>
      </c>
      <c r="E533" s="33">
        <f t="shared" si="99"/>
        <v>9.5107175336552413E-2</v>
      </c>
      <c r="F533" s="11">
        <f t="shared" si="95"/>
        <v>1955340</v>
      </c>
      <c r="G533" s="11">
        <f>F533/((Use!$C$5))</f>
        <v>5191.0247416357124</v>
      </c>
      <c r="H533" s="32">
        <f t="shared" si="96"/>
        <v>0.39836549758014933</v>
      </c>
      <c r="I533" s="30">
        <f t="shared" si="100"/>
        <v>0.49347267291670172</v>
      </c>
      <c r="K533">
        <f t="shared" si="93"/>
        <v>486</v>
      </c>
      <c r="L533">
        <f t="shared" si="104"/>
        <v>5.2622299655912209E-3</v>
      </c>
      <c r="M533" s="32">
        <f t="shared" si="105"/>
        <v>0.11600800492393774</v>
      </c>
      <c r="N533" s="33">
        <f t="shared" si="101"/>
        <v>0.10647650090703432</v>
      </c>
      <c r="O533" s="11">
        <f t="shared" si="97"/>
        <v>1955340</v>
      </c>
      <c r="P533" s="11">
        <f>O533/((Use!D$5))</f>
        <v>5257.9599699842183</v>
      </c>
      <c r="Q533" s="32">
        <f t="shared" si="98"/>
        <v>0.1327250718333558</v>
      </c>
      <c r="R533" s="35">
        <f t="shared" si="102"/>
        <v>0.23920157274039011</v>
      </c>
    </row>
    <row r="534" spans="2:18">
      <c r="B534">
        <f t="shared" si="92"/>
        <v>487</v>
      </c>
      <c r="C534">
        <f t="shared" si="103"/>
        <v>4.7003406736263317E-3</v>
      </c>
      <c r="D534" s="32">
        <f t="shared" si="94"/>
        <v>0.10372747751799963</v>
      </c>
      <c r="E534" s="33">
        <f t="shared" si="99"/>
        <v>9.5204971943713496E-2</v>
      </c>
      <c r="F534" s="11">
        <f t="shared" si="95"/>
        <v>1959363.3333333335</v>
      </c>
      <c r="G534" s="11">
        <f>F534/((Use!$C$5))</f>
        <v>5201.705862503276</v>
      </c>
      <c r="H534" s="32">
        <f t="shared" si="96"/>
        <v>0.39911544115750308</v>
      </c>
      <c r="I534" s="30">
        <f t="shared" si="100"/>
        <v>0.49432041310121655</v>
      </c>
      <c r="K534">
        <f t="shared" si="93"/>
        <v>487</v>
      </c>
      <c r="L534">
        <f t="shared" si="104"/>
        <v>5.2622299655912209E-3</v>
      </c>
      <c r="M534" s="32">
        <f t="shared" si="105"/>
        <v>0.11612729339239389</v>
      </c>
      <c r="N534" s="33">
        <f t="shared" si="101"/>
        <v>0.10658598834049288</v>
      </c>
      <c r="O534" s="11">
        <f t="shared" si="97"/>
        <v>1959363.3333333335</v>
      </c>
      <c r="P534" s="11">
        <f>O534/((Use!D$5))</f>
        <v>5268.7788176590839</v>
      </c>
      <c r="Q534" s="32">
        <f t="shared" si="98"/>
        <v>0.13296236104103407</v>
      </c>
      <c r="R534" s="35">
        <f t="shared" si="102"/>
        <v>0.23954834938152694</v>
      </c>
    </row>
    <row r="535" spans="2:18">
      <c r="B535">
        <f t="shared" si="92"/>
        <v>488</v>
      </c>
      <c r="C535">
        <f t="shared" si="103"/>
        <v>4.7003406736263317E-3</v>
      </c>
      <c r="D535" s="32">
        <f t="shared" si="94"/>
        <v>0.10383391928794398</v>
      </c>
      <c r="E535" s="33">
        <f t="shared" si="99"/>
        <v>9.5302668195118359E-2</v>
      </c>
      <c r="F535" s="11">
        <f t="shared" si="95"/>
        <v>1963386.6666666667</v>
      </c>
      <c r="G535" s="11">
        <f>F535/((Use!$C$5))</f>
        <v>5212.3869833708386</v>
      </c>
      <c r="H535" s="32">
        <f t="shared" si="96"/>
        <v>0.39986525385253968</v>
      </c>
      <c r="I535" s="30">
        <f t="shared" si="100"/>
        <v>0.49516792204765803</v>
      </c>
      <c r="K535">
        <f t="shared" si="93"/>
        <v>488</v>
      </c>
      <c r="L535">
        <f t="shared" si="104"/>
        <v>5.2622299655912209E-3</v>
      </c>
      <c r="M535" s="32">
        <f t="shared" si="105"/>
        <v>0.11624645945083187</v>
      </c>
      <c r="N535" s="33">
        <f t="shared" si="101"/>
        <v>0.10669536342144249</v>
      </c>
      <c r="O535" s="11">
        <f t="shared" si="97"/>
        <v>1963386.6666666667</v>
      </c>
      <c r="P535" s="11">
        <f>O535/((Use!D$5))</f>
        <v>5279.5976653339485</v>
      </c>
      <c r="Q535" s="32">
        <f t="shared" si="98"/>
        <v>0.13319958642791391</v>
      </c>
      <c r="R535" s="35">
        <f t="shared" si="102"/>
        <v>0.23989494984935639</v>
      </c>
    </row>
    <row r="536" spans="2:18">
      <c r="B536">
        <f t="shared" si="92"/>
        <v>489</v>
      </c>
      <c r="C536">
        <f t="shared" si="103"/>
        <v>4.7003406736263317E-3</v>
      </c>
      <c r="D536" s="32">
        <f t="shared" si="94"/>
        <v>0.10394025205445392</v>
      </c>
      <c r="E536" s="33">
        <f t="shared" si="99"/>
        <v>9.5400264399080031E-2</v>
      </c>
      <c r="F536" s="11">
        <f t="shared" si="95"/>
        <v>1967410</v>
      </c>
      <c r="G536" s="11">
        <f>F536/((Use!$C$5))</f>
        <v>5223.0681042384022</v>
      </c>
      <c r="H536" s="32">
        <f t="shared" si="96"/>
        <v>0.40061493595623332</v>
      </c>
      <c r="I536" s="30">
        <f t="shared" si="100"/>
        <v>0.49601520035531332</v>
      </c>
      <c r="K536">
        <f t="shared" si="93"/>
        <v>489</v>
      </c>
      <c r="L536">
        <f t="shared" si="104"/>
        <v>5.2622299655912209E-3</v>
      </c>
      <c r="M536" s="32">
        <f t="shared" si="105"/>
        <v>0.11636550347531979</v>
      </c>
      <c r="N536" s="33">
        <f t="shared" si="101"/>
        <v>0.1068046264950526</v>
      </c>
      <c r="O536" s="11">
        <f t="shared" si="97"/>
        <v>1967410</v>
      </c>
      <c r="P536" s="11">
        <f>O536/((Use!D$5))</f>
        <v>5290.4165130088122</v>
      </c>
      <c r="Q536" s="32">
        <f t="shared" si="98"/>
        <v>0.13343674814188747</v>
      </c>
      <c r="R536" s="35">
        <f t="shared" si="102"/>
        <v>0.24024137463694006</v>
      </c>
    </row>
    <row r="537" spans="2:18">
      <c r="B537">
        <f t="shared" si="92"/>
        <v>490</v>
      </c>
      <c r="C537">
        <f t="shared" si="103"/>
        <v>4.7003406736263317E-3</v>
      </c>
      <c r="D537" s="32">
        <f t="shared" si="94"/>
        <v>0.10404647615172538</v>
      </c>
      <c r="E537" s="33">
        <f t="shared" si="99"/>
        <v>9.5497760862336079E-2</v>
      </c>
      <c r="F537" s="11">
        <f t="shared" si="95"/>
        <v>1971433.3333333335</v>
      </c>
      <c r="G537" s="11">
        <f>F537/((Use!$C$5))</f>
        <v>5233.7492251059657</v>
      </c>
      <c r="H537" s="32">
        <f t="shared" si="96"/>
        <v>0.40136448775831818</v>
      </c>
      <c r="I537" s="30">
        <f t="shared" si="100"/>
        <v>0.49686224862065426</v>
      </c>
      <c r="K537">
        <f t="shared" si="93"/>
        <v>490</v>
      </c>
      <c r="L537">
        <f t="shared" si="104"/>
        <v>5.2622299655912209E-3</v>
      </c>
      <c r="M537" s="32">
        <f t="shared" si="105"/>
        <v>0.11648442584000415</v>
      </c>
      <c r="N537" s="33">
        <f t="shared" si="101"/>
        <v>0.10691377790472888</v>
      </c>
      <c r="O537" s="11">
        <f t="shared" si="97"/>
        <v>1971433.3333333335</v>
      </c>
      <c r="P537" s="11">
        <f>O537/((Use!D$5))</f>
        <v>5301.2353606836778</v>
      </c>
      <c r="Q537" s="32">
        <f t="shared" si="98"/>
        <v>0.1336738463302039</v>
      </c>
      <c r="R537" s="35">
        <f t="shared" si="102"/>
        <v>0.2405876242349328</v>
      </c>
    </row>
    <row r="538" spans="2:18">
      <c r="B538">
        <f t="shared" si="92"/>
        <v>491</v>
      </c>
      <c r="C538">
        <f t="shared" si="103"/>
        <v>4.7003406736263317E-3</v>
      </c>
      <c r="D538" s="32">
        <f t="shared" si="94"/>
        <v>0.1041525919122501</v>
      </c>
      <c r="E538" s="33">
        <f t="shared" si="99"/>
        <v>9.5595157890059887E-2</v>
      </c>
      <c r="F538" s="11">
        <f t="shared" si="95"/>
        <v>1975456.6666666667</v>
      </c>
      <c r="G538" s="11">
        <f>F538/((Use!$C$5))</f>
        <v>5244.4303459735283</v>
      </c>
      <c r="H538" s="32">
        <f t="shared" si="96"/>
        <v>0.40211390954729298</v>
      </c>
      <c r="I538" s="30">
        <f t="shared" si="100"/>
        <v>0.49770906743735288</v>
      </c>
      <c r="K538">
        <f t="shared" si="93"/>
        <v>491</v>
      </c>
      <c r="L538">
        <f t="shared" si="104"/>
        <v>5.2622299655912209E-3</v>
      </c>
      <c r="M538" s="32">
        <f t="shared" si="105"/>
        <v>0.11660322691712351</v>
      </c>
      <c r="N538" s="33">
        <f t="shared" si="101"/>
        <v>0.10702281799212586</v>
      </c>
      <c r="O538" s="11">
        <f t="shared" si="97"/>
        <v>1975456.6666666667</v>
      </c>
      <c r="P538" s="11">
        <f>O538/((Use!D$5))</f>
        <v>5312.0542083585424</v>
      </c>
      <c r="Q538" s="32">
        <f t="shared" si="98"/>
        <v>0.13391088113947083</v>
      </c>
      <c r="R538" s="35">
        <f t="shared" si="102"/>
        <v>0.24093369913159668</v>
      </c>
    </row>
    <row r="539" spans="2:18">
      <c r="B539">
        <f t="shared" si="92"/>
        <v>492</v>
      </c>
      <c r="C539">
        <f t="shared" si="103"/>
        <v>4.7003406736263317E-3</v>
      </c>
      <c r="D539" s="32">
        <f t="shared" si="94"/>
        <v>0.10425859966682773</v>
      </c>
      <c r="E539" s="33">
        <f t="shared" si="99"/>
        <v>9.5692455785871794E-2</v>
      </c>
      <c r="F539" s="11">
        <f t="shared" si="95"/>
        <v>1979480</v>
      </c>
      <c r="G539" s="11">
        <f>F539/((Use!$C$5))</f>
        <v>5255.111466841091</v>
      </c>
      <c r="H539" s="32">
        <f t="shared" si="96"/>
        <v>0.40286320161043432</v>
      </c>
      <c r="I539" s="30">
        <f t="shared" si="100"/>
        <v>0.49855565739630614</v>
      </c>
      <c r="K539">
        <f t="shared" si="93"/>
        <v>492</v>
      </c>
      <c r="L539">
        <f t="shared" si="104"/>
        <v>5.2622299655912209E-3</v>
      </c>
      <c r="M539" s="32">
        <f t="shared" si="105"/>
        <v>0.11672190707702201</v>
      </c>
      <c r="N539" s="33">
        <f t="shared" si="101"/>
        <v>0.10713174709715931</v>
      </c>
      <c r="O539" s="11">
        <f t="shared" si="97"/>
        <v>1979480</v>
      </c>
      <c r="P539" s="11">
        <f>O539/((Use!D$5))</f>
        <v>5322.8730560334061</v>
      </c>
      <c r="Q539" s="32">
        <f t="shared" si="98"/>
        <v>0.13414785271566054</v>
      </c>
      <c r="R539" s="35">
        <f t="shared" si="102"/>
        <v>0.24127959981281985</v>
      </c>
    </row>
    <row r="540" spans="2:18">
      <c r="B540">
        <f t="shared" si="92"/>
        <v>493</v>
      </c>
      <c r="C540">
        <f t="shared" si="103"/>
        <v>4.7003406736263317E-3</v>
      </c>
      <c r="D540" s="32">
        <f t="shared" si="94"/>
        <v>0.10436449974457788</v>
      </c>
      <c r="E540" s="33">
        <f t="shared" si="99"/>
        <v>9.5789654851850162E-2</v>
      </c>
      <c r="F540" s="11">
        <f t="shared" si="95"/>
        <v>1983503.3333333335</v>
      </c>
      <c r="G540" s="11">
        <f>F540/((Use!$C$5))</f>
        <v>5265.7925877086545</v>
      </c>
      <c r="H540" s="32">
        <f t="shared" si="96"/>
        <v>0.40361236423379998</v>
      </c>
      <c r="I540" s="30">
        <f t="shared" si="100"/>
        <v>0.49940201908565013</v>
      </c>
      <c r="K540">
        <f t="shared" si="93"/>
        <v>493</v>
      </c>
      <c r="L540">
        <f t="shared" si="104"/>
        <v>5.2622299655912209E-3</v>
      </c>
      <c r="M540" s="32">
        <f t="shared" si="105"/>
        <v>0.116840466688163</v>
      </c>
      <c r="N540" s="33">
        <f t="shared" si="101"/>
        <v>0.1072405655580187</v>
      </c>
      <c r="O540" s="11">
        <f t="shared" si="97"/>
        <v>1983503.3333333335</v>
      </c>
      <c r="P540" s="11">
        <f>O540/((Use!D$5))</f>
        <v>5333.6919037082716</v>
      </c>
      <c r="Q540" s="32">
        <f t="shared" si="98"/>
        <v>0.13438476120411275</v>
      </c>
      <c r="R540" s="35">
        <f t="shared" si="102"/>
        <v>0.24162532676213144</v>
      </c>
    </row>
    <row r="541" spans="2:18">
      <c r="B541">
        <f t="shared" si="92"/>
        <v>494</v>
      </c>
      <c r="C541">
        <f t="shared" si="103"/>
        <v>4.7003406736263317E-3</v>
      </c>
      <c r="D541" s="32">
        <f t="shared" si="94"/>
        <v>0.10447029247295206</v>
      </c>
      <c r="E541" s="33">
        <f t="shared" si="99"/>
        <v>9.588675538854223E-2</v>
      </c>
      <c r="F541" s="11">
        <f t="shared" si="95"/>
        <v>1987526.6666666667</v>
      </c>
      <c r="G541" s="11">
        <f>F541/((Use!$C$5))</f>
        <v>5276.4737085762181</v>
      </c>
      <c r="H541" s="32">
        <f t="shared" si="96"/>
        <v>0.40436139770223767</v>
      </c>
      <c r="I541" s="30">
        <f t="shared" si="100"/>
        <v>0.50024815309077986</v>
      </c>
      <c r="K541">
        <f t="shared" si="93"/>
        <v>494</v>
      </c>
      <c r="L541">
        <f t="shared" si="104"/>
        <v>5.2622299655912209E-3</v>
      </c>
      <c r="M541" s="32">
        <f t="shared" si="105"/>
        <v>0.11695890611714226</v>
      </c>
      <c r="N541" s="33">
        <f t="shared" si="101"/>
        <v>0.10734927371117939</v>
      </c>
      <c r="O541" s="11">
        <f t="shared" si="97"/>
        <v>1987526.6666666667</v>
      </c>
      <c r="P541" s="11">
        <f>O541/((Use!D$5))</f>
        <v>5344.5107513831363</v>
      </c>
      <c r="Q541" s="32">
        <f t="shared" si="98"/>
        <v>0.13462160674953944</v>
      </c>
      <c r="R541" s="35">
        <f t="shared" si="102"/>
        <v>0.24197088046071882</v>
      </c>
    </row>
    <row r="542" spans="2:18">
      <c r="B542">
        <f t="shared" si="92"/>
        <v>495</v>
      </c>
      <c r="C542">
        <f t="shared" si="103"/>
        <v>4.7003406736263317E-3</v>
      </c>
      <c r="D542" s="32">
        <f t="shared" si="94"/>
        <v>0.10457597817774543</v>
      </c>
      <c r="E542" s="33">
        <f t="shared" si="99"/>
        <v>9.5983757694975053E-2</v>
      </c>
      <c r="F542" s="11">
        <f t="shared" si="95"/>
        <v>1991550</v>
      </c>
      <c r="G542" s="11">
        <f>F542/((Use!$C$5))</f>
        <v>5287.1548294437807</v>
      </c>
      <c r="H542" s="32">
        <f t="shared" si="96"/>
        <v>0.40511030229939421</v>
      </c>
      <c r="I542" s="30">
        <f t="shared" si="100"/>
        <v>0.50109405999436929</v>
      </c>
      <c r="K542">
        <f t="shared" si="93"/>
        <v>495</v>
      </c>
      <c r="L542">
        <f t="shared" si="104"/>
        <v>5.2622299655912209E-3</v>
      </c>
      <c r="M542" s="32">
        <f t="shared" si="105"/>
        <v>0.11707722572870123</v>
      </c>
      <c r="N542" s="33">
        <f t="shared" si="101"/>
        <v>0.1074578718914148</v>
      </c>
      <c r="O542" s="11">
        <f t="shared" si="97"/>
        <v>1991550</v>
      </c>
      <c r="P542" s="11">
        <f>O542/((Use!D$5))</f>
        <v>5355.3295990580009</v>
      </c>
      <c r="Q542" s="32">
        <f t="shared" si="98"/>
        <v>0.13485838949602758</v>
      </c>
      <c r="R542" s="35">
        <f t="shared" si="102"/>
        <v>0.24231626138744239</v>
      </c>
    </row>
    <row r="543" spans="2:18">
      <c r="B543">
        <f t="shared" si="92"/>
        <v>496</v>
      </c>
      <c r="C543">
        <f t="shared" si="103"/>
        <v>4.7003406736263317E-3</v>
      </c>
      <c r="D543" s="32">
        <f t="shared" si="94"/>
        <v>0.10468155718310859</v>
      </c>
      <c r="E543" s="33">
        <f t="shared" si="99"/>
        <v>9.6080662068666209E-2</v>
      </c>
      <c r="F543" s="11">
        <f t="shared" si="95"/>
        <v>1995573.3333333335</v>
      </c>
      <c r="G543" s="11">
        <f>F543/((Use!$C$5))</f>
        <v>5297.8359503113443</v>
      </c>
      <c r="H543" s="32">
        <f t="shared" si="96"/>
        <v>0.40585907830772067</v>
      </c>
      <c r="I543" s="30">
        <f t="shared" si="100"/>
        <v>0.50193974037638689</v>
      </c>
      <c r="K543">
        <f t="shared" si="93"/>
        <v>496</v>
      </c>
      <c r="L543">
        <f t="shared" si="104"/>
        <v>5.2622299655912209E-3</v>
      </c>
      <c r="M543" s="32">
        <f t="shared" si="105"/>
        <v>0.1171954258857402</v>
      </c>
      <c r="N543" s="33">
        <f t="shared" si="101"/>
        <v>0.10756636043180838</v>
      </c>
      <c r="O543" s="11">
        <f t="shared" si="97"/>
        <v>1995573.3333333335</v>
      </c>
      <c r="P543" s="11">
        <f>O543/((Use!D$5))</f>
        <v>5366.1484467328655</v>
      </c>
      <c r="Q543" s="32">
        <f t="shared" si="98"/>
        <v>0.13509510958704493</v>
      </c>
      <c r="R543" s="35">
        <f t="shared" si="102"/>
        <v>0.2426614700188533</v>
      </c>
    </row>
    <row r="544" spans="2:18">
      <c r="B544">
        <f t="shared" si="92"/>
        <v>497</v>
      </c>
      <c r="C544">
        <f t="shared" si="103"/>
        <v>4.7003406736263317E-3</v>
      </c>
      <c r="D544" s="32">
        <f t="shared" si="94"/>
        <v>0.10478702981155913</v>
      </c>
      <c r="E544" s="33">
        <f t="shared" si="99"/>
        <v>9.6177468805634436E-2</v>
      </c>
      <c r="F544" s="11">
        <f t="shared" si="95"/>
        <v>1999596.6666666667</v>
      </c>
      <c r="G544" s="11">
        <f>F544/((Use!$C$5))</f>
        <v>5308.5170711789078</v>
      </c>
      <c r="H544" s="32">
        <f t="shared" si="96"/>
        <v>0.40660772600848216</v>
      </c>
      <c r="I544" s="30">
        <f t="shared" si="100"/>
        <v>0.50278519481411665</v>
      </c>
      <c r="K544">
        <f t="shared" si="93"/>
        <v>497</v>
      </c>
      <c r="L544">
        <f t="shared" si="104"/>
        <v>5.2622299655912209E-3</v>
      </c>
      <c r="M544" s="32">
        <f t="shared" si="105"/>
        <v>0.11731350694933126</v>
      </c>
      <c r="N544" s="33">
        <f t="shared" si="101"/>
        <v>0.10767473966376571</v>
      </c>
      <c r="O544" s="11">
        <f t="shared" si="97"/>
        <v>1999596.6666666667</v>
      </c>
      <c r="P544" s="11">
        <f>O544/((Use!D$5))</f>
        <v>5376.9672944077302</v>
      </c>
      <c r="Q544" s="32">
        <f t="shared" si="98"/>
        <v>0.13533176716544212</v>
      </c>
      <c r="R544" s="35">
        <f t="shared" si="102"/>
        <v>0.24300650682920782</v>
      </c>
    </row>
    <row r="545" spans="2:18">
      <c r="B545">
        <f t="shared" ref="B545:B608" si="106">B544+1</f>
        <v>498</v>
      </c>
      <c r="C545">
        <f t="shared" si="103"/>
        <v>4.7003406736263317E-3</v>
      </c>
      <c r="D545" s="32">
        <f t="shared" si="94"/>
        <v>0.10489239638399309</v>
      </c>
      <c r="E545" s="33">
        <f t="shared" si="99"/>
        <v>9.6274178200410176E-2</v>
      </c>
      <c r="F545" s="11">
        <f t="shared" si="95"/>
        <v>2003620</v>
      </c>
      <c r="G545" s="11">
        <f>F545/((Use!$C$5))</f>
        <v>5319.1981920464705</v>
      </c>
      <c r="H545" s="32">
        <f t="shared" si="96"/>
        <v>0.40735624568176282</v>
      </c>
      <c r="I545" s="30">
        <f t="shared" si="100"/>
        <v>0.50363042388217294</v>
      </c>
      <c r="K545">
        <f t="shared" ref="K545:K608" si="107">K544+1</f>
        <v>498</v>
      </c>
      <c r="L545">
        <f t="shared" si="104"/>
        <v>5.2622299655912209E-3</v>
      </c>
      <c r="M545" s="32">
        <f t="shared" si="105"/>
        <v>0.11743146927873106</v>
      </c>
      <c r="N545" s="33">
        <f t="shared" si="101"/>
        <v>0.10778300991702598</v>
      </c>
      <c r="O545" s="11">
        <f t="shared" si="97"/>
        <v>2003620</v>
      </c>
      <c r="P545" s="11">
        <f>O545/((Use!D$5))</f>
        <v>5387.7861420825948</v>
      </c>
      <c r="Q545" s="32">
        <f t="shared" si="98"/>
        <v>0.13556836237345773</v>
      </c>
      <c r="R545" s="35">
        <f t="shared" si="102"/>
        <v>0.2433513722904837</v>
      </c>
    </row>
    <row r="546" spans="2:18">
      <c r="B546">
        <f t="shared" si="106"/>
        <v>499</v>
      </c>
      <c r="C546">
        <f t="shared" si="103"/>
        <v>4.7003406736263317E-3</v>
      </c>
      <c r="D546" s="32">
        <f t="shared" si="94"/>
        <v>0.10499765721969644</v>
      </c>
      <c r="E546" s="33">
        <f t="shared" si="99"/>
        <v>9.6370790546046081E-2</v>
      </c>
      <c r="F546" s="11">
        <f t="shared" si="95"/>
        <v>2007643.3333333335</v>
      </c>
      <c r="G546" s="11">
        <f>F546/((Use!$C$5))</f>
        <v>5329.879312914034</v>
      </c>
      <c r="H546" s="32">
        <f t="shared" si="96"/>
        <v>0.40810463760647403</v>
      </c>
      <c r="I546" s="30">
        <f t="shared" si="100"/>
        <v>0.50447542815252011</v>
      </c>
      <c r="K546">
        <f t="shared" si="107"/>
        <v>499</v>
      </c>
      <c r="L546">
        <f t="shared" si="104"/>
        <v>5.2622299655912209E-3</v>
      </c>
      <c r="M546" s="32">
        <f t="shared" si="105"/>
        <v>0.11754931323139377</v>
      </c>
      <c r="N546" s="33">
        <f t="shared" si="101"/>
        <v>0.10789117151967406</v>
      </c>
      <c r="O546" s="11">
        <f t="shared" si="97"/>
        <v>2007643.3333333335</v>
      </c>
      <c r="P546" s="11">
        <f>O546/((Use!D$5))</f>
        <v>5398.6049897574594</v>
      </c>
      <c r="Q546" s="32">
        <f t="shared" si="98"/>
        <v>0.13580489535272189</v>
      </c>
      <c r="R546" s="35">
        <f t="shared" si="102"/>
        <v>0.24369606687239595</v>
      </c>
    </row>
    <row r="547" spans="2:18">
      <c r="B547">
        <f t="shared" si="106"/>
        <v>500</v>
      </c>
      <c r="C547">
        <f t="shared" si="103"/>
        <v>4.7003406736263317E-3</v>
      </c>
      <c r="D547" s="32">
        <f t="shared" si="94"/>
        <v>0.1051028126363563</v>
      </c>
      <c r="E547" s="33">
        <f t="shared" si="99"/>
        <v>9.6467306134127309E-2</v>
      </c>
      <c r="F547" s="11">
        <f t="shared" si="95"/>
        <v>2011666.6666666667</v>
      </c>
      <c r="G547" s="11">
        <f>F547/((Use!$C$5))</f>
        <v>5340.5604337815967</v>
      </c>
      <c r="H547" s="32">
        <f t="shared" si="96"/>
        <v>0.40885290206036345</v>
      </c>
      <c r="I547" s="30">
        <f t="shared" si="100"/>
        <v>0.50532020819449075</v>
      </c>
      <c r="K547">
        <f t="shared" si="107"/>
        <v>500</v>
      </c>
      <c r="L547">
        <f t="shared" si="104"/>
        <v>5.2622299655912209E-3</v>
      </c>
      <c r="M547" s="32">
        <f t="shared" si="105"/>
        <v>0.1176670391629835</v>
      </c>
      <c r="N547" s="33">
        <f t="shared" si="101"/>
        <v>0.10799922479815183</v>
      </c>
      <c r="O547" s="11">
        <f t="shared" si="97"/>
        <v>2011666.6666666667</v>
      </c>
      <c r="P547" s="11">
        <f>O547/((Use!D$5))</f>
        <v>5409.423837432324</v>
      </c>
      <c r="Q547" s="32">
        <f t="shared" si="98"/>
        <v>0.13604136624425975</v>
      </c>
      <c r="R547" s="35">
        <f t="shared" si="102"/>
        <v>0.24404059104241158</v>
      </c>
    </row>
    <row r="548" spans="2:18">
      <c r="B548">
        <f t="shared" si="106"/>
        <v>501</v>
      </c>
      <c r="C548">
        <f t="shared" si="103"/>
        <v>4.7003406736263317E-3</v>
      </c>
      <c r="D548" s="32">
        <f t="shared" si="94"/>
        <v>0.10520786295007216</v>
      </c>
      <c r="E548" s="33">
        <f t="shared" si="99"/>
        <v>9.6563725254781824E-2</v>
      </c>
      <c r="F548" s="11">
        <f t="shared" si="95"/>
        <v>2015690</v>
      </c>
      <c r="G548" s="11">
        <f>F548/((Use!$C$5))</f>
        <v>5351.2415546491602</v>
      </c>
      <c r="H548" s="32">
        <f t="shared" si="96"/>
        <v>0.40960103932001901</v>
      </c>
      <c r="I548" s="30">
        <f t="shared" si="100"/>
        <v>0.50616476457480086</v>
      </c>
      <c r="K548">
        <f t="shared" si="107"/>
        <v>501</v>
      </c>
      <c r="L548">
        <f t="shared" si="104"/>
        <v>5.2622299655912209E-3</v>
      </c>
      <c r="M548" s="32">
        <f t="shared" si="105"/>
        <v>0.11778464742738698</v>
      </c>
      <c r="N548" s="33">
        <f t="shared" si="101"/>
        <v>0.10810717007726978</v>
      </c>
      <c r="O548" s="11">
        <f t="shared" si="97"/>
        <v>2015690</v>
      </c>
      <c r="P548" s="11">
        <f>O548/((Use!D$5))</f>
        <v>5420.2426851071887</v>
      </c>
      <c r="Q548" s="32">
        <f t="shared" si="98"/>
        <v>0.13627777518849518</v>
      </c>
      <c r="R548" s="35">
        <f t="shared" si="102"/>
        <v>0.24438494526576496</v>
      </c>
    </row>
    <row r="549" spans="2:18">
      <c r="B549">
        <f t="shared" si="106"/>
        <v>502</v>
      </c>
      <c r="C549">
        <f t="shared" si="103"/>
        <v>4.7003406736263317E-3</v>
      </c>
      <c r="D549" s="32">
        <f t="shared" si="94"/>
        <v>0.10531280847536691</v>
      </c>
      <c r="E549" s="33">
        <f t="shared" si="99"/>
        <v>9.6660048196690537E-2</v>
      </c>
      <c r="F549" s="11">
        <f t="shared" si="95"/>
        <v>2019713.3333333335</v>
      </c>
      <c r="G549" s="11">
        <f>F549/((Use!$C$5))</f>
        <v>5361.9226755167238</v>
      </c>
      <c r="H549" s="32">
        <f t="shared" si="96"/>
        <v>0.41034904966087848</v>
      </c>
      <c r="I549" s="30">
        <f t="shared" si="100"/>
        <v>0.50700909785756898</v>
      </c>
      <c r="K549">
        <f t="shared" si="107"/>
        <v>502</v>
      </c>
      <c r="L549">
        <f t="shared" si="104"/>
        <v>5.2622299655912209E-3</v>
      </c>
      <c r="M549" s="32">
        <f t="shared" si="105"/>
        <v>0.1179021383767259</v>
      </c>
      <c r="N549" s="33">
        <f t="shared" si="101"/>
        <v>0.10821500768021844</v>
      </c>
      <c r="O549" s="11">
        <f t="shared" si="97"/>
        <v>2019713.3333333335</v>
      </c>
      <c r="P549" s="11">
        <f>O549/((Use!D$5))</f>
        <v>5431.0615327820533</v>
      </c>
      <c r="Q549" s="32">
        <f t="shared" si="98"/>
        <v>0.13651412232525556</v>
      </c>
      <c r="R549" s="35">
        <f t="shared" si="102"/>
        <v>0.244729130005474</v>
      </c>
    </row>
    <row r="550" spans="2:18">
      <c r="B550">
        <f t="shared" si="106"/>
        <v>503</v>
      </c>
      <c r="C550">
        <f t="shared" si="103"/>
        <v>4.7003406736263317E-3</v>
      </c>
      <c r="D550" s="32">
        <f t="shared" si="94"/>
        <v>0.1054176495251979</v>
      </c>
      <c r="E550" s="33">
        <f t="shared" si="99"/>
        <v>9.6756275247097484E-2</v>
      </c>
      <c r="F550" s="11">
        <f t="shared" si="95"/>
        <v>2023736.6666666667</v>
      </c>
      <c r="G550" s="11">
        <f>F550/((Use!$C$5))</f>
        <v>5372.6037963842864</v>
      </c>
      <c r="H550" s="32">
        <f t="shared" si="96"/>
        <v>0.41109693335723513</v>
      </c>
      <c r="I550" s="30">
        <f t="shared" si="100"/>
        <v>0.50785320860433258</v>
      </c>
      <c r="K550">
        <f t="shared" si="107"/>
        <v>503</v>
      </c>
      <c r="L550">
        <f t="shared" si="104"/>
        <v>5.2622299655912209E-3</v>
      </c>
      <c r="M550" s="32">
        <f t="shared" si="105"/>
        <v>0.11801951236136925</v>
      </c>
      <c r="N550" s="33">
        <f t="shared" si="101"/>
        <v>0.1083227379285796</v>
      </c>
      <c r="O550" s="11">
        <f t="shared" si="97"/>
        <v>2023736.6666666667</v>
      </c>
      <c r="P550" s="11">
        <f>O550/((Use!D$5))</f>
        <v>5441.8803804569179</v>
      </c>
      <c r="Q550" s="32">
        <f t="shared" si="98"/>
        <v>0.13675040779377456</v>
      </c>
      <c r="R550" s="35">
        <f t="shared" si="102"/>
        <v>0.24507314572235417</v>
      </c>
    </row>
    <row r="551" spans="2:18">
      <c r="B551">
        <f t="shared" si="106"/>
        <v>504</v>
      </c>
      <c r="C551">
        <f t="shared" si="103"/>
        <v>4.7003406736263317E-3</v>
      </c>
      <c r="D551" s="32">
        <f t="shared" si="94"/>
        <v>0.10552238641096781</v>
      </c>
      <c r="E551" s="33">
        <f t="shared" si="99"/>
        <v>9.6852406691819701E-2</v>
      </c>
      <c r="F551" s="11">
        <f t="shared" si="95"/>
        <v>2027760</v>
      </c>
      <c r="G551" s="11">
        <f>F551/((Use!$C$5))</f>
        <v>5383.2849172518499</v>
      </c>
      <c r="H551" s="32">
        <f t="shared" si="96"/>
        <v>0.41184469068224638</v>
      </c>
      <c r="I551" s="30">
        <f t="shared" si="100"/>
        <v>0.5086970973740661</v>
      </c>
      <c r="K551">
        <f t="shared" si="107"/>
        <v>504</v>
      </c>
      <c r="L551">
        <f t="shared" si="104"/>
        <v>5.2622299655912209E-3</v>
      </c>
      <c r="M551" s="32">
        <f t="shared" si="105"/>
        <v>0.11813676972994545</v>
      </c>
      <c r="N551" s="33">
        <f t="shared" si="101"/>
        <v>0.10843036114233755</v>
      </c>
      <c r="O551" s="11">
        <f t="shared" si="97"/>
        <v>2027760</v>
      </c>
      <c r="P551" s="11">
        <f>O551/((Use!D$5))</f>
        <v>5452.6992281317825</v>
      </c>
      <c r="Q551" s="32">
        <f t="shared" si="98"/>
        <v>0.1369866317326956</v>
      </c>
      <c r="R551" s="35">
        <f t="shared" si="102"/>
        <v>0.24541699287503316</v>
      </c>
    </row>
    <row r="552" spans="2:18">
      <c r="B552">
        <f t="shared" si="106"/>
        <v>505</v>
      </c>
      <c r="C552">
        <f t="shared" si="103"/>
        <v>4.7003406736263317E-3</v>
      </c>
      <c r="D552" s="32">
        <f t="shared" si="94"/>
        <v>0.10562701944253539</v>
      </c>
      <c r="E552" s="33">
        <f t="shared" si="99"/>
        <v>9.6948442815257177E-2</v>
      </c>
      <c r="F552" s="11">
        <f t="shared" si="95"/>
        <v>2031783.3333333335</v>
      </c>
      <c r="G552" s="11">
        <f>F552/((Use!$C$5))</f>
        <v>5393.9660381194135</v>
      </c>
      <c r="H552" s="32">
        <f t="shared" si="96"/>
        <v>0.41259232190793804</v>
      </c>
      <c r="I552" s="30">
        <f t="shared" si="100"/>
        <v>0.50954076472319521</v>
      </c>
      <c r="K552">
        <f t="shared" si="107"/>
        <v>505</v>
      </c>
      <c r="L552">
        <f t="shared" si="104"/>
        <v>5.2622299655912209E-3</v>
      </c>
      <c r="M552" s="32">
        <f t="shared" si="105"/>
        <v>0.11825391082935448</v>
      </c>
      <c r="N552" s="33">
        <f t="shared" si="101"/>
        <v>0.10853787763989005</v>
      </c>
      <c r="O552" s="11">
        <f t="shared" si="97"/>
        <v>2031783.3333333335</v>
      </c>
      <c r="P552" s="11">
        <f>O552/((Use!D$5))</f>
        <v>5463.5180758066472</v>
      </c>
      <c r="Q552" s="32">
        <f t="shared" si="98"/>
        <v>0.13722279428007625</v>
      </c>
      <c r="R552" s="35">
        <f t="shared" si="102"/>
        <v>0.24576067191996631</v>
      </c>
    </row>
    <row r="553" spans="2:18">
      <c r="B553">
        <f t="shared" si="106"/>
        <v>506</v>
      </c>
      <c r="C553">
        <f t="shared" si="103"/>
        <v>4.7003406736263317E-3</v>
      </c>
      <c r="D553" s="32">
        <f t="shared" si="94"/>
        <v>0.10573154892822623</v>
      </c>
      <c r="E553" s="33">
        <f t="shared" si="99"/>
        <v>9.7044383900402723E-2</v>
      </c>
      <c r="F553" s="11">
        <f t="shared" si="95"/>
        <v>2035806.6666666667</v>
      </c>
      <c r="G553" s="11">
        <f>F553/((Use!$C$5))</f>
        <v>5404.6471589869761</v>
      </c>
      <c r="H553" s="32">
        <f t="shared" si="96"/>
        <v>0.41333982730521507</v>
      </c>
      <c r="I553" s="30">
        <f t="shared" si="100"/>
        <v>0.51038421120561783</v>
      </c>
      <c r="K553">
        <f t="shared" si="107"/>
        <v>506</v>
      </c>
      <c r="L553">
        <f t="shared" si="104"/>
        <v>5.2622299655912209E-3</v>
      </c>
      <c r="M553" s="32">
        <f t="shared" si="105"/>
        <v>0.11837093600477985</v>
      </c>
      <c r="N553" s="33">
        <f t="shared" si="101"/>
        <v>0.10864528773805954</v>
      </c>
      <c r="O553" s="11">
        <f t="shared" si="97"/>
        <v>2035806.6666666667</v>
      </c>
      <c r="P553" s="11">
        <f>O553/((Use!D$5))</f>
        <v>5474.3369234815118</v>
      </c>
      <c r="Q553" s="32">
        <f t="shared" si="98"/>
        <v>0.13745889557339169</v>
      </c>
      <c r="R553" s="35">
        <f t="shared" si="102"/>
        <v>0.24610418331145123</v>
      </c>
    </row>
    <row r="554" spans="2:18">
      <c r="B554">
        <f t="shared" si="106"/>
        <v>507</v>
      </c>
      <c r="C554">
        <f t="shared" si="103"/>
        <v>4.7003406736263317E-3</v>
      </c>
      <c r="D554" s="32">
        <f t="shared" si="94"/>
        <v>0.10583597517484326</v>
      </c>
      <c r="E554" s="33">
        <f t="shared" si="99"/>
        <v>9.7140230228851585E-2</v>
      </c>
      <c r="F554" s="11">
        <f t="shared" si="95"/>
        <v>2039830</v>
      </c>
      <c r="G554" s="11">
        <f>F554/((Use!$C$5))</f>
        <v>5415.3282798545397</v>
      </c>
      <c r="H554" s="32">
        <f t="shared" si="96"/>
        <v>0.41408720714386504</v>
      </c>
      <c r="I554" s="30">
        <f t="shared" si="100"/>
        <v>0.51122743737271659</v>
      </c>
      <c r="K554">
        <f t="shared" si="107"/>
        <v>507</v>
      </c>
      <c r="L554">
        <f t="shared" si="104"/>
        <v>5.2622299655912209E-3</v>
      </c>
      <c r="M554" s="32">
        <f t="shared" si="105"/>
        <v>0.11848784559970045</v>
      </c>
      <c r="N554" s="33">
        <f t="shared" si="101"/>
        <v>0.10875259175210379</v>
      </c>
      <c r="O554" s="11">
        <f t="shared" si="97"/>
        <v>2039830</v>
      </c>
      <c r="P554" s="11">
        <f>O554/((Use!D$5))</f>
        <v>5485.1557711563764</v>
      </c>
      <c r="Q554" s="32">
        <f t="shared" si="98"/>
        <v>0.13769493574953814</v>
      </c>
      <c r="R554" s="35">
        <f t="shared" si="102"/>
        <v>0.24644752750164195</v>
      </c>
    </row>
    <row r="555" spans="2:18">
      <c r="B555">
        <f t="shared" si="106"/>
        <v>508</v>
      </c>
      <c r="C555">
        <f t="shared" si="103"/>
        <v>4.7003406736263317E-3</v>
      </c>
      <c r="D555" s="32">
        <f t="shared" si="94"/>
        <v>0.10594029848767741</v>
      </c>
      <c r="E555" s="33">
        <f t="shared" si="99"/>
        <v>9.7235982080811231E-2</v>
      </c>
      <c r="F555" s="11">
        <f t="shared" si="95"/>
        <v>2043853.3333333335</v>
      </c>
      <c r="G555" s="11">
        <f>F555/((Use!$C$5))</f>
        <v>5426.0094007221032</v>
      </c>
      <c r="H555" s="32">
        <f t="shared" si="96"/>
        <v>0.41483446169256605</v>
      </c>
      <c r="I555" s="30">
        <f t="shared" si="100"/>
        <v>0.51207044377337729</v>
      </c>
      <c r="K555">
        <f t="shared" si="107"/>
        <v>508</v>
      </c>
      <c r="L555">
        <f t="shared" si="104"/>
        <v>5.2622299655912209E-3</v>
      </c>
      <c r="M555" s="32">
        <f t="shared" si="105"/>
        <v>0.11860463995590231</v>
      </c>
      <c r="N555" s="33">
        <f t="shared" si="101"/>
        <v>0.10885978999572687</v>
      </c>
      <c r="O555" s="11">
        <f t="shared" si="97"/>
        <v>2043853.3333333335</v>
      </c>
      <c r="P555" s="11">
        <f>O555/((Use!D$5))</f>
        <v>5495.9746188312411</v>
      </c>
      <c r="Q555" s="32">
        <f t="shared" si="98"/>
        <v>0.13793091494483636</v>
      </c>
      <c r="R555" s="35">
        <f t="shared" si="102"/>
        <v>0.24679070494056324</v>
      </c>
    </row>
    <row r="556" spans="2:18">
      <c r="B556">
        <f t="shared" si="106"/>
        <v>509</v>
      </c>
      <c r="C556">
        <f t="shared" si="103"/>
        <v>4.7003406736263317E-3</v>
      </c>
      <c r="D556" s="32">
        <f t="shared" si="94"/>
        <v>0.10604451917051788</v>
      </c>
      <c r="E556" s="33">
        <f t="shared" si="99"/>
        <v>9.7331639735110775E-2</v>
      </c>
      <c r="F556" s="11">
        <f t="shared" si="95"/>
        <v>2047876.6666666667</v>
      </c>
      <c r="G556" s="11">
        <f>F556/((Use!$C$5))</f>
        <v>5436.6905215896659</v>
      </c>
      <c r="H556" s="32">
        <f t="shared" si="96"/>
        <v>0.41558159121889254</v>
      </c>
      <c r="I556" s="30">
        <f t="shared" si="100"/>
        <v>0.51291323095400332</v>
      </c>
      <c r="K556">
        <f t="shared" si="107"/>
        <v>509</v>
      </c>
      <c r="L556">
        <f t="shared" si="104"/>
        <v>5.2622299655912209E-3</v>
      </c>
      <c r="M556" s="32">
        <f t="shared" si="105"/>
        <v>0.11872131941349029</v>
      </c>
      <c r="N556" s="33">
        <f t="shared" si="101"/>
        <v>0.10896688278108978</v>
      </c>
      <c r="O556" s="11">
        <f t="shared" si="97"/>
        <v>2047876.6666666667</v>
      </c>
      <c r="P556" s="11">
        <f>O556/((Use!D$5))</f>
        <v>5506.7934665061057</v>
      </c>
      <c r="Q556" s="32">
        <f t="shared" si="98"/>
        <v>0.13816683329503557</v>
      </c>
      <c r="R556" s="35">
        <f t="shared" si="102"/>
        <v>0.24713371607612533</v>
      </c>
    </row>
    <row r="557" spans="2:18">
      <c r="B557">
        <f t="shared" si="106"/>
        <v>510</v>
      </c>
      <c r="C557">
        <f t="shared" si="103"/>
        <v>4.7003406736263317E-3</v>
      </c>
      <c r="D557" s="32">
        <f t="shared" si="94"/>
        <v>0.10614863752566246</v>
      </c>
      <c r="E557" s="33">
        <f t="shared" si="99"/>
        <v>9.7427203469210508E-2</v>
      </c>
      <c r="F557" s="11">
        <f t="shared" si="95"/>
        <v>2051900</v>
      </c>
      <c r="G557" s="11">
        <f>F557/((Use!$C$5))</f>
        <v>5447.3716424572285</v>
      </c>
      <c r="H557" s="32">
        <f t="shared" si="96"/>
        <v>0.41632859598932553</v>
      </c>
      <c r="I557" s="30">
        <f t="shared" si="100"/>
        <v>0.513755799458536</v>
      </c>
      <c r="K557">
        <f t="shared" si="107"/>
        <v>510</v>
      </c>
      <c r="L557">
        <f t="shared" si="104"/>
        <v>5.2622299655912209E-3</v>
      </c>
      <c r="M557" s="32">
        <f t="shared" si="105"/>
        <v>0.11883788431089957</v>
      </c>
      <c r="N557" s="33">
        <f t="shared" si="101"/>
        <v>0.10907387041882104</v>
      </c>
      <c r="O557" s="11">
        <f t="shared" si="97"/>
        <v>2051900</v>
      </c>
      <c r="P557" s="11">
        <f>O557/((Use!D$5))</f>
        <v>5517.6123141809703</v>
      </c>
      <c r="Q557" s="32">
        <f t="shared" si="98"/>
        <v>0.1384026909353166</v>
      </c>
      <c r="R557" s="35">
        <f t="shared" si="102"/>
        <v>0.24747656135413765</v>
      </c>
    </row>
    <row r="558" spans="2:18">
      <c r="B558">
        <f t="shared" si="106"/>
        <v>511</v>
      </c>
      <c r="C558">
        <f t="shared" si="103"/>
        <v>4.7003406736263317E-3</v>
      </c>
      <c r="D558" s="32">
        <f t="shared" si="94"/>
        <v>0.10625265385392792</v>
      </c>
      <c r="E558" s="33">
        <f t="shared" si="99"/>
        <v>9.752267355921132E-2</v>
      </c>
      <c r="F558" s="11">
        <f t="shared" si="95"/>
        <v>2055923.3333333335</v>
      </c>
      <c r="G558" s="11">
        <f>F558/((Use!$C$5))</f>
        <v>5458.0527633247921</v>
      </c>
      <c r="H558" s="32">
        <f t="shared" si="96"/>
        <v>0.41707547626925467</v>
      </c>
      <c r="I558" s="30">
        <f t="shared" si="100"/>
        <v>0.51459814982846597</v>
      </c>
      <c r="K558">
        <f t="shared" si="107"/>
        <v>511</v>
      </c>
      <c r="L558">
        <f t="shared" si="104"/>
        <v>5.2622299655912209E-3</v>
      </c>
      <c r="M558" s="32">
        <f t="shared" si="105"/>
        <v>0.11895433498490719</v>
      </c>
      <c r="N558" s="33">
        <f t="shared" si="101"/>
        <v>0.10918075321802724</v>
      </c>
      <c r="O558" s="11">
        <f t="shared" si="97"/>
        <v>2055923.3333333335</v>
      </c>
      <c r="P558" s="11">
        <f>O558/((Use!D$5))</f>
        <v>5528.4311618558349</v>
      </c>
      <c r="Q558" s="32">
        <f t="shared" si="98"/>
        <v>0.13863848800029535</v>
      </c>
      <c r="R558" s="35">
        <f t="shared" si="102"/>
        <v>0.24781924121832261</v>
      </c>
    </row>
    <row r="559" spans="2:18">
      <c r="B559">
        <f t="shared" si="106"/>
        <v>512</v>
      </c>
      <c r="C559">
        <f t="shared" si="103"/>
        <v>4.7003406736263317E-3</v>
      </c>
      <c r="D559" s="32">
        <f t="shared" si="94"/>
        <v>0.10635656845465997</v>
      </c>
      <c r="E559" s="33">
        <f t="shared" si="99"/>
        <v>9.7618050279863963E-2</v>
      </c>
      <c r="F559" s="11">
        <f t="shared" si="95"/>
        <v>2059946.6666666667</v>
      </c>
      <c r="G559" s="11">
        <f>F559/((Use!$C$5))</f>
        <v>5468.7338841923556</v>
      </c>
      <c r="H559" s="32">
        <f t="shared" si="96"/>
        <v>0.41782223232298721</v>
      </c>
      <c r="I559" s="30">
        <f t="shared" si="100"/>
        <v>0.51544028260285113</v>
      </c>
      <c r="K559">
        <f t="shared" si="107"/>
        <v>512</v>
      </c>
      <c r="L559">
        <f t="shared" si="104"/>
        <v>5.2622299655912209E-3</v>
      </c>
      <c r="M559" s="32">
        <f t="shared" si="105"/>
        <v>0.11907067177064337</v>
      </c>
      <c r="N559" s="33">
        <f t="shared" si="101"/>
        <v>0.10928753148630348</v>
      </c>
      <c r="O559" s="11">
        <f t="shared" si="97"/>
        <v>2059946.6666666667</v>
      </c>
      <c r="P559" s="11">
        <f>O559/((Use!D$5))</f>
        <v>5539.2500095306996</v>
      </c>
      <c r="Q559" s="32">
        <f t="shared" si="98"/>
        <v>0.13887422462402685</v>
      </c>
      <c r="R559" s="35">
        <f t="shared" si="102"/>
        <v>0.24816175611033031</v>
      </c>
    </row>
    <row r="560" spans="2:18">
      <c r="B560">
        <f t="shared" si="106"/>
        <v>513</v>
      </c>
      <c r="C560">
        <f t="shared" si="103"/>
        <v>4.7003406736263317E-3</v>
      </c>
      <c r="D560" s="32">
        <f t="shared" ref="D560:D623" si="108">C560*B560^(0.5)</f>
        <v>0.10646038162574338</v>
      </c>
      <c r="E560" s="33">
        <f t="shared" si="99"/>
        <v>9.7713333904578231E-2</v>
      </c>
      <c r="F560" s="11">
        <f t="shared" ref="F560:F623" si="109">B560*F$45</f>
        <v>2063970</v>
      </c>
      <c r="G560" s="11">
        <f>F560/((Use!$C$5))</f>
        <v>5479.4150050599183</v>
      </c>
      <c r="H560" s="32">
        <f t="shared" ref="H560:H623" si="110">(C$20*EXP(C$21*(($C$9-C$27)/$C$9)+C$22*$C$6+C$23*$C$4+C$24*$C$5)*(1+C$25*$C$7*(1-($C$7/(2*C$28))))*G560^C$26)/100</f>
        <v>0.41856886441375513</v>
      </c>
      <c r="I560" s="30">
        <f t="shared" si="100"/>
        <v>0.51628219831833333</v>
      </c>
      <c r="K560">
        <f t="shared" si="107"/>
        <v>513</v>
      </c>
      <c r="L560">
        <f t="shared" si="104"/>
        <v>5.2622299655912209E-3</v>
      </c>
      <c r="M560" s="32">
        <f t="shared" si="105"/>
        <v>0.11918689500160264</v>
      </c>
      <c r="N560" s="33">
        <f t="shared" si="101"/>
        <v>0.10939420552974355</v>
      </c>
      <c r="O560" s="11">
        <f t="shared" ref="O560:O623" si="111">K560*N$45</f>
        <v>2063970</v>
      </c>
      <c r="P560" s="11">
        <f>O560/((Use!D$5))</f>
        <v>5550.0688572055642</v>
      </c>
      <c r="Q560" s="32">
        <f t="shared" ref="Q560:Q623" si="112">(K$20*EXP(K$21*(($C$9-K$27)/$C$9)+K$22*$C$6+K$23*$C$4+K$24*$C$5)*(1+K$25*$C$7*(1-($C$7/(2*K$28))))*P560^K$26)/100</f>
        <v>0.1391099009400075</v>
      </c>
      <c r="R560" s="35">
        <f t="shared" si="102"/>
        <v>0.24850410646975105</v>
      </c>
    </row>
    <row r="561" spans="2:18">
      <c r="B561">
        <f t="shared" si="106"/>
        <v>514</v>
      </c>
      <c r="C561">
        <f t="shared" si="103"/>
        <v>4.7003406736263317E-3</v>
      </c>
      <c r="D561" s="32">
        <f t="shared" si="108"/>
        <v>0.10656409366361197</v>
      </c>
      <c r="E561" s="33">
        <f t="shared" ref="E561:E624" si="113">D561*(1-$B$46)</f>
        <v>9.7808524705432248E-2</v>
      </c>
      <c r="F561" s="11">
        <f t="shared" si="109"/>
        <v>2067993.3333333335</v>
      </c>
      <c r="G561" s="11">
        <f>F561/((Use!$C$5))</f>
        <v>5490.0961259274818</v>
      </c>
      <c r="H561" s="32">
        <f t="shared" si="110"/>
        <v>0.41931537280371972</v>
      </c>
      <c r="I561" s="30">
        <f t="shared" ref="I561:I624" si="114">H561+E561</f>
        <v>0.517123897509152</v>
      </c>
      <c r="K561">
        <f t="shared" si="107"/>
        <v>514</v>
      </c>
      <c r="L561">
        <f t="shared" si="104"/>
        <v>5.2622299655912209E-3</v>
      </c>
      <c r="M561" s="32">
        <f t="shared" si="105"/>
        <v>0.11930300500965522</v>
      </c>
      <c r="N561" s="33">
        <f t="shared" ref="N561:N624" si="115">M561*(1-$B$46)</f>
        <v>0.10950077565295042</v>
      </c>
      <c r="O561" s="11">
        <f t="shared" si="111"/>
        <v>2067993.3333333335</v>
      </c>
      <c r="P561" s="11">
        <f>O561/((Use!D$5))</f>
        <v>5560.8877048804288</v>
      </c>
      <c r="Q561" s="32">
        <f t="shared" si="112"/>
        <v>0.1393455170811802</v>
      </c>
      <c r="R561" s="35">
        <f t="shared" ref="R561:R624" si="116">Q561+N561</f>
        <v>0.24884629273413061</v>
      </c>
    </row>
    <row r="562" spans="2:18">
      <c r="B562">
        <f t="shared" si="106"/>
        <v>515</v>
      </c>
      <c r="C562">
        <f t="shared" ref="C562:C625" si="117">C561</f>
        <v>4.7003406736263317E-3</v>
      </c>
      <c r="D562" s="32">
        <f t="shared" si="108"/>
        <v>0.10666770486325844</v>
      </c>
      <c r="E562" s="33">
        <f t="shared" si="113"/>
        <v>9.7903622953181349E-2</v>
      </c>
      <c r="F562" s="11">
        <f t="shared" si="109"/>
        <v>2072016.6666666667</v>
      </c>
      <c r="G562" s="11">
        <f>F562/((Use!$C$5))</f>
        <v>5500.7772467950454</v>
      </c>
      <c r="H562" s="32">
        <f t="shared" si="110"/>
        <v>0.42006175775397847</v>
      </c>
      <c r="I562" s="30">
        <f t="shared" si="114"/>
        <v>0.51796538070715981</v>
      </c>
      <c r="K562">
        <f t="shared" si="107"/>
        <v>515</v>
      </c>
      <c r="L562">
        <f t="shared" si="104"/>
        <v>5.2622299655912209E-3</v>
      </c>
      <c r="M562" s="32">
        <f t="shared" si="105"/>
        <v>0.11941900212505789</v>
      </c>
      <c r="N562" s="33">
        <f t="shared" si="115"/>
        <v>0.10960724215904613</v>
      </c>
      <c r="O562" s="11">
        <f t="shared" si="111"/>
        <v>2072016.6666666667</v>
      </c>
      <c r="P562" s="11">
        <f>O562/((Use!D$5))</f>
        <v>5571.7065525552935</v>
      </c>
      <c r="Q562" s="32">
        <f t="shared" si="112"/>
        <v>0.13958107317993582</v>
      </c>
      <c r="R562" s="35">
        <f t="shared" si="116"/>
        <v>0.24918831533898195</v>
      </c>
    </row>
    <row r="563" spans="2:18">
      <c r="B563">
        <f t="shared" si="106"/>
        <v>516</v>
      </c>
      <c r="C563">
        <f t="shared" si="117"/>
        <v>4.7003406736263317E-3</v>
      </c>
      <c r="D563" s="32">
        <f t="shared" si="108"/>
        <v>0.10677121551824421</v>
      </c>
      <c r="E563" s="33">
        <f t="shared" si="113"/>
        <v>9.7998628917267253E-2</v>
      </c>
      <c r="F563" s="11">
        <f t="shared" si="109"/>
        <v>2076040</v>
      </c>
      <c r="G563" s="11">
        <f>F563/((Use!$C$5))</f>
        <v>5511.458367662608</v>
      </c>
      <c r="H563" s="32">
        <f t="shared" si="110"/>
        <v>0.42080801952457314</v>
      </c>
      <c r="I563" s="30">
        <f t="shared" si="114"/>
        <v>0.51880664844184043</v>
      </c>
      <c r="K563">
        <f t="shared" si="107"/>
        <v>516</v>
      </c>
      <c r="L563">
        <f t="shared" si="104"/>
        <v>5.2622299655912209E-3</v>
      </c>
      <c r="M563" s="32">
        <f t="shared" si="105"/>
        <v>0.11953488667646509</v>
      </c>
      <c r="N563" s="33">
        <f t="shared" si="115"/>
        <v>0.10971360534968207</v>
      </c>
      <c r="O563" s="11">
        <f t="shared" si="111"/>
        <v>2076040</v>
      </c>
      <c r="P563" s="11">
        <f>O563/((Use!D$5))</f>
        <v>5582.5254002301581</v>
      </c>
      <c r="Q563" s="32">
        <f t="shared" si="112"/>
        <v>0.13981656936811804</v>
      </c>
      <c r="R563" s="35">
        <f t="shared" si="116"/>
        <v>0.24953017471780009</v>
      </c>
    </row>
    <row r="564" spans="2:18">
      <c r="B564">
        <f t="shared" si="106"/>
        <v>517</v>
      </c>
      <c r="C564">
        <f t="shared" si="117"/>
        <v>4.7003406736263317E-3</v>
      </c>
      <c r="D564" s="32">
        <f t="shared" si="108"/>
        <v>0.10687462592070908</v>
      </c>
      <c r="E564" s="33">
        <f t="shared" si="113"/>
        <v>9.8093542865826805E-2</v>
      </c>
      <c r="F564" s="11">
        <f t="shared" si="109"/>
        <v>2080063.3333333335</v>
      </c>
      <c r="G564" s="11">
        <f>F564/((Use!$C$5))</f>
        <v>5522.1394885301715</v>
      </c>
      <c r="H564" s="32">
        <f t="shared" si="110"/>
        <v>0.42155415837449434</v>
      </c>
      <c r="I564" s="30">
        <f t="shared" si="114"/>
        <v>0.51964770124032111</v>
      </c>
      <c r="K564">
        <f t="shared" si="107"/>
        <v>517</v>
      </c>
      <c r="L564">
        <f t="shared" ref="L564:L627" si="118">L563</f>
        <v>5.2622299655912209E-3</v>
      </c>
      <c r="M564" s="32">
        <f t="shared" ref="M564:M627" si="119">L564*K564^(0.5)</f>
        <v>0.1196506589909396</v>
      </c>
      <c r="N564" s="33">
        <f t="shared" si="115"/>
        <v>0.10981986552504874</v>
      </c>
      <c r="O564" s="11">
        <f t="shared" si="111"/>
        <v>2080063.3333333335</v>
      </c>
      <c r="P564" s="11">
        <f>O564/((Use!D$5))</f>
        <v>5593.3442479050227</v>
      </c>
      <c r="Q564" s="32">
        <f t="shared" si="112"/>
        <v>0.14005200577702606</v>
      </c>
      <c r="R564" s="35">
        <f t="shared" si="116"/>
        <v>0.24987187130207481</v>
      </c>
    </row>
    <row r="565" spans="2:18">
      <c r="B565">
        <f t="shared" si="106"/>
        <v>518</v>
      </c>
      <c r="C565">
        <f t="shared" si="117"/>
        <v>4.7003406736263317E-3</v>
      </c>
      <c r="D565" s="32">
        <f t="shared" si="108"/>
        <v>0.10697793636138084</v>
      </c>
      <c r="E565" s="33">
        <f t="shared" si="113"/>
        <v>9.8188365065700903E-2</v>
      </c>
      <c r="F565" s="11">
        <f t="shared" si="109"/>
        <v>2084086.6666666667</v>
      </c>
      <c r="G565" s="11">
        <f>F565/((Use!$C$5))</f>
        <v>5532.8206093977342</v>
      </c>
      <c r="H565" s="32">
        <f t="shared" si="110"/>
        <v>0.42230017456168834</v>
      </c>
      <c r="I565" s="30">
        <f t="shared" si="114"/>
        <v>0.52048853962738928</v>
      </c>
      <c r="K565">
        <f t="shared" si="107"/>
        <v>518</v>
      </c>
      <c r="L565">
        <f t="shared" si="118"/>
        <v>5.2622299655912209E-3</v>
      </c>
      <c r="M565" s="32">
        <f t="shared" si="119"/>
        <v>0.11976631939396352</v>
      </c>
      <c r="N565" s="33">
        <f t="shared" si="115"/>
        <v>0.10992602298388582</v>
      </c>
      <c r="O565" s="11">
        <f t="shared" si="111"/>
        <v>2084086.6666666667</v>
      </c>
      <c r="P565" s="11">
        <f>O565/((Use!D$5))</f>
        <v>5604.1630955798873</v>
      </c>
      <c r="Q565" s="32">
        <f t="shared" si="112"/>
        <v>0.14028738253741768</v>
      </c>
      <c r="R565" s="35">
        <f t="shared" si="116"/>
        <v>0.2502134055213035</v>
      </c>
    </row>
    <row r="566" spans="2:18">
      <c r="B566">
        <f t="shared" si="106"/>
        <v>519</v>
      </c>
      <c r="C566">
        <f t="shared" si="117"/>
        <v>4.7003406736263317E-3</v>
      </c>
      <c r="D566" s="32">
        <f t="shared" si="108"/>
        <v>0.10708114712958483</v>
      </c>
      <c r="E566" s="33">
        <f t="shared" si="113"/>
        <v>9.8283095782443194E-2</v>
      </c>
      <c r="F566" s="11">
        <f t="shared" si="109"/>
        <v>2088110</v>
      </c>
      <c r="G566" s="11">
        <f>F566/((Use!$C$5))</f>
        <v>5543.5017302652977</v>
      </c>
      <c r="H566" s="32">
        <f t="shared" si="110"/>
        <v>0.42304606834306219</v>
      </c>
      <c r="I566" s="30">
        <f t="shared" si="114"/>
        <v>0.52132916412550534</v>
      </c>
      <c r="K566">
        <f t="shared" si="107"/>
        <v>519</v>
      </c>
      <c r="L566">
        <f t="shared" si="118"/>
        <v>5.2622299655912209E-3</v>
      </c>
      <c r="M566" s="32">
        <f t="shared" si="119"/>
        <v>0.11988186820944879</v>
      </c>
      <c r="N566" s="33">
        <f t="shared" si="115"/>
        <v>0.11003207802349184</v>
      </c>
      <c r="O566" s="11">
        <f t="shared" si="111"/>
        <v>2088110</v>
      </c>
      <c r="P566" s="11">
        <f>O566/((Use!D$5))</f>
        <v>5614.981943254752</v>
      </c>
      <c r="Q566" s="32">
        <f t="shared" si="112"/>
        <v>0.14052269977951343</v>
      </c>
      <c r="R566" s="35">
        <f t="shared" si="116"/>
        <v>0.25055477780300528</v>
      </c>
    </row>
    <row r="567" spans="2:18">
      <c r="B567">
        <f t="shared" si="106"/>
        <v>520</v>
      </c>
      <c r="C567">
        <f t="shared" si="117"/>
        <v>4.7003406736263317E-3</v>
      </c>
      <c r="D567" s="32">
        <f t="shared" si="108"/>
        <v>0.10718425851325342</v>
      </c>
      <c r="E567" s="33">
        <f t="shared" si="113"/>
        <v>9.837773528032881E-2</v>
      </c>
      <c r="F567" s="11">
        <f t="shared" si="109"/>
        <v>2092133.3333333335</v>
      </c>
      <c r="G567" s="11">
        <f>F567/((Use!$C$5))</f>
        <v>5554.1828511328613</v>
      </c>
      <c r="H567" s="32">
        <f t="shared" si="110"/>
        <v>0.42379183997449227</v>
      </c>
      <c r="I567" s="30">
        <f t="shared" si="114"/>
        <v>0.52216957525482111</v>
      </c>
      <c r="K567">
        <f t="shared" si="107"/>
        <v>520</v>
      </c>
      <c r="L567">
        <f t="shared" si="118"/>
        <v>5.2622299655912209E-3</v>
      </c>
      <c r="M567" s="32">
        <f t="shared" si="119"/>
        <v>0.11999730575974785</v>
      </c>
      <c r="N567" s="33">
        <f t="shared" si="115"/>
        <v>0.11013803093973397</v>
      </c>
      <c r="O567" s="11">
        <f t="shared" si="111"/>
        <v>2092133.3333333335</v>
      </c>
      <c r="P567" s="11">
        <f>O567/((Use!D$5))</f>
        <v>5625.8007909296166</v>
      </c>
      <c r="Q567" s="32">
        <f t="shared" si="112"/>
        <v>0.14075795763299839</v>
      </c>
      <c r="R567" s="35">
        <f t="shared" si="116"/>
        <v>0.25089598857273238</v>
      </c>
    </row>
    <row r="568" spans="2:18">
      <c r="B568">
        <f t="shared" si="106"/>
        <v>521</v>
      </c>
      <c r="C568">
        <f t="shared" si="117"/>
        <v>4.7003406736263317E-3</v>
      </c>
      <c r="D568" s="32">
        <f t="shared" si="108"/>
        <v>0.10728727079893534</v>
      </c>
      <c r="E568" s="33">
        <f t="shared" si="113"/>
        <v>9.8472283822362949E-2</v>
      </c>
      <c r="F568" s="11">
        <f t="shared" si="109"/>
        <v>2096156.6666666667</v>
      </c>
      <c r="G568" s="11">
        <f>F568/((Use!$C$5))</f>
        <v>5564.8639720004239</v>
      </c>
      <c r="H568" s="32">
        <f t="shared" si="110"/>
        <v>0.42453748971082883</v>
      </c>
      <c r="I568" s="30">
        <f t="shared" si="114"/>
        <v>0.52300977353319178</v>
      </c>
      <c r="K568">
        <f t="shared" si="107"/>
        <v>521</v>
      </c>
      <c r="L568">
        <f t="shared" si="118"/>
        <v>5.2622299655912209E-3</v>
      </c>
      <c r="M568" s="32">
        <f t="shared" si="119"/>
        <v>0.12011263236566411</v>
      </c>
      <c r="N568" s="33">
        <f t="shared" si="115"/>
        <v>0.11024388202705764</v>
      </c>
      <c r="O568" s="11">
        <f t="shared" si="111"/>
        <v>2096156.6666666667</v>
      </c>
      <c r="P568" s="11">
        <f>O568/((Use!D$5))</f>
        <v>5636.6196386044812</v>
      </c>
      <c r="Q568" s="32">
        <f t="shared" si="112"/>
        <v>0.14099315622702677</v>
      </c>
      <c r="R568" s="35">
        <f t="shared" si="116"/>
        <v>0.25123703825408439</v>
      </c>
    </row>
    <row r="569" spans="2:18">
      <c r="B569">
        <f t="shared" si="106"/>
        <v>522</v>
      </c>
      <c r="C569">
        <f t="shared" si="117"/>
        <v>4.7003406736263317E-3</v>
      </c>
      <c r="D569" s="32">
        <f t="shared" si="108"/>
        <v>0.10739018427180499</v>
      </c>
      <c r="E569" s="33">
        <f t="shared" si="113"/>
        <v>9.8566741670289351E-2</v>
      </c>
      <c r="F569" s="11">
        <f t="shared" si="109"/>
        <v>2100180</v>
      </c>
      <c r="G569" s="11">
        <f>F569/((Use!$C$5))</f>
        <v>5575.5450928679875</v>
      </c>
      <c r="H569" s="32">
        <f t="shared" si="110"/>
        <v>0.42528301780590227</v>
      </c>
      <c r="I569" s="30">
        <f t="shared" si="114"/>
        <v>0.52384975947619161</v>
      </c>
      <c r="K569">
        <f t="shared" si="107"/>
        <v>522</v>
      </c>
      <c r="L569">
        <f t="shared" si="118"/>
        <v>5.2622299655912209E-3</v>
      </c>
      <c r="M569" s="32">
        <f t="shared" si="119"/>
        <v>0.12022784834646234</v>
      </c>
      <c r="N569" s="33">
        <f t="shared" si="115"/>
        <v>0.11034963157849602</v>
      </c>
      <c r="O569" s="11">
        <f t="shared" si="111"/>
        <v>2100180</v>
      </c>
      <c r="P569" s="11">
        <f>O569/((Use!D$5))</f>
        <v>5647.4384862793459</v>
      </c>
      <c r="Q569" s="32">
        <f t="shared" si="112"/>
        <v>0.14122829569022469</v>
      </c>
      <c r="R569" s="35">
        <f t="shared" si="116"/>
        <v>0.25157792726872069</v>
      </c>
    </row>
    <row r="570" spans="2:18">
      <c r="B570">
        <f t="shared" si="106"/>
        <v>523</v>
      </c>
      <c r="C570">
        <f t="shared" si="117"/>
        <v>4.7003406736263317E-3</v>
      </c>
      <c r="D570" s="32">
        <f t="shared" si="108"/>
        <v>0.10749299921567161</v>
      </c>
      <c r="E570" s="33">
        <f t="shared" si="113"/>
        <v>9.8661109084598811E-2</v>
      </c>
      <c r="F570" s="11">
        <f t="shared" si="109"/>
        <v>2104203.3333333335</v>
      </c>
      <c r="G570" s="11">
        <f>F570/((Use!$C$5))</f>
        <v>5586.226213735551</v>
      </c>
      <c r="H570" s="32">
        <f t="shared" si="110"/>
        <v>0.42602842451252843</v>
      </c>
      <c r="I570" s="30">
        <f t="shared" si="114"/>
        <v>0.52468953359712722</v>
      </c>
      <c r="K570">
        <f t="shared" si="107"/>
        <v>523</v>
      </c>
      <c r="L570">
        <f t="shared" si="118"/>
        <v>5.2622299655912209E-3</v>
      </c>
      <c r="M570" s="32">
        <f t="shared" si="119"/>
        <v>0.12034295401987902</v>
      </c>
      <c r="N570" s="33">
        <f t="shared" si="115"/>
        <v>0.11045527988567957</v>
      </c>
      <c r="O570" s="11">
        <f t="shared" si="111"/>
        <v>2104203.3333333335</v>
      </c>
      <c r="P570" s="11">
        <f>O570/((Use!D$5))</f>
        <v>5658.2573339542114</v>
      </c>
      <c r="Q570" s="32">
        <f t="shared" si="112"/>
        <v>0.1414633761506929</v>
      </c>
      <c r="R570" s="35">
        <f t="shared" si="116"/>
        <v>0.25191865603637248</v>
      </c>
    </row>
    <row r="571" spans="2:18">
      <c r="B571">
        <f t="shared" si="106"/>
        <v>524</v>
      </c>
      <c r="C571">
        <f t="shared" si="117"/>
        <v>4.7003406736263317E-3</v>
      </c>
      <c r="D571" s="32">
        <f t="shared" si="108"/>
        <v>0.10759571591298848</v>
      </c>
      <c r="E571" s="33">
        <f t="shared" si="113"/>
        <v>9.875538632453755E-2</v>
      </c>
      <c r="F571" s="11">
        <f t="shared" si="109"/>
        <v>2108226.666666667</v>
      </c>
      <c r="G571" s="11">
        <f>F571/((Use!$C$5))</f>
        <v>5596.9073346031146</v>
      </c>
      <c r="H571" s="32">
        <f t="shared" si="110"/>
        <v>0.42677371008251597</v>
      </c>
      <c r="I571" s="30">
        <f t="shared" si="114"/>
        <v>0.52552909640705348</v>
      </c>
      <c r="K571">
        <f t="shared" si="107"/>
        <v>524</v>
      </c>
      <c r="L571">
        <f t="shared" si="118"/>
        <v>5.2622299655912209E-3</v>
      </c>
      <c r="M571" s="32">
        <f t="shared" si="119"/>
        <v>0.12045794970213249</v>
      </c>
      <c r="N571" s="33">
        <f t="shared" si="115"/>
        <v>0.11056082723884537</v>
      </c>
      <c r="O571" s="11">
        <f t="shared" si="111"/>
        <v>2108226.666666667</v>
      </c>
      <c r="P571" s="11">
        <f>O571/((Use!D$5))</f>
        <v>5669.076181629076</v>
      </c>
      <c r="Q571" s="32">
        <f t="shared" si="112"/>
        <v>0.14169839773601015</v>
      </c>
      <c r="R571" s="35">
        <f t="shared" si="116"/>
        <v>0.25225922497485553</v>
      </c>
    </row>
    <row r="572" spans="2:18">
      <c r="B572">
        <f t="shared" si="106"/>
        <v>525</v>
      </c>
      <c r="C572">
        <f t="shared" si="117"/>
        <v>4.7003406736263317E-3</v>
      </c>
      <c r="D572" s="32">
        <f t="shared" si="108"/>
        <v>0.10769833464486193</v>
      </c>
      <c r="E572" s="33">
        <f t="shared" si="113"/>
        <v>9.8849573648115488E-2</v>
      </c>
      <c r="F572" s="11">
        <f t="shared" si="109"/>
        <v>2112250</v>
      </c>
      <c r="G572" s="11">
        <f>F572/((Use!$C$5))</f>
        <v>5607.5884554706763</v>
      </c>
      <c r="H572" s="32">
        <f t="shared" si="110"/>
        <v>0.42751887476667216</v>
      </c>
      <c r="I572" s="30">
        <f t="shared" si="114"/>
        <v>0.52636844841478769</v>
      </c>
      <c r="K572">
        <f t="shared" si="107"/>
        <v>525</v>
      </c>
      <c r="L572">
        <f t="shared" si="118"/>
        <v>5.2622299655912209E-3</v>
      </c>
      <c r="M572" s="32">
        <f t="shared" si="119"/>
        <v>0.12057283570793316</v>
      </c>
      <c r="N572" s="33">
        <f t="shared" si="115"/>
        <v>0.11066627392684644</v>
      </c>
      <c r="O572" s="11">
        <f t="shared" si="111"/>
        <v>2112250</v>
      </c>
      <c r="P572" s="11">
        <f>O572/((Use!D$5))</f>
        <v>5679.8950293039397</v>
      </c>
      <c r="Q572" s="32">
        <f t="shared" si="112"/>
        <v>0.14193336057323705</v>
      </c>
      <c r="R572" s="35">
        <f t="shared" si="116"/>
        <v>0.25259963450008349</v>
      </c>
    </row>
    <row r="573" spans="2:18">
      <c r="B573">
        <f t="shared" si="106"/>
        <v>526</v>
      </c>
      <c r="C573">
        <f t="shared" si="117"/>
        <v>4.7003406736263317E-3</v>
      </c>
      <c r="D573" s="32">
        <f t="shared" si="108"/>
        <v>0.10780085569106033</v>
      </c>
      <c r="E573" s="33">
        <f t="shared" si="113"/>
        <v>9.8943671312114539E-2</v>
      </c>
      <c r="F573" s="11">
        <f t="shared" si="109"/>
        <v>2116273.3333333335</v>
      </c>
      <c r="G573" s="11">
        <f>F573/((Use!$C$5))</f>
        <v>5618.2695763382408</v>
      </c>
      <c r="H573" s="32">
        <f t="shared" si="110"/>
        <v>0.42826391881480746</v>
      </c>
      <c r="I573" s="30">
        <f t="shared" si="114"/>
        <v>0.52720759012692198</v>
      </c>
      <c r="K573">
        <f t="shared" si="107"/>
        <v>526</v>
      </c>
      <c r="L573">
        <f t="shared" si="118"/>
        <v>5.2622299655912209E-3</v>
      </c>
      <c r="M573" s="32">
        <f t="shared" si="119"/>
        <v>0.12068761235049358</v>
      </c>
      <c r="N573" s="33">
        <f t="shared" si="115"/>
        <v>0.11077162023716101</v>
      </c>
      <c r="O573" s="11">
        <f t="shared" si="111"/>
        <v>2116273.3333333335</v>
      </c>
      <c r="P573" s="11">
        <f>O573/((Use!D$5))</f>
        <v>5690.7138769788053</v>
      </c>
      <c r="Q573" s="32">
        <f t="shared" si="112"/>
        <v>0.14216826478891817</v>
      </c>
      <c r="R573" s="35">
        <f t="shared" si="116"/>
        <v>0.25293988502607917</v>
      </c>
    </row>
    <row r="574" spans="2:18">
      <c r="B574">
        <f t="shared" si="106"/>
        <v>527</v>
      </c>
      <c r="C574">
        <f t="shared" si="117"/>
        <v>4.7003406736263317E-3</v>
      </c>
      <c r="D574" s="32">
        <f t="shared" si="108"/>
        <v>0.10790327933002297</v>
      </c>
      <c r="E574" s="33">
        <f t="shared" si="113"/>
        <v>9.9037679572096748E-2</v>
      </c>
      <c r="F574" s="11">
        <f t="shared" si="109"/>
        <v>2120296.666666667</v>
      </c>
      <c r="G574" s="11">
        <f>F574/((Use!$C$5))</f>
        <v>5628.9506972058043</v>
      </c>
      <c r="H574" s="32">
        <f t="shared" si="110"/>
        <v>0.42900884247574289</v>
      </c>
      <c r="I574" s="30">
        <f t="shared" si="114"/>
        <v>0.52804652204783964</v>
      </c>
      <c r="K574">
        <f t="shared" si="107"/>
        <v>527</v>
      </c>
      <c r="L574">
        <f t="shared" si="118"/>
        <v>5.2622299655912209E-3</v>
      </c>
      <c r="M574" s="32">
        <f t="shared" si="119"/>
        <v>0.12080227994153828</v>
      </c>
      <c r="N574" s="33">
        <f t="shared" si="115"/>
        <v>0.11087686645590154</v>
      </c>
      <c r="O574" s="11">
        <f t="shared" si="111"/>
        <v>2120296.666666667</v>
      </c>
      <c r="P574" s="11">
        <f>O574/((Use!D$5))</f>
        <v>5701.5327246536699</v>
      </c>
      <c r="Q574" s="32">
        <f t="shared" si="112"/>
        <v>0.14240311050908488</v>
      </c>
      <c r="R574" s="35">
        <f t="shared" si="116"/>
        <v>0.25327997696498644</v>
      </c>
    </row>
    <row r="575" spans="2:18">
      <c r="B575">
        <f t="shared" si="106"/>
        <v>528</v>
      </c>
      <c r="C575">
        <f t="shared" si="117"/>
        <v>4.7003406736263317E-3</v>
      </c>
      <c r="D575" s="32">
        <f t="shared" si="108"/>
        <v>0.10800560583886888</v>
      </c>
      <c r="E575" s="33">
        <f t="shared" si="113"/>
        <v>9.9131598682412364E-2</v>
      </c>
      <c r="F575" s="11">
        <f t="shared" si="109"/>
        <v>2124320</v>
      </c>
      <c r="G575" s="11">
        <f>F575/((Use!$C$5))</f>
        <v>5639.631818073366</v>
      </c>
      <c r="H575" s="32">
        <f t="shared" si="110"/>
        <v>0.42975364599731442</v>
      </c>
      <c r="I575" s="30">
        <f t="shared" si="114"/>
        <v>0.52888524467972675</v>
      </c>
      <c r="K575">
        <f t="shared" si="107"/>
        <v>528</v>
      </c>
      <c r="L575">
        <f t="shared" si="118"/>
        <v>5.2622299655912209E-3</v>
      </c>
      <c r="M575" s="32">
        <f t="shared" si="119"/>
        <v>0.12091683879131369</v>
      </c>
      <c r="N575" s="33">
        <f t="shared" si="115"/>
        <v>0.11098201286782389</v>
      </c>
      <c r="O575" s="11">
        <f t="shared" si="111"/>
        <v>2124320</v>
      </c>
      <c r="P575" s="11">
        <f>O575/((Use!D$5))</f>
        <v>5712.3515723285336</v>
      </c>
      <c r="Q575" s="32">
        <f t="shared" si="112"/>
        <v>0.14263789785926007</v>
      </c>
      <c r="R575" s="35">
        <f t="shared" si="116"/>
        <v>0.25361991072708395</v>
      </c>
    </row>
    <row r="576" spans="2:18">
      <c r="B576">
        <f t="shared" si="106"/>
        <v>529</v>
      </c>
      <c r="C576">
        <f t="shared" si="117"/>
        <v>4.7003406736263317E-3</v>
      </c>
      <c r="D576" s="32">
        <f t="shared" si="108"/>
        <v>0.10810783549340564</v>
      </c>
      <c r="E576" s="33">
        <f t="shared" si="113"/>
        <v>9.9225428896207918E-2</v>
      </c>
      <c r="F576" s="11">
        <f t="shared" si="109"/>
        <v>2128343.3333333335</v>
      </c>
      <c r="G576" s="11">
        <f>F576/((Use!$C$5))</f>
        <v>5650.3129389409296</v>
      </c>
      <c r="H576" s="32">
        <f t="shared" si="110"/>
        <v>0.43049832962637957</v>
      </c>
      <c r="I576" s="30">
        <f t="shared" si="114"/>
        <v>0.52972375852258746</v>
      </c>
      <c r="K576">
        <f t="shared" si="107"/>
        <v>529</v>
      </c>
      <c r="L576">
        <f t="shared" si="118"/>
        <v>5.2622299655912209E-3</v>
      </c>
      <c r="M576" s="32">
        <f t="shared" si="119"/>
        <v>0.12103128920859808</v>
      </c>
      <c r="N576" s="33">
        <f t="shared" si="115"/>
        <v>0.11108705975633629</v>
      </c>
      <c r="O576" s="11">
        <f t="shared" si="111"/>
        <v>2128343.3333333335</v>
      </c>
      <c r="P576" s="11">
        <f>O576/((Use!D$5))</f>
        <v>5723.1704200033992</v>
      </c>
      <c r="Q576" s="32">
        <f t="shared" si="112"/>
        <v>0.14287262696445938</v>
      </c>
      <c r="R576" s="35">
        <f t="shared" si="116"/>
        <v>0.25395968672079566</v>
      </c>
    </row>
    <row r="577" spans="2:18">
      <c r="B577">
        <f t="shared" si="106"/>
        <v>530</v>
      </c>
      <c r="C577">
        <f t="shared" si="117"/>
        <v>4.7003406736263317E-3</v>
      </c>
      <c r="D577" s="32">
        <f t="shared" si="108"/>
        <v>0.10820996856813793</v>
      </c>
      <c r="E577" s="33">
        <f t="shared" si="113"/>
        <v>9.931917046543412E-2</v>
      </c>
      <c r="F577" s="11">
        <f t="shared" si="109"/>
        <v>2132366.666666667</v>
      </c>
      <c r="G577" s="11">
        <f>F577/((Use!$C$5))</f>
        <v>5660.9940598084931</v>
      </c>
      <c r="H577" s="32">
        <f t="shared" si="110"/>
        <v>0.43124289360882395</v>
      </c>
      <c r="I577" s="30">
        <f t="shared" si="114"/>
        <v>0.5305620640742581</v>
      </c>
      <c r="K577">
        <f t="shared" si="107"/>
        <v>530</v>
      </c>
      <c r="L577">
        <f t="shared" si="118"/>
        <v>5.2622299655912209E-3</v>
      </c>
      <c r="M577" s="32">
        <f t="shared" si="119"/>
        <v>0.12114563150071106</v>
      </c>
      <c r="N577" s="33">
        <f t="shared" si="115"/>
        <v>0.11119200740350825</v>
      </c>
      <c r="O577" s="11">
        <f t="shared" si="111"/>
        <v>2132366.666666667</v>
      </c>
      <c r="P577" s="11">
        <f>O577/((Use!D$5))</f>
        <v>5733.9892676782638</v>
      </c>
      <c r="Q577" s="32">
        <f t="shared" si="112"/>
        <v>0.14310729794919508</v>
      </c>
      <c r="R577" s="35">
        <f t="shared" si="116"/>
        <v>0.25429930535270334</v>
      </c>
    </row>
    <row r="578" spans="2:18">
      <c r="B578">
        <f t="shared" si="106"/>
        <v>531</v>
      </c>
      <c r="C578">
        <f t="shared" si="117"/>
        <v>4.7003406736263317E-3</v>
      </c>
      <c r="D578" s="32">
        <f t="shared" si="108"/>
        <v>0.10831200533627632</v>
      </c>
      <c r="E578" s="33">
        <f t="shared" si="113"/>
        <v>9.9412823640853881E-2</v>
      </c>
      <c r="F578" s="11">
        <f t="shared" si="109"/>
        <v>2136390</v>
      </c>
      <c r="G578" s="11">
        <f>F578/((Use!$C$5))</f>
        <v>5671.6751806760558</v>
      </c>
      <c r="H578" s="32">
        <f t="shared" si="110"/>
        <v>0.43198733818956436</v>
      </c>
      <c r="I578" s="30">
        <f t="shared" si="114"/>
        <v>0.53140016183041827</v>
      </c>
      <c r="K578">
        <f t="shared" si="107"/>
        <v>531</v>
      </c>
      <c r="L578">
        <f t="shared" si="118"/>
        <v>5.2622299655912209E-3</v>
      </c>
      <c r="M578" s="32">
        <f t="shared" si="119"/>
        <v>0.12125986597352334</v>
      </c>
      <c r="N578" s="33">
        <f t="shared" si="115"/>
        <v>0.11129685609007937</v>
      </c>
      <c r="O578" s="11">
        <f t="shared" si="111"/>
        <v>2136390</v>
      </c>
      <c r="P578" s="11">
        <f>O578/((Use!D$5))</f>
        <v>5744.8081153531275</v>
      </c>
      <c r="Q578" s="32">
        <f t="shared" si="112"/>
        <v>0.14334191093747906</v>
      </c>
      <c r="R578" s="35">
        <f t="shared" si="116"/>
        <v>0.25463876702755844</v>
      </c>
    </row>
    <row r="579" spans="2:18">
      <c r="B579">
        <f t="shared" si="106"/>
        <v>532</v>
      </c>
      <c r="C579">
        <f t="shared" si="117"/>
        <v>4.7003406736263317E-3</v>
      </c>
      <c r="D579" s="32">
        <f t="shared" si="108"/>
        <v>0.10841394606974554</v>
      </c>
      <c r="E579" s="33">
        <f t="shared" si="113"/>
        <v>9.9506388672049931E-2</v>
      </c>
      <c r="F579" s="11">
        <f t="shared" si="109"/>
        <v>2140413.3333333335</v>
      </c>
      <c r="G579" s="11">
        <f>F579/((Use!$C$5))</f>
        <v>5682.3563015436193</v>
      </c>
      <c r="H579" s="32">
        <f t="shared" si="110"/>
        <v>0.4327316636125571</v>
      </c>
      <c r="I579" s="30">
        <f t="shared" si="114"/>
        <v>0.53223805228460708</v>
      </c>
      <c r="K579">
        <f t="shared" si="107"/>
        <v>532</v>
      </c>
      <c r="L579">
        <f t="shared" si="118"/>
        <v>5.2622299655912209E-3</v>
      </c>
      <c r="M579" s="32">
        <f t="shared" si="119"/>
        <v>0.12137399293146621</v>
      </c>
      <c r="N579" s="33">
        <f t="shared" si="115"/>
        <v>0.11140160609546812</v>
      </c>
      <c r="O579" s="11">
        <f t="shared" si="111"/>
        <v>2140413.3333333335</v>
      </c>
      <c r="P579" s="11">
        <f>O579/((Use!D$5))</f>
        <v>5755.626963027993</v>
      </c>
      <c r="Q579" s="32">
        <f t="shared" si="112"/>
        <v>0.14357646605282498</v>
      </c>
      <c r="R579" s="35">
        <f t="shared" si="116"/>
        <v>0.2549780721482931</v>
      </c>
    </row>
    <row r="580" spans="2:18">
      <c r="B580">
        <f t="shared" si="106"/>
        <v>533</v>
      </c>
      <c r="C580">
        <f t="shared" si="117"/>
        <v>4.7003406736263317E-3</v>
      </c>
      <c r="D580" s="32">
        <f t="shared" si="108"/>
        <v>0.10851579103919318</v>
      </c>
      <c r="E580" s="33">
        <f t="shared" si="113"/>
        <v>9.9599865807432769E-2</v>
      </c>
      <c r="F580" s="11">
        <f t="shared" si="109"/>
        <v>2144436.666666667</v>
      </c>
      <c r="G580" s="11">
        <f>F580/((Use!$C$5))</f>
        <v>5693.0374224111829</v>
      </c>
      <c r="H580" s="32">
        <f t="shared" si="110"/>
        <v>0.43347587012080152</v>
      </c>
      <c r="I580" s="30">
        <f t="shared" si="114"/>
        <v>0.53307573592823432</v>
      </c>
      <c r="K580">
        <f t="shared" si="107"/>
        <v>533</v>
      </c>
      <c r="L580">
        <f t="shared" si="118"/>
        <v>5.2622299655912209E-3</v>
      </c>
      <c r="M580" s="32">
        <f t="shared" si="119"/>
        <v>0.12148801267754106</v>
      </c>
      <c r="N580" s="33">
        <f t="shared" si="115"/>
        <v>0.11150625769778055</v>
      </c>
      <c r="O580" s="11">
        <f t="shared" si="111"/>
        <v>2144436.666666667</v>
      </c>
      <c r="P580" s="11">
        <f>O580/((Use!D$5))</f>
        <v>5766.4458107028577</v>
      </c>
      <c r="Q580" s="32">
        <f t="shared" si="112"/>
        <v>0.14381096341825259</v>
      </c>
      <c r="R580" s="35">
        <f t="shared" si="116"/>
        <v>0.25531722111603317</v>
      </c>
    </row>
    <row r="581" spans="2:18">
      <c r="B581">
        <f t="shared" si="106"/>
        <v>534</v>
      </c>
      <c r="C581">
        <f t="shared" si="117"/>
        <v>4.7003406736263317E-3</v>
      </c>
      <c r="D581" s="32">
        <f t="shared" si="108"/>
        <v>0.10861754051399795</v>
      </c>
      <c r="E581" s="33">
        <f t="shared" si="113"/>
        <v>9.9693255294248315E-2</v>
      </c>
      <c r="F581" s="11">
        <f t="shared" si="109"/>
        <v>2148460</v>
      </c>
      <c r="G581" s="11">
        <f>F581/((Use!$C$5))</f>
        <v>5703.7185432787455</v>
      </c>
      <c r="H581" s="32">
        <f t="shared" si="110"/>
        <v>0.43421995795634871</v>
      </c>
      <c r="I581" s="30">
        <f t="shared" si="114"/>
        <v>0.53391321325059704</v>
      </c>
      <c r="K581">
        <f t="shared" si="107"/>
        <v>534</v>
      </c>
      <c r="L581">
        <f t="shared" si="118"/>
        <v>5.2622299655912209E-3</v>
      </c>
      <c r="M581" s="32">
        <f t="shared" si="119"/>
        <v>0.12160192551332871</v>
      </c>
      <c r="N581" s="33">
        <f t="shared" si="115"/>
        <v>0.11161081117381887</v>
      </c>
      <c r="O581" s="11">
        <f t="shared" si="111"/>
        <v>2148460</v>
      </c>
      <c r="P581" s="11">
        <f>O581/((Use!D$5))</f>
        <v>5777.2646583777214</v>
      </c>
      <c r="Q581" s="32">
        <f t="shared" si="112"/>
        <v>0.14404540315628936</v>
      </c>
      <c r="R581" s="35">
        <f t="shared" si="116"/>
        <v>0.25565621433010821</v>
      </c>
    </row>
    <row r="582" spans="2:18">
      <c r="B582">
        <f t="shared" si="106"/>
        <v>535</v>
      </c>
      <c r="C582">
        <f t="shared" si="117"/>
        <v>4.7003406736263317E-3</v>
      </c>
      <c r="D582" s="32">
        <f t="shared" si="108"/>
        <v>0.10871919476227797</v>
      </c>
      <c r="E582" s="33">
        <f t="shared" si="113"/>
        <v>9.9786557378585397E-2</v>
      </c>
      <c r="F582" s="11">
        <f t="shared" si="109"/>
        <v>2152483.3333333335</v>
      </c>
      <c r="G582" s="11">
        <f>F582/((Use!$C$5))</f>
        <v>5714.3996641463091</v>
      </c>
      <c r="H582" s="32">
        <f t="shared" si="110"/>
        <v>0.43496392736030165</v>
      </c>
      <c r="I582" s="30">
        <f t="shared" si="114"/>
        <v>0.53475048473888709</v>
      </c>
      <c r="K582">
        <f t="shared" si="107"/>
        <v>535</v>
      </c>
      <c r="L582">
        <f t="shared" si="118"/>
        <v>5.2622299655912209E-3</v>
      </c>
      <c r="M582" s="32">
        <f t="shared" si="119"/>
        <v>0.12171573173899874</v>
      </c>
      <c r="N582" s="33">
        <f t="shared" si="115"/>
        <v>0.11171526679908995</v>
      </c>
      <c r="O582" s="11">
        <f t="shared" si="111"/>
        <v>2152483.3333333335</v>
      </c>
      <c r="P582" s="11">
        <f>O582/((Use!D$5))</f>
        <v>5788.0835060525869</v>
      </c>
      <c r="Q582" s="32">
        <f t="shared" si="112"/>
        <v>0.14427978538897374</v>
      </c>
      <c r="R582" s="35">
        <f t="shared" si="116"/>
        <v>0.25599505218806368</v>
      </c>
    </row>
    <row r="583" spans="2:18">
      <c r="B583">
        <f t="shared" si="106"/>
        <v>536</v>
      </c>
      <c r="C583">
        <f t="shared" si="117"/>
        <v>4.7003406736263317E-3</v>
      </c>
      <c r="D583" s="32">
        <f t="shared" si="108"/>
        <v>0.10882075405089911</v>
      </c>
      <c r="E583" s="33">
        <f t="shared" si="113"/>
        <v>9.9879772305383571E-2</v>
      </c>
      <c r="F583" s="11">
        <f t="shared" si="109"/>
        <v>2156506.666666667</v>
      </c>
      <c r="G583" s="11">
        <f>F583/((Use!$C$5))</f>
        <v>5725.0807850138726</v>
      </c>
      <c r="H583" s="32">
        <f t="shared" si="110"/>
        <v>0.43570777857282555</v>
      </c>
      <c r="I583" s="30">
        <f t="shared" si="114"/>
        <v>0.53558755087820908</v>
      </c>
      <c r="K583">
        <f t="shared" si="107"/>
        <v>536</v>
      </c>
      <c r="L583">
        <f t="shared" si="118"/>
        <v>5.2622299655912209E-3</v>
      </c>
      <c r="M583" s="32">
        <f t="shared" si="119"/>
        <v>0.12182943165331879</v>
      </c>
      <c r="N583" s="33">
        <f t="shared" si="115"/>
        <v>0.11181962484781396</v>
      </c>
      <c r="O583" s="11">
        <f t="shared" si="111"/>
        <v>2156506.666666667</v>
      </c>
      <c r="P583" s="11">
        <f>O583/((Use!D$5))</f>
        <v>5798.9023537274516</v>
      </c>
      <c r="Q583" s="32">
        <f t="shared" si="112"/>
        <v>0.14451411023785898</v>
      </c>
      <c r="R583" s="35">
        <f t="shared" si="116"/>
        <v>0.25633373508567292</v>
      </c>
    </row>
    <row r="584" spans="2:18">
      <c r="B584">
        <f t="shared" si="106"/>
        <v>537</v>
      </c>
      <c r="C584">
        <f t="shared" si="117"/>
        <v>4.7003406736263317E-3</v>
      </c>
      <c r="D584" s="32">
        <f t="shared" si="108"/>
        <v>0.10892221864548308</v>
      </c>
      <c r="E584" s="33">
        <f t="shared" si="113"/>
        <v>9.9972900318440389E-2</v>
      </c>
      <c r="F584" s="11">
        <f t="shared" si="109"/>
        <v>2160530</v>
      </c>
      <c r="G584" s="11">
        <f>F584/((Use!$C$5))</f>
        <v>5735.7619058814353</v>
      </c>
      <c r="H584" s="32">
        <f t="shared" si="110"/>
        <v>0.43645151183315184</v>
      </c>
      <c r="I584" s="30">
        <f t="shared" si="114"/>
        <v>0.5364244121515922</v>
      </c>
      <c r="K584">
        <f t="shared" si="107"/>
        <v>537</v>
      </c>
      <c r="L584">
        <f t="shared" si="118"/>
        <v>5.2622299655912209E-3</v>
      </c>
      <c r="M584" s="32">
        <f t="shared" si="119"/>
        <v>0.12194302555366354</v>
      </c>
      <c r="N584" s="33">
        <f t="shared" si="115"/>
        <v>0.11192388559293256</v>
      </c>
      <c r="O584" s="11">
        <f t="shared" si="111"/>
        <v>2160530</v>
      </c>
      <c r="P584" s="11">
        <f>O584/((Use!D$5))</f>
        <v>5809.7212014023153</v>
      </c>
      <c r="Q584" s="32">
        <f t="shared" si="112"/>
        <v>0.14474837782401404</v>
      </c>
      <c r="R584" s="35">
        <f t="shared" si="116"/>
        <v>0.2566722634169466</v>
      </c>
    </row>
    <row r="585" spans="2:18">
      <c r="B585">
        <f t="shared" si="106"/>
        <v>538</v>
      </c>
      <c r="C585">
        <f t="shared" si="117"/>
        <v>4.7003406736263317E-3</v>
      </c>
      <c r="D585" s="32">
        <f t="shared" si="108"/>
        <v>0.10902358881041554</v>
      </c>
      <c r="E585" s="33">
        <f t="shared" si="113"/>
        <v>0.10006594166041895</v>
      </c>
      <c r="F585" s="11">
        <f t="shared" si="109"/>
        <v>2164553.3333333335</v>
      </c>
      <c r="G585" s="11">
        <f>F585/((Use!$C$5))</f>
        <v>5746.4430267489988</v>
      </c>
      <c r="H585" s="32">
        <f t="shared" si="110"/>
        <v>0.43719512737958172</v>
      </c>
      <c r="I585" s="30">
        <f t="shared" si="114"/>
        <v>0.5372610690400007</v>
      </c>
      <c r="K585">
        <f t="shared" si="107"/>
        <v>538</v>
      </c>
      <c r="L585">
        <f t="shared" si="118"/>
        <v>5.2622299655912209E-3</v>
      </c>
      <c r="M585" s="32">
        <f t="shared" si="119"/>
        <v>0.12205651373602396</v>
      </c>
      <c r="N585" s="33">
        <f t="shared" si="115"/>
        <v>0.11202804930611734</v>
      </c>
      <c r="O585" s="11">
        <f t="shared" si="111"/>
        <v>2164553.3333333335</v>
      </c>
      <c r="P585" s="11">
        <f>O585/((Use!D$5))</f>
        <v>5820.5400490771808</v>
      </c>
      <c r="Q585" s="32">
        <f t="shared" si="112"/>
        <v>0.14498258826802801</v>
      </c>
      <c r="R585" s="35">
        <f t="shared" si="116"/>
        <v>0.25701063757414533</v>
      </c>
    </row>
    <row r="586" spans="2:18">
      <c r="B586">
        <f t="shared" si="106"/>
        <v>539</v>
      </c>
      <c r="C586">
        <f t="shared" si="117"/>
        <v>4.7003406736263317E-3</v>
      </c>
      <c r="D586" s="32">
        <f t="shared" si="108"/>
        <v>0.10912486480885425</v>
      </c>
      <c r="E586" s="33">
        <f t="shared" si="113"/>
        <v>0.10015889657285529</v>
      </c>
      <c r="F586" s="11">
        <f t="shared" si="109"/>
        <v>2168576.666666667</v>
      </c>
      <c r="G586" s="11">
        <f>F586/((Use!$C$5))</f>
        <v>5757.1241476165624</v>
      </c>
      <c r="H586" s="32">
        <f t="shared" si="110"/>
        <v>0.43793862544949358</v>
      </c>
      <c r="I586" s="30">
        <f t="shared" si="114"/>
        <v>0.53809752202234884</v>
      </c>
      <c r="K586">
        <f t="shared" si="107"/>
        <v>539</v>
      </c>
      <c r="L586">
        <f t="shared" si="118"/>
        <v>5.2622299655912209E-3</v>
      </c>
      <c r="M586" s="32">
        <f t="shared" si="119"/>
        <v>0.12216989649501621</v>
      </c>
      <c r="N586" s="33">
        <f t="shared" si="115"/>
        <v>0.11213211625777811</v>
      </c>
      <c r="O586" s="11">
        <f t="shared" si="111"/>
        <v>2168576.666666667</v>
      </c>
      <c r="P586" s="11">
        <f>O586/((Use!D$5))</f>
        <v>5831.3588967520454</v>
      </c>
      <c r="Q586" s="32">
        <f t="shared" si="112"/>
        <v>0.14521674169001228</v>
      </c>
      <c r="R586" s="35">
        <f t="shared" si="116"/>
        <v>0.25734885794779039</v>
      </c>
    </row>
    <row r="587" spans="2:18">
      <c r="B587">
        <f t="shared" si="106"/>
        <v>540</v>
      </c>
      <c r="C587">
        <f t="shared" si="117"/>
        <v>4.7003406736263317E-3</v>
      </c>
      <c r="D587" s="32">
        <f t="shared" si="108"/>
        <v>0.1092260469027368</v>
      </c>
      <c r="E587" s="33">
        <f t="shared" si="113"/>
        <v>0.10025176529616558</v>
      </c>
      <c r="F587" s="11">
        <f t="shared" si="109"/>
        <v>2172600</v>
      </c>
      <c r="G587" s="11">
        <f>F587/((Use!$C$5))</f>
        <v>5767.805268484125</v>
      </c>
      <c r="H587" s="32">
        <f t="shared" si="110"/>
        <v>0.43868200627934878</v>
      </c>
      <c r="I587" s="30">
        <f t="shared" si="114"/>
        <v>0.53893377157551436</v>
      </c>
      <c r="K587">
        <f t="shared" si="107"/>
        <v>540</v>
      </c>
      <c r="L587">
        <f t="shared" si="118"/>
        <v>5.2622299655912209E-3</v>
      </c>
      <c r="M587" s="32">
        <f t="shared" si="119"/>
        <v>0.12228317412389056</v>
      </c>
      <c r="N587" s="33">
        <f t="shared" si="115"/>
        <v>0.11223608671707094</v>
      </c>
      <c r="O587" s="11">
        <f t="shared" si="111"/>
        <v>2172600</v>
      </c>
      <c r="P587" s="11">
        <f>O587/((Use!D$5))</f>
        <v>5842.1777444269092</v>
      </c>
      <c r="Q587" s="32">
        <f t="shared" si="112"/>
        <v>0.145450838209604</v>
      </c>
      <c r="R587" s="35">
        <f t="shared" si="116"/>
        <v>0.25768692492667494</v>
      </c>
    </row>
    <row r="588" spans="2:18">
      <c r="B588">
        <f t="shared" si="106"/>
        <v>541</v>
      </c>
      <c r="C588">
        <f t="shared" si="117"/>
        <v>4.7003406736263317E-3</v>
      </c>
      <c r="D588" s="32">
        <f t="shared" si="108"/>
        <v>0.10932713535278882</v>
      </c>
      <c r="E588" s="33">
        <f t="shared" si="113"/>
        <v>0.10034454806965359</v>
      </c>
      <c r="F588" s="11">
        <f t="shared" si="109"/>
        <v>2176623.3333333335</v>
      </c>
      <c r="G588" s="11">
        <f>F588/((Use!$C$5))</f>
        <v>5778.4863893516886</v>
      </c>
      <c r="H588" s="32">
        <f t="shared" si="110"/>
        <v>0.43942527010469318</v>
      </c>
      <c r="I588" s="30">
        <f t="shared" si="114"/>
        <v>0.53976981817434677</v>
      </c>
      <c r="K588">
        <f t="shared" si="107"/>
        <v>541</v>
      </c>
      <c r="L588">
        <f t="shared" si="118"/>
        <v>5.2622299655912209E-3</v>
      </c>
      <c r="M588" s="32">
        <f t="shared" si="119"/>
        <v>0.12239634691454034</v>
      </c>
      <c r="N588" s="33">
        <f t="shared" si="115"/>
        <v>0.11233996095190649</v>
      </c>
      <c r="O588" s="11">
        <f t="shared" si="111"/>
        <v>2176623.3333333335</v>
      </c>
      <c r="P588" s="11">
        <f>O588/((Use!D$5))</f>
        <v>5852.9965921017747</v>
      </c>
      <c r="Q588" s="32">
        <f t="shared" si="112"/>
        <v>0.14568487794596707</v>
      </c>
      <c r="R588" s="35">
        <f t="shared" si="116"/>
        <v>0.25802483889787353</v>
      </c>
    </row>
    <row r="589" spans="2:18">
      <c r="B589">
        <f t="shared" si="106"/>
        <v>542</v>
      </c>
      <c r="C589">
        <f t="shared" si="117"/>
        <v>4.7003406736263317E-3</v>
      </c>
      <c r="D589" s="32">
        <f t="shared" si="108"/>
        <v>0.10942813041853157</v>
      </c>
      <c r="E589" s="33">
        <f t="shared" si="113"/>
        <v>0.10043724513151769</v>
      </c>
      <c r="F589" s="11">
        <f t="shared" si="109"/>
        <v>2180646.666666667</v>
      </c>
      <c r="G589" s="11">
        <f>F589/((Use!$C$5))</f>
        <v>5789.1675102192521</v>
      </c>
      <c r="H589" s="32">
        <f t="shared" si="110"/>
        <v>0.44016841716016841</v>
      </c>
      <c r="I589" s="30">
        <f t="shared" si="114"/>
        <v>0.54060566229168616</v>
      </c>
      <c r="K589">
        <f t="shared" si="107"/>
        <v>542</v>
      </c>
      <c r="L589">
        <f t="shared" si="118"/>
        <v>5.2622299655912209E-3</v>
      </c>
      <c r="M589" s="32">
        <f t="shared" si="119"/>
        <v>0.12250941515751053</v>
      </c>
      <c r="N589" s="33">
        <f t="shared" si="115"/>
        <v>0.11244373922895785</v>
      </c>
      <c r="O589" s="11">
        <f t="shared" si="111"/>
        <v>2180646.666666667</v>
      </c>
      <c r="P589" s="11">
        <f>O589/((Use!D$5))</f>
        <v>5863.8154397766393</v>
      </c>
      <c r="Q589" s="32">
        <f t="shared" si="112"/>
        <v>0.14591886101779727</v>
      </c>
      <c r="R589" s="35">
        <f t="shared" si="116"/>
        <v>0.25836260024675511</v>
      </c>
    </row>
    <row r="590" spans="2:18">
      <c r="B590">
        <f t="shared" si="106"/>
        <v>543</v>
      </c>
      <c r="C590">
        <f t="shared" si="117"/>
        <v>4.7003406736263317E-3</v>
      </c>
      <c r="D590" s="32">
        <f t="shared" si="108"/>
        <v>0.10952903235828983</v>
      </c>
      <c r="E590" s="33">
        <f t="shared" si="113"/>
        <v>0.10052985671885803</v>
      </c>
      <c r="F590" s="11">
        <f t="shared" si="109"/>
        <v>2184670</v>
      </c>
      <c r="G590" s="11">
        <f>F590/((Use!$C$5))</f>
        <v>5799.8486310868138</v>
      </c>
      <c r="H590" s="32">
        <f t="shared" si="110"/>
        <v>0.44091144767950946</v>
      </c>
      <c r="I590" s="30">
        <f t="shared" si="114"/>
        <v>0.54144130439836746</v>
      </c>
      <c r="K590">
        <f t="shared" si="107"/>
        <v>543</v>
      </c>
      <c r="L590">
        <f t="shared" si="118"/>
        <v>5.2622299655912209E-3</v>
      </c>
      <c r="M590" s="32">
        <f t="shared" si="119"/>
        <v>0.12262237914200669</v>
      </c>
      <c r="N590" s="33">
        <f t="shared" si="115"/>
        <v>0.11254742181366874</v>
      </c>
      <c r="O590" s="11">
        <f t="shared" si="111"/>
        <v>2184670</v>
      </c>
      <c r="P590" s="11">
        <f>O590/((Use!D$5))</f>
        <v>5874.634287451504</v>
      </c>
      <c r="Q590" s="32">
        <f t="shared" si="112"/>
        <v>0.14615278754332295</v>
      </c>
      <c r="R590" s="35">
        <f t="shared" si="116"/>
        <v>0.25870020935699167</v>
      </c>
    </row>
    <row r="591" spans="2:18">
      <c r="B591">
        <f t="shared" si="106"/>
        <v>544</v>
      </c>
      <c r="C591">
        <f t="shared" si="117"/>
        <v>4.7003406736263317E-3</v>
      </c>
      <c r="D591" s="32">
        <f t="shared" si="108"/>
        <v>0.10962984142919958</v>
      </c>
      <c r="E591" s="33">
        <f t="shared" si="113"/>
        <v>0.10062238306768369</v>
      </c>
      <c r="F591" s="11">
        <f t="shared" si="109"/>
        <v>2188693.3333333335</v>
      </c>
      <c r="G591" s="11">
        <f>F591/((Use!$C$5))</f>
        <v>5810.5297519543774</v>
      </c>
      <c r="H591" s="32">
        <f t="shared" si="110"/>
        <v>0.4416543618955579</v>
      </c>
      <c r="I591" s="30">
        <f t="shared" si="114"/>
        <v>0.54227674496324163</v>
      </c>
      <c r="K591">
        <f t="shared" si="107"/>
        <v>544</v>
      </c>
      <c r="L591">
        <f t="shared" si="118"/>
        <v>5.2622299655912209E-3</v>
      </c>
      <c r="M591" s="32">
        <f t="shared" si="119"/>
        <v>0.12273523915590341</v>
      </c>
      <c r="N591" s="33">
        <f t="shared" si="115"/>
        <v>0.11265100897026127</v>
      </c>
      <c r="O591" s="11">
        <f t="shared" si="111"/>
        <v>2188693.3333333335</v>
      </c>
      <c r="P591" s="11">
        <f>O591/((Use!D$5))</f>
        <v>5885.4531351263686</v>
      </c>
      <c r="Q591" s="32">
        <f t="shared" si="112"/>
        <v>0.14638665764030909</v>
      </c>
      <c r="R591" s="35">
        <f t="shared" si="116"/>
        <v>0.25903766661057037</v>
      </c>
    </row>
    <row r="592" spans="2:18">
      <c r="B592">
        <f t="shared" si="106"/>
        <v>545</v>
      </c>
      <c r="C592">
        <f t="shared" si="117"/>
        <v>4.7003406736263317E-3</v>
      </c>
      <c r="D592" s="32">
        <f t="shared" si="108"/>
        <v>0.10973055788721568</v>
      </c>
      <c r="E592" s="33">
        <f t="shared" si="113"/>
        <v>0.10071482441291961</v>
      </c>
      <c r="F592" s="11">
        <f t="shared" si="109"/>
        <v>2192716.666666667</v>
      </c>
      <c r="G592" s="11">
        <f>F592/((Use!$C$5))</f>
        <v>5821.2108728219418</v>
      </c>
      <c r="H592" s="32">
        <f t="shared" si="110"/>
        <v>0.44239716004025964</v>
      </c>
      <c r="I592" s="30">
        <f t="shared" si="114"/>
        <v>0.54311198445317921</v>
      </c>
      <c r="K592">
        <f t="shared" si="107"/>
        <v>545</v>
      </c>
      <c r="L592">
        <f t="shared" si="118"/>
        <v>5.2622299655912209E-3</v>
      </c>
      <c r="M592" s="32">
        <f t="shared" si="119"/>
        <v>0.12284799548575293</v>
      </c>
      <c r="N592" s="33">
        <f t="shared" si="115"/>
        <v>0.11275450096174382</v>
      </c>
      <c r="O592" s="11">
        <f t="shared" si="111"/>
        <v>2192716.666666667</v>
      </c>
      <c r="P592" s="11">
        <f>O592/((Use!D$5))</f>
        <v>5896.2719828012332</v>
      </c>
      <c r="Q592" s="32">
        <f t="shared" si="112"/>
        <v>0.14662047142605869</v>
      </c>
      <c r="R592" s="35">
        <f t="shared" si="116"/>
        <v>0.25937497238780249</v>
      </c>
    </row>
    <row r="593" spans="2:18">
      <c r="B593">
        <f t="shared" si="106"/>
        <v>546</v>
      </c>
      <c r="C593">
        <f t="shared" si="117"/>
        <v>4.7003406736263317E-3</v>
      </c>
      <c r="D593" s="32">
        <f t="shared" si="108"/>
        <v>0.10983118198711939</v>
      </c>
      <c r="E593" s="33">
        <f t="shared" si="113"/>
        <v>0.10080718098841361</v>
      </c>
      <c r="F593" s="11">
        <f t="shared" si="109"/>
        <v>2196740</v>
      </c>
      <c r="G593" s="11">
        <f>F593/((Use!$C$5))</f>
        <v>5831.8919936895036</v>
      </c>
      <c r="H593" s="32">
        <f t="shared" si="110"/>
        <v>0.44313984234467552</v>
      </c>
      <c r="I593" s="30">
        <f t="shared" si="114"/>
        <v>0.54394702333308909</v>
      </c>
      <c r="K593">
        <f t="shared" si="107"/>
        <v>546</v>
      </c>
      <c r="L593">
        <f t="shared" si="118"/>
        <v>5.2622299655912209E-3</v>
      </c>
      <c r="M593" s="32">
        <f t="shared" si="119"/>
        <v>0.12296064841679365</v>
      </c>
      <c r="N593" s="33">
        <f t="shared" si="115"/>
        <v>0.11285789804991891</v>
      </c>
      <c r="O593" s="11">
        <f t="shared" si="111"/>
        <v>2196740</v>
      </c>
      <c r="P593" s="11">
        <f>O593/((Use!D$5))</f>
        <v>5907.0908304760978</v>
      </c>
      <c r="Q593" s="32">
        <f t="shared" si="112"/>
        <v>0.14685422901741688</v>
      </c>
      <c r="R593" s="35">
        <f t="shared" si="116"/>
        <v>0.25971212706733582</v>
      </c>
    </row>
    <row r="594" spans="2:18">
      <c r="B594">
        <f t="shared" si="106"/>
        <v>547</v>
      </c>
      <c r="C594">
        <f t="shared" si="117"/>
        <v>4.7003406736263317E-3</v>
      </c>
      <c r="D594" s="32">
        <f t="shared" si="108"/>
        <v>0.10993171398252592</v>
      </c>
      <c r="E594" s="33">
        <f t="shared" si="113"/>
        <v>0.10089945302694327</v>
      </c>
      <c r="F594" s="11">
        <f t="shared" si="109"/>
        <v>2200763.3333333335</v>
      </c>
      <c r="G594" s="11">
        <f>F594/((Use!$C$5))</f>
        <v>5842.5731145570671</v>
      </c>
      <c r="H594" s="32">
        <f t="shared" si="110"/>
        <v>0.44388240903898313</v>
      </c>
      <c r="I594" s="30">
        <f t="shared" si="114"/>
        <v>0.54478186206592638</v>
      </c>
      <c r="K594">
        <f t="shared" si="107"/>
        <v>547</v>
      </c>
      <c r="L594">
        <f t="shared" si="118"/>
        <v>5.2622299655912209E-3</v>
      </c>
      <c r="M594" s="32">
        <f t="shared" si="119"/>
        <v>0.12307319823295852</v>
      </c>
      <c r="N594" s="33">
        <f t="shared" si="115"/>
        <v>0.11296120049539086</v>
      </c>
      <c r="O594" s="11">
        <f t="shared" si="111"/>
        <v>2200763.3333333335</v>
      </c>
      <c r="P594" s="11">
        <f>O594/((Use!D$5))</f>
        <v>5917.9096781509625</v>
      </c>
      <c r="Q594" s="32">
        <f t="shared" si="112"/>
        <v>0.14708793053077249</v>
      </c>
      <c r="R594" s="35">
        <f t="shared" si="116"/>
        <v>0.26004913102616334</v>
      </c>
    </row>
    <row r="595" spans="2:18">
      <c r="B595">
        <f t="shared" si="106"/>
        <v>548</v>
      </c>
      <c r="C595">
        <f t="shared" si="117"/>
        <v>4.7003406736263317E-3</v>
      </c>
      <c r="D595" s="32">
        <f t="shared" si="108"/>
        <v>0.1100321541258919</v>
      </c>
      <c r="E595" s="33">
        <f t="shared" si="113"/>
        <v>0.10099164076022273</v>
      </c>
      <c r="F595" s="11">
        <f t="shared" si="109"/>
        <v>2204786.666666667</v>
      </c>
      <c r="G595" s="11">
        <f>F595/((Use!$C$5))</f>
        <v>5853.2542354246307</v>
      </c>
      <c r="H595" s="32">
        <f t="shared" si="110"/>
        <v>0.44462486035248339</v>
      </c>
      <c r="I595" s="30">
        <f t="shared" si="114"/>
        <v>0.5456165011127061</v>
      </c>
      <c r="K595">
        <f t="shared" si="107"/>
        <v>548</v>
      </c>
      <c r="L595">
        <f t="shared" si="118"/>
        <v>5.2622299655912209E-3</v>
      </c>
      <c r="M595" s="32">
        <f t="shared" si="119"/>
        <v>0.12318564521688341</v>
      </c>
      <c r="N595" s="33">
        <f t="shared" si="115"/>
        <v>0.11306440855757349</v>
      </c>
      <c r="O595" s="11">
        <f t="shared" si="111"/>
        <v>2204786.666666667</v>
      </c>
      <c r="P595" s="11">
        <f>O595/((Use!D$5))</f>
        <v>5928.728525825828</v>
      </c>
      <c r="Q595" s="32">
        <f t="shared" si="112"/>
        <v>0.14732157608206076</v>
      </c>
      <c r="R595" s="35">
        <f t="shared" si="116"/>
        <v>0.26038598463963425</v>
      </c>
    </row>
    <row r="596" spans="2:18">
      <c r="B596">
        <f t="shared" si="106"/>
        <v>549</v>
      </c>
      <c r="C596">
        <f t="shared" si="117"/>
        <v>4.7003406736263317E-3</v>
      </c>
      <c r="D596" s="32">
        <f t="shared" si="108"/>
        <v>0.11013250266852276</v>
      </c>
      <c r="E596" s="33">
        <f t="shared" si="113"/>
        <v>0.10108374441890955</v>
      </c>
      <c r="F596" s="11">
        <f t="shared" si="109"/>
        <v>2208810</v>
      </c>
      <c r="G596" s="11">
        <f>F596/((Use!$C$5))</f>
        <v>5863.9353562921933</v>
      </c>
      <c r="H596" s="32">
        <f t="shared" si="110"/>
        <v>0.44536719651360357</v>
      </c>
      <c r="I596" s="30">
        <f t="shared" si="114"/>
        <v>0.54645094093251312</v>
      </c>
      <c r="K596">
        <f t="shared" si="107"/>
        <v>549</v>
      </c>
      <c r="L596">
        <f t="shared" si="118"/>
        <v>5.2622299655912209E-3</v>
      </c>
      <c r="M596" s="32">
        <f t="shared" si="119"/>
        <v>0.12329798964991535</v>
      </c>
      <c r="N596" s="33">
        <f t="shared" si="115"/>
        <v>0.11316752249469765</v>
      </c>
      <c r="O596" s="11">
        <f t="shared" si="111"/>
        <v>2208810</v>
      </c>
      <c r="P596" s="11">
        <f>O596/((Use!D$5))</f>
        <v>5939.5473735006917</v>
      </c>
      <c r="Q596" s="32">
        <f t="shared" si="112"/>
        <v>0.14755516578676653</v>
      </c>
      <c r="R596" s="35">
        <f t="shared" si="116"/>
        <v>0.26072268828146417</v>
      </c>
    </row>
    <row r="597" spans="2:18">
      <c r="B597">
        <f t="shared" si="106"/>
        <v>550</v>
      </c>
      <c r="C597">
        <f t="shared" si="117"/>
        <v>4.7003406736263317E-3</v>
      </c>
      <c r="D597" s="32">
        <f t="shared" si="108"/>
        <v>0.11023275986058012</v>
      </c>
      <c r="E597" s="33">
        <f t="shared" si="113"/>
        <v>0.10117576423261147</v>
      </c>
      <c r="F597" s="11">
        <f t="shared" si="109"/>
        <v>2212833.3333333335</v>
      </c>
      <c r="G597" s="11">
        <f>F597/((Use!$C$5))</f>
        <v>5874.6164771597569</v>
      </c>
      <c r="H597" s="32">
        <f t="shared" si="110"/>
        <v>0.44610941774990454</v>
      </c>
      <c r="I597" s="30">
        <f t="shared" si="114"/>
        <v>0.54728518198251597</v>
      </c>
      <c r="K597">
        <f t="shared" si="107"/>
        <v>550</v>
      </c>
      <c r="L597">
        <f t="shared" si="118"/>
        <v>5.2622299655912209E-3</v>
      </c>
      <c r="M597" s="32">
        <f t="shared" si="119"/>
        <v>0.12341023181212084</v>
      </c>
      <c r="N597" s="33">
        <f t="shared" si="115"/>
        <v>0.11327054256381888</v>
      </c>
      <c r="O597" s="11">
        <f t="shared" si="111"/>
        <v>2212833.3333333335</v>
      </c>
      <c r="P597" s="11">
        <f>O597/((Use!D$5))</f>
        <v>5950.3662211755563</v>
      </c>
      <c r="Q597" s="32">
        <f t="shared" si="112"/>
        <v>0.14778869975992626</v>
      </c>
      <c r="R597" s="35">
        <f t="shared" si="116"/>
        <v>0.26105924232374511</v>
      </c>
    </row>
    <row r="598" spans="2:18">
      <c r="B598">
        <f t="shared" si="106"/>
        <v>551</v>
      </c>
      <c r="C598">
        <f t="shared" si="117"/>
        <v>4.7003406736263317E-3</v>
      </c>
      <c r="D598" s="32">
        <f t="shared" si="108"/>
        <v>0.1103329259510889</v>
      </c>
      <c r="E598" s="33">
        <f t="shared" si="113"/>
        <v>0.1012677004298929</v>
      </c>
      <c r="F598" s="11">
        <f t="shared" si="109"/>
        <v>2216856.666666667</v>
      </c>
      <c r="G598" s="11">
        <f>F598/((Use!$C$5))</f>
        <v>5885.2975980273204</v>
      </c>
      <c r="H598" s="32">
        <f t="shared" si="110"/>
        <v>0.44685152428808467</v>
      </c>
      <c r="I598" s="30">
        <f t="shared" si="114"/>
        <v>0.54811922471797758</v>
      </c>
      <c r="K598">
        <f t="shared" si="107"/>
        <v>551</v>
      </c>
      <c r="L598">
        <f t="shared" si="118"/>
        <v>5.2622299655912209E-3</v>
      </c>
      <c r="M598" s="32">
        <f t="shared" si="119"/>
        <v>0.12352237198229382</v>
      </c>
      <c r="N598" s="33">
        <f t="shared" si="115"/>
        <v>0.11337346902082474</v>
      </c>
      <c r="O598" s="11">
        <f t="shared" si="111"/>
        <v>2216856.666666667</v>
      </c>
      <c r="P598" s="11">
        <f>O598/((Use!D$5))</f>
        <v>5961.1850688504219</v>
      </c>
      <c r="Q598" s="32">
        <f t="shared" si="112"/>
        <v>0.14802217811613075</v>
      </c>
      <c r="R598" s="35">
        <f t="shared" si="116"/>
        <v>0.26139564713695551</v>
      </c>
    </row>
    <row r="599" spans="2:18">
      <c r="B599">
        <f t="shared" si="106"/>
        <v>552</v>
      </c>
      <c r="C599">
        <f t="shared" si="117"/>
        <v>4.7003406736263317E-3</v>
      </c>
      <c r="D599" s="32">
        <f t="shared" si="108"/>
        <v>0.11043300118794477</v>
      </c>
      <c r="E599" s="33">
        <f t="shared" si="113"/>
        <v>0.10135955323828179</v>
      </c>
      <c r="F599" s="11">
        <f t="shared" si="109"/>
        <v>2220880</v>
      </c>
      <c r="G599" s="11">
        <f>F599/((Use!$C$5))</f>
        <v>5895.9787188948831</v>
      </c>
      <c r="H599" s="32">
        <f t="shared" si="110"/>
        <v>0.44759351635398464</v>
      </c>
      <c r="I599" s="30">
        <f t="shared" si="114"/>
        <v>0.54895306959226642</v>
      </c>
      <c r="K599">
        <f t="shared" si="107"/>
        <v>552</v>
      </c>
      <c r="L599">
        <f t="shared" si="118"/>
        <v>5.2622299655912209E-3</v>
      </c>
      <c r="M599" s="32">
        <f t="shared" si="119"/>
        <v>0.12363441043796396</v>
      </c>
      <c r="N599" s="33">
        <f t="shared" si="115"/>
        <v>0.11347630212044235</v>
      </c>
      <c r="O599" s="11">
        <f t="shared" si="111"/>
        <v>2220880</v>
      </c>
      <c r="P599" s="11">
        <f>O599/((Use!D$5))</f>
        <v>5972.0039165252856</v>
      </c>
      <c r="Q599" s="32">
        <f t="shared" si="112"/>
        <v>0.14825560096952758</v>
      </c>
      <c r="R599" s="35">
        <f t="shared" si="116"/>
        <v>0.26173190308996996</v>
      </c>
    </row>
    <row r="600" spans="2:18">
      <c r="B600">
        <f t="shared" si="106"/>
        <v>553</v>
      </c>
      <c r="C600">
        <f t="shared" si="117"/>
        <v>4.7003406736263317E-3</v>
      </c>
      <c r="D600" s="32">
        <f t="shared" si="108"/>
        <v>0.11053298581792115</v>
      </c>
      <c r="E600" s="33">
        <f t="shared" si="113"/>
        <v>0.10145132288427604</v>
      </c>
      <c r="F600" s="11">
        <f t="shared" si="109"/>
        <v>2224903.3333333335</v>
      </c>
      <c r="G600" s="11">
        <f>F600/((Use!$C$5))</f>
        <v>5906.6598397624466</v>
      </c>
      <c r="H600" s="32">
        <f t="shared" si="110"/>
        <v>0.44833539417259088</v>
      </c>
      <c r="I600" s="30">
        <f t="shared" si="114"/>
        <v>0.54978671705686688</v>
      </c>
      <c r="K600">
        <f t="shared" si="107"/>
        <v>553</v>
      </c>
      <c r="L600">
        <f t="shared" si="118"/>
        <v>5.2622299655912209E-3</v>
      </c>
      <c r="M600" s="32">
        <f t="shared" si="119"/>
        <v>0.12374634745540451</v>
      </c>
      <c r="N600" s="33">
        <f t="shared" si="115"/>
        <v>0.1135790421162457</v>
      </c>
      <c r="O600" s="11">
        <f t="shared" si="111"/>
        <v>2224903.3333333335</v>
      </c>
      <c r="P600" s="11">
        <f>O600/((Use!D$5))</f>
        <v>5982.8227642001502</v>
      </c>
      <c r="Q600" s="32">
        <f t="shared" si="112"/>
        <v>0.14848896843382431</v>
      </c>
      <c r="R600" s="35">
        <f t="shared" si="116"/>
        <v>0.26206801055007001</v>
      </c>
    </row>
    <row r="601" spans="2:18">
      <c r="B601">
        <f t="shared" si="106"/>
        <v>554</v>
      </c>
      <c r="C601">
        <f t="shared" si="117"/>
        <v>4.7003406736263317E-3</v>
      </c>
      <c r="D601" s="32">
        <f t="shared" si="108"/>
        <v>0.11063288008667634</v>
      </c>
      <c r="E601" s="33">
        <f t="shared" si="113"/>
        <v>0.10154300959335007</v>
      </c>
      <c r="F601" s="11">
        <f t="shared" si="109"/>
        <v>2228926.666666667</v>
      </c>
      <c r="G601" s="11">
        <f>F601/((Use!$C$5))</f>
        <v>5917.3409606300102</v>
      </c>
      <c r="H601" s="32">
        <f t="shared" si="110"/>
        <v>0.44907715796804271</v>
      </c>
      <c r="I601" s="30">
        <f t="shared" si="114"/>
        <v>0.55062016756139276</v>
      </c>
      <c r="K601">
        <f t="shared" si="107"/>
        <v>554</v>
      </c>
      <c r="L601">
        <f t="shared" si="118"/>
        <v>5.2622299655912209E-3</v>
      </c>
      <c r="M601" s="32">
        <f t="shared" si="119"/>
        <v>0.12385818330964032</v>
      </c>
      <c r="N601" s="33">
        <f t="shared" si="115"/>
        <v>0.1136816892606629</v>
      </c>
      <c r="O601" s="11">
        <f t="shared" si="111"/>
        <v>2228926.666666667</v>
      </c>
      <c r="P601" s="11">
        <f>O601/((Use!D$5))</f>
        <v>5993.6416118750158</v>
      </c>
      <c r="Q601" s="32">
        <f t="shared" si="112"/>
        <v>0.14872228062228912</v>
      </c>
      <c r="R601" s="35">
        <f t="shared" si="116"/>
        <v>0.262403969882952</v>
      </c>
    </row>
    <row r="602" spans="2:18">
      <c r="B602">
        <f t="shared" si="106"/>
        <v>555</v>
      </c>
      <c r="C602">
        <f t="shared" si="117"/>
        <v>4.7003406736263317E-3</v>
      </c>
      <c r="D602" s="32">
        <f t="shared" si="108"/>
        <v>0.11073268423876056</v>
      </c>
      <c r="E602" s="33">
        <f t="shared" si="113"/>
        <v>0.10163461358996125</v>
      </c>
      <c r="F602" s="11">
        <f t="shared" si="109"/>
        <v>2232950</v>
      </c>
      <c r="G602" s="11">
        <f>F602/((Use!$C$5))</f>
        <v>5928.0220814975728</v>
      </c>
      <c r="H602" s="32">
        <f t="shared" si="110"/>
        <v>0.44981880796363638</v>
      </c>
      <c r="I602" s="30">
        <f t="shared" si="114"/>
        <v>0.55145342155359767</v>
      </c>
      <c r="K602">
        <f t="shared" si="107"/>
        <v>555</v>
      </c>
      <c r="L602">
        <f t="shared" si="118"/>
        <v>5.2622299655912209E-3</v>
      </c>
      <c r="M602" s="32">
        <f t="shared" si="119"/>
        <v>0.12396991827445573</v>
      </c>
      <c r="N602" s="33">
        <f t="shared" si="115"/>
        <v>0.11378424380498349</v>
      </c>
      <c r="O602" s="11">
        <f t="shared" si="111"/>
        <v>2232950</v>
      </c>
      <c r="P602" s="11">
        <f>O602/((Use!D$5))</f>
        <v>6004.4604595498795</v>
      </c>
      <c r="Q602" s="32">
        <f t="shared" si="112"/>
        <v>0.14895553764775546</v>
      </c>
      <c r="R602" s="35">
        <f t="shared" si="116"/>
        <v>0.26273978145273896</v>
      </c>
    </row>
    <row r="603" spans="2:18">
      <c r="B603">
        <f t="shared" si="106"/>
        <v>556</v>
      </c>
      <c r="C603">
        <f t="shared" si="117"/>
        <v>4.7003406736263317E-3</v>
      </c>
      <c r="D603" s="32">
        <f t="shared" si="108"/>
        <v>0.11083239851762297</v>
      </c>
      <c r="E603" s="33">
        <f t="shared" si="113"/>
        <v>0.10172613509755633</v>
      </c>
      <c r="F603" s="11">
        <f t="shared" si="109"/>
        <v>2236973.3333333335</v>
      </c>
      <c r="G603" s="11">
        <f>F603/((Use!$C$5))</f>
        <v>5938.7032023651363</v>
      </c>
      <c r="H603" s="32">
        <f t="shared" si="110"/>
        <v>0.45056034438182807</v>
      </c>
      <c r="I603" s="30">
        <f t="shared" si="114"/>
        <v>0.55228647947938436</v>
      </c>
      <c r="K603">
        <f t="shared" si="107"/>
        <v>556</v>
      </c>
      <c r="L603">
        <f t="shared" si="118"/>
        <v>5.2622299655912209E-3</v>
      </c>
      <c r="M603" s="32">
        <f t="shared" si="119"/>
        <v>0.12408155262240232</v>
      </c>
      <c r="N603" s="33">
        <f t="shared" si="115"/>
        <v>0.11388670599936554</v>
      </c>
      <c r="O603" s="11">
        <f t="shared" si="111"/>
        <v>2236973.3333333335</v>
      </c>
      <c r="P603" s="11">
        <f>O603/((Use!D$5))</f>
        <v>6015.2793072247441</v>
      </c>
      <c r="Q603" s="32">
        <f t="shared" si="112"/>
        <v>0.14918873962262388</v>
      </c>
      <c r="R603" s="35">
        <f t="shared" si="116"/>
        <v>0.26307544562198942</v>
      </c>
    </row>
    <row r="604" spans="2:18">
      <c r="B604">
        <f t="shared" si="106"/>
        <v>557</v>
      </c>
      <c r="C604">
        <f t="shared" si="117"/>
        <v>4.7003406736263317E-3</v>
      </c>
      <c r="D604" s="32">
        <f t="shared" si="108"/>
        <v>0.11093202316561861</v>
      </c>
      <c r="E604" s="33">
        <f t="shared" si="113"/>
        <v>0.1018175743385779</v>
      </c>
      <c r="F604" s="11">
        <f t="shared" si="109"/>
        <v>2240996.666666667</v>
      </c>
      <c r="G604" s="11">
        <f>F604/((Use!$C$5))</f>
        <v>5949.3843232326999</v>
      </c>
      <c r="H604" s="32">
        <f t="shared" si="110"/>
        <v>0.4513017674442405</v>
      </c>
      <c r="I604" s="30">
        <f t="shared" si="114"/>
        <v>0.55311934178281841</v>
      </c>
      <c r="K604">
        <f t="shared" si="107"/>
        <v>557</v>
      </c>
      <c r="L604">
        <f t="shared" si="118"/>
        <v>5.2622299655912209E-3</v>
      </c>
      <c r="M604" s="32">
        <f t="shared" si="119"/>
        <v>0.1241930866248068</v>
      </c>
      <c r="N604" s="33">
        <f t="shared" si="115"/>
        <v>0.11398907609284289</v>
      </c>
      <c r="O604" s="11">
        <f t="shared" si="111"/>
        <v>2240996.666666667</v>
      </c>
      <c r="P604" s="11">
        <f>O604/((Use!D$5))</f>
        <v>6026.0981548996097</v>
      </c>
      <c r="Q604" s="32">
        <f t="shared" si="112"/>
        <v>0.14942188665886347</v>
      </c>
      <c r="R604" s="35">
        <f t="shared" si="116"/>
        <v>0.26341096275170639</v>
      </c>
    </row>
    <row r="605" spans="2:18">
      <c r="B605">
        <f t="shared" si="106"/>
        <v>558</v>
      </c>
      <c r="C605">
        <f t="shared" si="117"/>
        <v>4.7003406736263317E-3</v>
      </c>
      <c r="D605" s="32">
        <f t="shared" si="108"/>
        <v>0.11103155842401514</v>
      </c>
      <c r="E605" s="33">
        <f t="shared" si="113"/>
        <v>0.10190893153447045</v>
      </c>
      <c r="F605" s="11">
        <f t="shared" si="109"/>
        <v>2245020</v>
      </c>
      <c r="G605" s="11">
        <f>F605/((Use!$C$5))</f>
        <v>5960.0654441002625</v>
      </c>
      <c r="H605" s="32">
        <f t="shared" si="110"/>
        <v>0.45204307737166644</v>
      </c>
      <c r="I605" s="30">
        <f t="shared" si="114"/>
        <v>0.55395200890613694</v>
      </c>
      <c r="K605">
        <f t="shared" si="107"/>
        <v>558</v>
      </c>
      <c r="L605">
        <f t="shared" si="118"/>
        <v>5.2622299655912209E-3</v>
      </c>
      <c r="M605" s="32">
        <f t="shared" si="119"/>
        <v>0.12430452055177851</v>
      </c>
      <c r="N605" s="33">
        <f t="shared" si="115"/>
        <v>0.11409135433333206</v>
      </c>
      <c r="O605" s="11">
        <f t="shared" si="111"/>
        <v>2245020</v>
      </c>
      <c r="P605" s="11">
        <f>O605/((Use!D$5))</f>
        <v>6036.9170025744734</v>
      </c>
      <c r="Q605" s="32">
        <f t="shared" si="112"/>
        <v>0.14965497886801507</v>
      </c>
      <c r="R605" s="35">
        <f t="shared" si="116"/>
        <v>0.26374633320134711</v>
      </c>
    </row>
    <row r="606" spans="2:18">
      <c r="B606">
        <f t="shared" si="106"/>
        <v>559</v>
      </c>
      <c r="C606">
        <f t="shared" si="117"/>
        <v>4.7003406736263317E-3</v>
      </c>
      <c r="D606" s="32">
        <f t="shared" si="108"/>
        <v>0.11113100453299986</v>
      </c>
      <c r="E606" s="33">
        <f t="shared" si="113"/>
        <v>0.1020002069056869</v>
      </c>
      <c r="F606" s="11">
        <f t="shared" si="109"/>
        <v>2249043.3333333335</v>
      </c>
      <c r="G606" s="11">
        <f>F606/((Use!$C$5))</f>
        <v>5970.7465649678261</v>
      </c>
      <c r="H606" s="32">
        <f t="shared" si="110"/>
        <v>0.45278427438407481</v>
      </c>
      <c r="I606" s="30">
        <f t="shared" si="114"/>
        <v>0.55478448128976177</v>
      </c>
      <c r="K606">
        <f t="shared" si="107"/>
        <v>559</v>
      </c>
      <c r="L606">
        <f t="shared" si="118"/>
        <v>5.2622299655912209E-3</v>
      </c>
      <c r="M606" s="32">
        <f t="shared" si="119"/>
        <v>0.1244158546722173</v>
      </c>
      <c r="N606" s="33">
        <f t="shared" si="115"/>
        <v>0.11419354096763938</v>
      </c>
      <c r="O606" s="11">
        <f t="shared" si="111"/>
        <v>2249043.3333333335</v>
      </c>
      <c r="P606" s="11">
        <f>O606/((Use!D$5))</f>
        <v>6047.735850249338</v>
      </c>
      <c r="Q606" s="32">
        <f t="shared" si="112"/>
        <v>0.14988801636119431</v>
      </c>
      <c r="R606" s="35">
        <f t="shared" si="116"/>
        <v>0.2640815573288337</v>
      </c>
    </row>
    <row r="607" spans="2:18">
      <c r="B607">
        <f t="shared" si="106"/>
        <v>560</v>
      </c>
      <c r="C607">
        <f t="shared" si="117"/>
        <v>4.7003406736263317E-3</v>
      </c>
      <c r="D607" s="32">
        <f t="shared" si="108"/>
        <v>0.11123036173168629</v>
      </c>
      <c r="E607" s="33">
        <f t="shared" si="113"/>
        <v>0.10209140067169463</v>
      </c>
      <c r="F607" s="11">
        <f t="shared" si="109"/>
        <v>2253066.666666667</v>
      </c>
      <c r="G607" s="11">
        <f>F607/((Use!$C$5))</f>
        <v>5981.4276858353896</v>
      </c>
      <c r="H607" s="32">
        <f t="shared" si="110"/>
        <v>0.45352535870061317</v>
      </c>
      <c r="I607" s="30">
        <f t="shared" si="114"/>
        <v>0.55561675937230781</v>
      </c>
      <c r="K607">
        <f t="shared" si="107"/>
        <v>560</v>
      </c>
      <c r="L607">
        <f t="shared" si="118"/>
        <v>5.2622299655912209E-3</v>
      </c>
      <c r="M607" s="32">
        <f t="shared" si="119"/>
        <v>0.12452708925382085</v>
      </c>
      <c r="N607" s="33">
        <f t="shared" si="115"/>
        <v>0.11429563624146785</v>
      </c>
      <c r="O607" s="11">
        <f t="shared" si="111"/>
        <v>2253066.666666667</v>
      </c>
      <c r="P607" s="11">
        <f>O607/((Use!D$5))</f>
        <v>6058.5546979242035</v>
      </c>
      <c r="Q607" s="32">
        <f t="shared" si="112"/>
        <v>0.15012099924909217</v>
      </c>
      <c r="R607" s="35">
        <f t="shared" si="116"/>
        <v>0.26441663549056005</v>
      </c>
    </row>
    <row r="608" spans="2:18">
      <c r="B608">
        <f t="shared" si="106"/>
        <v>561</v>
      </c>
      <c r="C608">
        <f t="shared" si="117"/>
        <v>4.7003406736263317E-3</v>
      </c>
      <c r="D608" s="32">
        <f t="shared" si="108"/>
        <v>0.11132963025812098</v>
      </c>
      <c r="E608" s="33">
        <f t="shared" si="113"/>
        <v>0.10218251305098167</v>
      </c>
      <c r="F608" s="11">
        <f t="shared" si="109"/>
        <v>2257090</v>
      </c>
      <c r="G608" s="11">
        <f>F608/((Use!$C$5))</f>
        <v>5992.1088067029514</v>
      </c>
      <c r="H608" s="32">
        <f t="shared" si="110"/>
        <v>0.45426633053961296</v>
      </c>
      <c r="I608" s="30">
        <f t="shared" si="114"/>
        <v>0.55644884359059466</v>
      </c>
      <c r="K608">
        <f t="shared" si="107"/>
        <v>561</v>
      </c>
      <c r="L608">
        <f t="shared" si="118"/>
        <v>5.2622299655912209E-3</v>
      </c>
      <c r="M608" s="32">
        <f t="shared" si="119"/>
        <v>0.1246382245630923</v>
      </c>
      <c r="N608" s="33">
        <f t="shared" si="115"/>
        <v>0.11439764039942406</v>
      </c>
      <c r="O608" s="11">
        <f t="shared" si="111"/>
        <v>2257090</v>
      </c>
      <c r="P608" s="11">
        <f>O608/((Use!D$5))</f>
        <v>6069.3735455990673</v>
      </c>
      <c r="Q608" s="32">
        <f t="shared" si="112"/>
        <v>0.15035392764197908</v>
      </c>
      <c r="R608" s="35">
        <f t="shared" si="116"/>
        <v>0.26475156804140315</v>
      </c>
    </row>
    <row r="609" spans="2:18">
      <c r="B609">
        <f t="shared" ref="B609:B672" si="120">B608+1</f>
        <v>562</v>
      </c>
      <c r="C609">
        <f t="shared" si="117"/>
        <v>4.7003406736263317E-3</v>
      </c>
      <c r="D609" s="32">
        <f t="shared" si="108"/>
        <v>0.11142881034929016</v>
      </c>
      <c r="E609" s="33">
        <f t="shared" si="113"/>
        <v>0.10227354426106289</v>
      </c>
      <c r="F609" s="11">
        <f t="shared" si="109"/>
        <v>2261113.3333333335</v>
      </c>
      <c r="G609" s="11">
        <f>F609/((Use!$C$5))</f>
        <v>6002.7899275705149</v>
      </c>
      <c r="H609" s="32">
        <f t="shared" si="110"/>
        <v>0.45500719011859575</v>
      </c>
      <c r="I609" s="30">
        <f t="shared" si="114"/>
        <v>0.55728073437965864</v>
      </c>
      <c r="K609">
        <f t="shared" ref="K609:K672" si="121">K608+1</f>
        <v>562</v>
      </c>
      <c r="L609">
        <f t="shared" si="118"/>
        <v>5.2622299655912209E-3</v>
      </c>
      <c r="M609" s="32">
        <f t="shared" si="119"/>
        <v>0.12474926086534778</v>
      </c>
      <c r="N609" s="33">
        <f t="shared" si="115"/>
        <v>0.11449955368502508</v>
      </c>
      <c r="O609" s="11">
        <f t="shared" si="111"/>
        <v>2261113.3333333335</v>
      </c>
      <c r="P609" s="11">
        <f>O609/((Use!D$5))</f>
        <v>6080.1923932739319</v>
      </c>
      <c r="Q609" s="32">
        <f t="shared" si="112"/>
        <v>0.15058680164970692</v>
      </c>
      <c r="R609" s="35">
        <f t="shared" si="116"/>
        <v>0.26508635533473202</v>
      </c>
    </row>
    <row r="610" spans="2:18">
      <c r="B610">
        <f t="shared" si="120"/>
        <v>563</v>
      </c>
      <c r="C610">
        <f t="shared" si="117"/>
        <v>4.7003406736263317E-3</v>
      </c>
      <c r="D610" s="32">
        <f t="shared" si="108"/>
        <v>0.11152790224112628</v>
      </c>
      <c r="E610" s="33">
        <f t="shared" si="113"/>
        <v>0.10236449451848596</v>
      </c>
      <c r="F610" s="11">
        <f t="shared" si="109"/>
        <v>2265136.666666667</v>
      </c>
      <c r="G610" s="11">
        <f>F610/((Use!$C$5))</f>
        <v>6013.4710484380794</v>
      </c>
      <c r="H610" s="32">
        <f t="shared" si="110"/>
        <v>0.45574793765427446</v>
      </c>
      <c r="I610" s="30">
        <f t="shared" si="114"/>
        <v>0.55811243217276041</v>
      </c>
      <c r="K610">
        <f t="shared" si="121"/>
        <v>563</v>
      </c>
      <c r="L610">
        <f t="shared" si="118"/>
        <v>5.2622299655912209E-3</v>
      </c>
      <c r="M610" s="32">
        <f t="shared" si="119"/>
        <v>0.12486019842472365</v>
      </c>
      <c r="N610" s="33">
        <f t="shared" si="115"/>
        <v>0.11460137634070522</v>
      </c>
      <c r="O610" s="11">
        <f t="shared" si="111"/>
        <v>2265136.666666667</v>
      </c>
      <c r="P610" s="11">
        <f>O610/((Use!D$5))</f>
        <v>6091.0112409487974</v>
      </c>
      <c r="Q610" s="32">
        <f t="shared" si="112"/>
        <v>0.15081962138171071</v>
      </c>
      <c r="R610" s="35">
        <f t="shared" si="116"/>
        <v>0.2654209977224159</v>
      </c>
    </row>
    <row r="611" spans="2:18">
      <c r="B611">
        <f t="shared" si="120"/>
        <v>564</v>
      </c>
      <c r="C611">
        <f t="shared" si="117"/>
        <v>4.7003406736263317E-3</v>
      </c>
      <c r="D611" s="32">
        <f t="shared" si="108"/>
        <v>0.1116269061685146</v>
      </c>
      <c r="E611" s="33">
        <f t="shared" si="113"/>
        <v>0.10245536403883737</v>
      </c>
      <c r="F611" s="11">
        <f t="shared" si="109"/>
        <v>2269160</v>
      </c>
      <c r="G611" s="11">
        <f>F611/((Use!$C$5))</f>
        <v>6024.1521693056411</v>
      </c>
      <c r="H611" s="32">
        <f t="shared" si="110"/>
        <v>0.45648857336255894</v>
      </c>
      <c r="I611" s="30">
        <f t="shared" si="114"/>
        <v>0.55894393740139625</v>
      </c>
      <c r="K611">
        <f t="shared" si="121"/>
        <v>564</v>
      </c>
      <c r="L611">
        <f t="shared" si="118"/>
        <v>5.2622299655912209E-3</v>
      </c>
      <c r="M611" s="32">
        <f t="shared" si="119"/>
        <v>0.12497103750418384</v>
      </c>
      <c r="N611" s="33">
        <f t="shared" si="115"/>
        <v>0.11470310860782261</v>
      </c>
      <c r="O611" s="11">
        <f t="shared" si="111"/>
        <v>2269160</v>
      </c>
      <c r="P611" s="11">
        <f>O611/((Use!D$5))</f>
        <v>6101.8300886236611</v>
      </c>
      <c r="Q611" s="32">
        <f t="shared" si="112"/>
        <v>0.15105238694701117</v>
      </c>
      <c r="R611" s="35">
        <f t="shared" si="116"/>
        <v>0.2657554955548338</v>
      </c>
    </row>
    <row r="612" spans="2:18">
      <c r="B612">
        <f t="shared" si="120"/>
        <v>565</v>
      </c>
      <c r="C612">
        <f t="shared" si="117"/>
        <v>4.7003406736263317E-3</v>
      </c>
      <c r="D612" s="32">
        <f t="shared" si="108"/>
        <v>0.11172582236529974</v>
      </c>
      <c r="E612" s="33">
        <f t="shared" si="113"/>
        <v>0.10254615303674849</v>
      </c>
      <c r="F612" s="11">
        <f t="shared" si="109"/>
        <v>2273183.3333333335</v>
      </c>
      <c r="G612" s="11">
        <f>F612/((Use!$C$5))</f>
        <v>6034.8332901732047</v>
      </c>
      <c r="H612" s="32">
        <f t="shared" si="110"/>
        <v>0.45722909745856483</v>
      </c>
      <c r="I612" s="30">
        <f t="shared" si="114"/>
        <v>0.55977525049531329</v>
      </c>
      <c r="K612">
        <f t="shared" si="121"/>
        <v>565</v>
      </c>
      <c r="L612">
        <f t="shared" si="118"/>
        <v>5.2622299655912209E-3</v>
      </c>
      <c r="M612" s="32">
        <f t="shared" si="119"/>
        <v>0.12508177836552731</v>
      </c>
      <c r="N612" s="33">
        <f t="shared" si="115"/>
        <v>0.11480475072666617</v>
      </c>
      <c r="O612" s="11">
        <f t="shared" si="111"/>
        <v>2273183.3333333335</v>
      </c>
      <c r="P612" s="11">
        <f>O612/((Use!D$5))</f>
        <v>6112.6489362985258</v>
      </c>
      <c r="Q612" s="32">
        <f t="shared" si="112"/>
        <v>0.15128509845421753</v>
      </c>
      <c r="R612" s="35">
        <f t="shared" si="116"/>
        <v>0.26608984918088369</v>
      </c>
    </row>
    <row r="613" spans="2:18">
      <c r="B613">
        <f t="shared" si="120"/>
        <v>566</v>
      </c>
      <c r="C613">
        <f t="shared" si="117"/>
        <v>4.7003406736263317E-3</v>
      </c>
      <c r="D613" s="32">
        <f t="shared" si="108"/>
        <v>0.11182465106429197</v>
      </c>
      <c r="E613" s="33">
        <f t="shared" si="113"/>
        <v>0.10263686172590135</v>
      </c>
      <c r="F613" s="11">
        <f t="shared" si="109"/>
        <v>2277206.666666667</v>
      </c>
      <c r="G613" s="11">
        <f>F613/((Use!$C$5))</f>
        <v>6045.5144110407682</v>
      </c>
      <c r="H613" s="32">
        <f t="shared" si="110"/>
        <v>0.45796951015660936</v>
      </c>
      <c r="I613" s="30">
        <f t="shared" si="114"/>
        <v>0.56060637188251072</v>
      </c>
      <c r="K613">
        <f t="shared" si="121"/>
        <v>566</v>
      </c>
      <c r="L613">
        <f t="shared" si="118"/>
        <v>5.2622299655912209E-3</v>
      </c>
      <c r="M613" s="32">
        <f t="shared" si="119"/>
        <v>0.12519242126939498</v>
      </c>
      <c r="N613" s="33">
        <f t="shared" si="115"/>
        <v>0.11490630293646192</v>
      </c>
      <c r="O613" s="11">
        <f t="shared" si="111"/>
        <v>2277206.666666667</v>
      </c>
      <c r="P613" s="11">
        <f>O613/((Use!D$5))</f>
        <v>6123.4677839733913</v>
      </c>
      <c r="Q613" s="32">
        <f t="shared" si="112"/>
        <v>0.15151775601152889</v>
      </c>
      <c r="R613" s="35">
        <f t="shared" si="116"/>
        <v>0.26642405894799082</v>
      </c>
    </row>
    <row r="614" spans="2:18">
      <c r="B614">
        <f t="shared" si="120"/>
        <v>567</v>
      </c>
      <c r="C614">
        <f t="shared" si="117"/>
        <v>4.7003406736263317E-3</v>
      </c>
      <c r="D614" s="32">
        <f t="shared" si="108"/>
        <v>0.11192339249727379</v>
      </c>
      <c r="E614" s="33">
        <f t="shared" si="113"/>
        <v>0.10272749031903458</v>
      </c>
      <c r="F614" s="11">
        <f t="shared" si="109"/>
        <v>2281230</v>
      </c>
      <c r="G614" s="11">
        <f>F614/((Use!$C$5))</f>
        <v>6056.1955319083308</v>
      </c>
      <c r="H614" s="32">
        <f t="shared" si="110"/>
        <v>0.45870981167022279</v>
      </c>
      <c r="I614" s="30">
        <f t="shared" si="114"/>
        <v>0.56143730198925734</v>
      </c>
      <c r="K614">
        <f t="shared" si="121"/>
        <v>567</v>
      </c>
      <c r="L614">
        <f t="shared" si="118"/>
        <v>5.2622299655912209E-3</v>
      </c>
      <c r="M614" s="32">
        <f t="shared" si="119"/>
        <v>0.12530296647527714</v>
      </c>
      <c r="N614" s="33">
        <f t="shared" si="115"/>
        <v>0.1150077654753798</v>
      </c>
      <c r="O614" s="11">
        <f t="shared" si="111"/>
        <v>2281230</v>
      </c>
      <c r="P614" s="11">
        <f>O614/((Use!D$5))</f>
        <v>6134.286631648255</v>
      </c>
      <c r="Q614" s="32">
        <f t="shared" si="112"/>
        <v>0.1517503597267377</v>
      </c>
      <c r="R614" s="35">
        <f t="shared" si="116"/>
        <v>0.2667581252021175</v>
      </c>
    </row>
    <row r="615" spans="2:18">
      <c r="B615">
        <f t="shared" si="120"/>
        <v>568</v>
      </c>
      <c r="C615">
        <f t="shared" si="117"/>
        <v>4.7003406736263317E-3</v>
      </c>
      <c r="D615" s="32">
        <f t="shared" si="108"/>
        <v>0.11202204689500611</v>
      </c>
      <c r="E615" s="33">
        <f t="shared" si="113"/>
        <v>0.10281803902794925</v>
      </c>
      <c r="F615" s="11">
        <f t="shared" si="109"/>
        <v>2285253.3333333335</v>
      </c>
      <c r="G615" s="11">
        <f>F615/((Use!$C$5))</f>
        <v>6066.8766527758944</v>
      </c>
      <c r="H615" s="32">
        <f t="shared" si="110"/>
        <v>0.45945000221214938</v>
      </c>
      <c r="I615" s="30">
        <f t="shared" si="114"/>
        <v>0.56226804124009866</v>
      </c>
      <c r="K615">
        <f t="shared" si="121"/>
        <v>568</v>
      </c>
      <c r="L615">
        <f t="shared" si="118"/>
        <v>5.2622299655912209E-3</v>
      </c>
      <c r="M615" s="32">
        <f t="shared" si="119"/>
        <v>0.12541341424152039</v>
      </c>
      <c r="N615" s="33">
        <f t="shared" si="115"/>
        <v>0.11510913858054</v>
      </c>
      <c r="O615" s="11">
        <f t="shared" si="111"/>
        <v>2285253.3333333335</v>
      </c>
      <c r="P615" s="11">
        <f>O615/((Use!D$5))</f>
        <v>6145.1054793231206</v>
      </c>
      <c r="Q615" s="32">
        <f t="shared" si="112"/>
        <v>0.15198290970723113</v>
      </c>
      <c r="R615" s="35">
        <f t="shared" si="116"/>
        <v>0.26709204828777111</v>
      </c>
    </row>
    <row r="616" spans="2:18">
      <c r="B616">
        <f t="shared" si="120"/>
        <v>569</v>
      </c>
      <c r="C616">
        <f t="shared" si="117"/>
        <v>4.7003406736263317E-3</v>
      </c>
      <c r="D616" s="32">
        <f t="shared" si="108"/>
        <v>0.11212061448723466</v>
      </c>
      <c r="E616" s="33">
        <f t="shared" si="113"/>
        <v>0.10290850806351458</v>
      </c>
      <c r="F616" s="11">
        <f t="shared" si="109"/>
        <v>2289276.666666667</v>
      </c>
      <c r="G616" s="11">
        <f>F616/((Use!$C$5))</f>
        <v>6077.5577736434579</v>
      </c>
      <c r="H616" s="32">
        <f t="shared" si="110"/>
        <v>0.46019008199435341</v>
      </c>
      <c r="I616" s="30">
        <f t="shared" si="114"/>
        <v>0.563098590057868</v>
      </c>
      <c r="K616">
        <f t="shared" si="121"/>
        <v>569</v>
      </c>
      <c r="L616">
        <f t="shared" si="118"/>
        <v>5.2622299655912209E-3</v>
      </c>
      <c r="M616" s="32">
        <f t="shared" si="119"/>
        <v>0.12552376482533481</v>
      </c>
      <c r="N616" s="33">
        <f t="shared" si="115"/>
        <v>0.11521042248801959</v>
      </c>
      <c r="O616" s="11">
        <f t="shared" si="111"/>
        <v>2289276.666666667</v>
      </c>
      <c r="P616" s="11">
        <f>O616/((Use!D$5))</f>
        <v>6155.9243269979852</v>
      </c>
      <c r="Q616" s="32">
        <f t="shared" si="112"/>
        <v>0.1522154060599929</v>
      </c>
      <c r="R616" s="35">
        <f t="shared" si="116"/>
        <v>0.2674258285480125</v>
      </c>
    </row>
    <row r="617" spans="2:18">
      <c r="B617">
        <f t="shared" si="120"/>
        <v>570</v>
      </c>
      <c r="C617">
        <f t="shared" si="117"/>
        <v>4.7003406736263317E-3</v>
      </c>
      <c r="D617" s="32">
        <f t="shared" si="108"/>
        <v>0.11221909550269617</v>
      </c>
      <c r="E617" s="33">
        <f t="shared" si="113"/>
        <v>0.10299889763567374</v>
      </c>
      <c r="F617" s="11">
        <f t="shared" si="109"/>
        <v>2293300</v>
      </c>
      <c r="G617" s="11">
        <f>F617/((Use!$C$5))</f>
        <v>6088.2388945110206</v>
      </c>
      <c r="H617" s="32">
        <f t="shared" si="110"/>
        <v>0.46093005122802144</v>
      </c>
      <c r="I617" s="30">
        <f t="shared" si="114"/>
        <v>0.56392894886369516</v>
      </c>
      <c r="K617">
        <f t="shared" si="121"/>
        <v>570</v>
      </c>
      <c r="L617">
        <f t="shared" si="118"/>
        <v>5.2622299655912209E-3</v>
      </c>
      <c r="M617" s="32">
        <f t="shared" si="119"/>
        <v>0.12563401848280079</v>
      </c>
      <c r="N617" s="33">
        <f t="shared" si="115"/>
        <v>0.11531161743285875</v>
      </c>
      <c r="O617" s="11">
        <f t="shared" si="111"/>
        <v>2293300</v>
      </c>
      <c r="P617" s="11">
        <f>O617/((Use!D$5))</f>
        <v>6166.7431746728489</v>
      </c>
      <c r="Q617" s="32">
        <f t="shared" si="112"/>
        <v>0.15244784889160667</v>
      </c>
      <c r="R617" s="35">
        <f t="shared" si="116"/>
        <v>0.26775946632446546</v>
      </c>
    </row>
    <row r="618" spans="2:18">
      <c r="B618">
        <f t="shared" si="120"/>
        <v>571</v>
      </c>
      <c r="C618">
        <f t="shared" si="117"/>
        <v>4.7003406736263317E-3</v>
      </c>
      <c r="D618" s="32">
        <f t="shared" si="108"/>
        <v>0.11231749016912454</v>
      </c>
      <c r="E618" s="33">
        <f t="shared" si="113"/>
        <v>0.10308920795344946</v>
      </c>
      <c r="F618" s="11">
        <f t="shared" si="109"/>
        <v>2297323.3333333335</v>
      </c>
      <c r="G618" s="11">
        <f>F618/((Use!$C$5))</f>
        <v>6098.9200153785841</v>
      </c>
      <c r="H618" s="32">
        <f t="shared" si="110"/>
        <v>0.46166991012356912</v>
      </c>
      <c r="I618" s="30">
        <f t="shared" si="114"/>
        <v>0.56475911807701862</v>
      </c>
      <c r="K618">
        <f t="shared" si="121"/>
        <v>571</v>
      </c>
      <c r="L618">
        <f t="shared" si="118"/>
        <v>5.2622299655912209E-3</v>
      </c>
      <c r="M618" s="32">
        <f t="shared" si="119"/>
        <v>0.12574417546887606</v>
      </c>
      <c r="N618" s="33">
        <f t="shared" si="115"/>
        <v>0.11541272364906729</v>
      </c>
      <c r="O618" s="11">
        <f t="shared" si="111"/>
        <v>2297323.3333333335</v>
      </c>
      <c r="P618" s="11">
        <f>O618/((Use!D$5))</f>
        <v>6177.5620223477144</v>
      </c>
      <c r="Q618" s="32">
        <f t="shared" si="112"/>
        <v>0.15268023830825794</v>
      </c>
      <c r="R618" s="35">
        <f t="shared" si="116"/>
        <v>0.26809296195732524</v>
      </c>
    </row>
    <row r="619" spans="2:18">
      <c r="B619">
        <f t="shared" si="120"/>
        <v>572</v>
      </c>
      <c r="C619">
        <f t="shared" si="117"/>
        <v>4.7003406736263317E-3</v>
      </c>
      <c r="D619" s="32">
        <f t="shared" si="108"/>
        <v>0.11241579871325709</v>
      </c>
      <c r="E619" s="33">
        <f t="shared" si="113"/>
        <v>0.10317943922494975</v>
      </c>
      <c r="F619" s="11">
        <f t="shared" si="109"/>
        <v>2301346.666666667</v>
      </c>
      <c r="G619" s="11">
        <f>F619/((Use!$C$5))</f>
        <v>6109.6011362461477</v>
      </c>
      <c r="H619" s="32">
        <f t="shared" si="110"/>
        <v>0.46240965889064178</v>
      </c>
      <c r="I619" s="30">
        <f t="shared" si="114"/>
        <v>0.56558909811559155</v>
      </c>
      <c r="K619">
        <f t="shared" si="121"/>
        <v>572</v>
      </c>
      <c r="L619">
        <f t="shared" si="118"/>
        <v>5.2622299655912209E-3</v>
      </c>
      <c r="M619" s="32">
        <f t="shared" si="119"/>
        <v>0.12585423603740264</v>
      </c>
      <c r="N619" s="33">
        <f t="shared" si="115"/>
        <v>0.11551374136963091</v>
      </c>
      <c r="O619" s="11">
        <f t="shared" si="111"/>
        <v>2301346.666666667</v>
      </c>
      <c r="P619" s="11">
        <f>O619/((Use!D$5))</f>
        <v>6188.3808700225791</v>
      </c>
      <c r="Q619" s="32">
        <f t="shared" si="112"/>
        <v>0.15291257441573497</v>
      </c>
      <c r="R619" s="35">
        <f t="shared" si="116"/>
        <v>0.26842631578536591</v>
      </c>
    </row>
    <row r="620" spans="2:18">
      <c r="B620">
        <f t="shared" si="120"/>
        <v>573</v>
      </c>
      <c r="C620">
        <f t="shared" si="117"/>
        <v>4.7003406736263317E-3</v>
      </c>
      <c r="D620" s="32">
        <f t="shared" si="108"/>
        <v>0.11251402136084054</v>
      </c>
      <c r="E620" s="33">
        <f t="shared" si="113"/>
        <v>0.10326959165737343</v>
      </c>
      <c r="F620" s="11">
        <f t="shared" si="109"/>
        <v>2305370</v>
      </c>
      <c r="G620" s="11">
        <f>F620/((Use!$C$5))</f>
        <v>6120.2822571137103</v>
      </c>
      <c r="H620" s="32">
        <f t="shared" si="110"/>
        <v>0.46314929773812197</v>
      </c>
      <c r="I620" s="30">
        <f t="shared" si="114"/>
        <v>0.56641888939549534</v>
      </c>
      <c r="K620">
        <f t="shared" si="121"/>
        <v>573</v>
      </c>
      <c r="L620">
        <f t="shared" si="118"/>
        <v>5.2622299655912209E-3</v>
      </c>
      <c r="M620" s="32">
        <f t="shared" si="119"/>
        <v>0.12596420044111353</v>
      </c>
      <c r="N620" s="33">
        <f t="shared" si="115"/>
        <v>0.11561467082651745</v>
      </c>
      <c r="O620" s="11">
        <f t="shared" si="111"/>
        <v>2305370</v>
      </c>
      <c r="P620" s="11">
        <f>O620/((Use!D$5))</f>
        <v>6199.1997176974428</v>
      </c>
      <c r="Q620" s="32">
        <f t="shared" si="112"/>
        <v>0.15314485731943334</v>
      </c>
      <c r="R620" s="35">
        <f t="shared" si="116"/>
        <v>0.26875952814595078</v>
      </c>
    </row>
    <row r="621" spans="2:18">
      <c r="B621">
        <f t="shared" si="120"/>
        <v>574</v>
      </c>
      <c r="C621">
        <f t="shared" si="117"/>
        <v>4.7003406736263317E-3</v>
      </c>
      <c r="D621" s="32">
        <f t="shared" si="108"/>
        <v>0.1126121583366371</v>
      </c>
      <c r="E621" s="33">
        <f t="shared" si="113"/>
        <v>0.10335966545701568</v>
      </c>
      <c r="F621" s="11">
        <f t="shared" si="109"/>
        <v>2309393.3333333335</v>
      </c>
      <c r="G621" s="11">
        <f>F621/((Use!$C$5))</f>
        <v>6130.9633779812739</v>
      </c>
      <c r="H621" s="32">
        <f t="shared" si="110"/>
        <v>0.46388882687413152</v>
      </c>
      <c r="I621" s="30">
        <f t="shared" si="114"/>
        <v>0.56724849233114716</v>
      </c>
      <c r="K621">
        <f t="shared" si="121"/>
        <v>574</v>
      </c>
      <c r="L621">
        <f t="shared" si="118"/>
        <v>5.2622299655912209E-3</v>
      </c>
      <c r="M621" s="32">
        <f t="shared" si="119"/>
        <v>0.1260740689316395</v>
      </c>
      <c r="N621" s="33">
        <f t="shared" si="115"/>
        <v>0.11571551225068308</v>
      </c>
      <c r="O621" s="11">
        <f t="shared" si="111"/>
        <v>2309393.3333333335</v>
      </c>
      <c r="P621" s="11">
        <f>O621/((Use!D$5))</f>
        <v>6210.0185653723083</v>
      </c>
      <c r="Q621" s="32">
        <f t="shared" si="112"/>
        <v>0.15337708712435549</v>
      </c>
      <c r="R621" s="35">
        <f t="shared" si="116"/>
        <v>0.2690925993750386</v>
      </c>
    </row>
    <row r="622" spans="2:18">
      <c r="B622">
        <f t="shared" si="120"/>
        <v>575</v>
      </c>
      <c r="C622">
        <f t="shared" si="117"/>
        <v>4.7003406736263317E-3</v>
      </c>
      <c r="D622" s="32">
        <f t="shared" si="108"/>
        <v>0.11271020986443052</v>
      </c>
      <c r="E622" s="33">
        <f t="shared" si="113"/>
        <v>0.10344966082927363</v>
      </c>
      <c r="F622" s="11">
        <f t="shared" si="109"/>
        <v>2313416.666666667</v>
      </c>
      <c r="G622" s="11">
        <f>F622/((Use!$C$5))</f>
        <v>6141.6444988488374</v>
      </c>
      <c r="H622" s="32">
        <f t="shared" si="110"/>
        <v>0.46462824650603807</v>
      </c>
      <c r="I622" s="30">
        <f t="shared" si="114"/>
        <v>0.56807790733531172</v>
      </c>
      <c r="K622">
        <f t="shared" si="121"/>
        <v>575</v>
      </c>
      <c r="L622">
        <f t="shared" si="118"/>
        <v>5.2622299655912209E-3</v>
      </c>
      <c r="M622" s="32">
        <f t="shared" si="119"/>
        <v>0.12618384175951591</v>
      </c>
      <c r="N622" s="33">
        <f t="shared" si="115"/>
        <v>0.11581626587207855</v>
      </c>
      <c r="O622" s="11">
        <f t="shared" si="111"/>
        <v>2313416.666666667</v>
      </c>
      <c r="P622" s="11">
        <f>O622/((Use!D$5))</f>
        <v>6220.837413047173</v>
      </c>
      <c r="Q622" s="32">
        <f t="shared" si="112"/>
        <v>0.15360926393511437</v>
      </c>
      <c r="R622" s="35">
        <f t="shared" si="116"/>
        <v>0.26942552980719292</v>
      </c>
    </row>
    <row r="623" spans="2:18">
      <c r="B623">
        <f t="shared" si="120"/>
        <v>576</v>
      </c>
      <c r="C623">
        <f t="shared" si="117"/>
        <v>4.7003406736263317E-3</v>
      </c>
      <c r="D623" s="32">
        <f t="shared" si="108"/>
        <v>0.11280817616703195</v>
      </c>
      <c r="E623" s="33">
        <f t="shared" si="113"/>
        <v>0.10353957797865172</v>
      </c>
      <c r="F623" s="11">
        <f t="shared" si="109"/>
        <v>2317440</v>
      </c>
      <c r="G623" s="11">
        <f>F623/((Use!$C$5))</f>
        <v>6152.3256197164001</v>
      </c>
      <c r="H623" s="32">
        <f t="shared" si="110"/>
        <v>0.46536755684045406</v>
      </c>
      <c r="I623" s="30">
        <f t="shared" si="114"/>
        <v>0.56890713481910582</v>
      </c>
      <c r="K623">
        <f t="shared" si="121"/>
        <v>576</v>
      </c>
      <c r="L623">
        <f t="shared" si="118"/>
        <v>5.2622299655912209E-3</v>
      </c>
      <c r="M623" s="32">
        <f t="shared" si="119"/>
        <v>0.12629351917418929</v>
      </c>
      <c r="N623" s="33">
        <f t="shared" si="115"/>
        <v>0.11591693191965526</v>
      </c>
      <c r="O623" s="11">
        <f t="shared" si="111"/>
        <v>2317440</v>
      </c>
      <c r="P623" s="11">
        <f>O623/((Use!D$5))</f>
        <v>6231.6562607220367</v>
      </c>
      <c r="Q623" s="32">
        <f t="shared" si="112"/>
        <v>0.15384138785593582</v>
      </c>
      <c r="R623" s="35">
        <f t="shared" si="116"/>
        <v>0.26975831977559106</v>
      </c>
    </row>
    <row r="624" spans="2:18">
      <c r="B624">
        <f t="shared" si="120"/>
        <v>577</v>
      </c>
      <c r="C624">
        <f t="shared" si="117"/>
        <v>4.7003406736263317E-3</v>
      </c>
      <c r="D624" s="32">
        <f t="shared" ref="D624:D687" si="122">C624*B624^(0.5)</f>
        <v>0.11290605746628594</v>
      </c>
      <c r="E624" s="33">
        <f t="shared" si="113"/>
        <v>0.10362941710876721</v>
      </c>
      <c r="F624" s="11">
        <f t="shared" ref="F624:F687" si="123">B624*F$45</f>
        <v>2321463.3333333335</v>
      </c>
      <c r="G624" s="11">
        <f>F624/((Use!$C$5))</f>
        <v>6163.0067405839636</v>
      </c>
      <c r="H624" s="32">
        <f t="shared" ref="H624:H687" si="124">(C$20*EXP(C$21*(($C$9-C$27)/$C$9)+C$22*$C$6+C$23*$C$4+C$24*$C$5)*(1+C$25*$C$7*(1-($C$7/(2*C$28))))*G624^C$26)/100</f>
        <v>0.46610675808324736</v>
      </c>
      <c r="I624" s="30">
        <f t="shared" si="114"/>
        <v>0.56973617519201458</v>
      </c>
      <c r="K624">
        <f t="shared" si="121"/>
        <v>577</v>
      </c>
      <c r="L624">
        <f t="shared" si="118"/>
        <v>5.2622299655912209E-3</v>
      </c>
      <c r="M624" s="32">
        <f t="shared" si="119"/>
        <v>0.12640310142402394</v>
      </c>
      <c r="N624" s="33">
        <f t="shared" si="115"/>
        <v>0.11601751062137126</v>
      </c>
      <c r="O624" s="11">
        <f t="shared" ref="O624:O687" si="125">K624*N$45</f>
        <v>2321463.3333333335</v>
      </c>
      <c r="P624" s="11">
        <f>O624/((Use!D$5))</f>
        <v>6242.4751083969022</v>
      </c>
      <c r="Q624" s="32">
        <f t="shared" ref="Q624:Q687" si="126">(K$20*EXP(K$21*(($C$9-K$27)/$C$9)+K$22*$C$6+K$23*$C$4+K$24*$C$5)*(1+K$25*$C$7*(1-($C$7/(2*K$28))))*P624^K$26)/100</f>
        <v>0.1540734589906595</v>
      </c>
      <c r="R624" s="35">
        <f t="shared" si="116"/>
        <v>0.27009096961203077</v>
      </c>
    </row>
    <row r="625" spans="2:18">
      <c r="B625">
        <f t="shared" si="120"/>
        <v>578</v>
      </c>
      <c r="C625">
        <f t="shared" si="117"/>
        <v>4.7003406736263317E-3</v>
      </c>
      <c r="D625" s="32">
        <f t="shared" si="122"/>
        <v>0.11300385398307621</v>
      </c>
      <c r="E625" s="33">
        <f t="shared" ref="E625:E688" si="127">D625*(1-$B$46)</f>
        <v>0.10371917842235544</v>
      </c>
      <c r="F625" s="11">
        <f t="shared" si="123"/>
        <v>2325486.666666667</v>
      </c>
      <c r="G625" s="11">
        <f>F625/((Use!$C$5))</f>
        <v>6173.6878614515272</v>
      </c>
      <c r="H625" s="32">
        <f t="shared" si="124"/>
        <v>0.46684585043954108</v>
      </c>
      <c r="I625" s="30">
        <f t="shared" ref="I625:I688" si="128">H625+E625</f>
        <v>0.57056502886189653</v>
      </c>
      <c r="K625">
        <f t="shared" si="121"/>
        <v>578</v>
      </c>
      <c r="L625">
        <f t="shared" si="118"/>
        <v>5.2622299655912209E-3</v>
      </c>
      <c r="M625" s="32">
        <f t="shared" si="119"/>
        <v>0.12651258875630855</v>
      </c>
      <c r="N625" s="33">
        <f t="shared" ref="N625:N688" si="129">M625*(1-$B$46)</f>
        <v>0.11611800220419742</v>
      </c>
      <c r="O625" s="11">
        <f t="shared" si="125"/>
        <v>2325486.666666667</v>
      </c>
      <c r="P625" s="11">
        <f>O625/((Use!D$5))</f>
        <v>6253.2939560717668</v>
      </c>
      <c r="Q625" s="32">
        <f t="shared" si="126"/>
        <v>0.1543054774427419</v>
      </c>
      <c r="R625" s="35">
        <f t="shared" ref="R625:R688" si="130">Q625+N625</f>
        <v>0.2704234796469393</v>
      </c>
    </row>
    <row r="626" spans="2:18">
      <c r="B626">
        <f t="shared" si="120"/>
        <v>579</v>
      </c>
      <c r="C626">
        <f t="shared" ref="C626:C689" si="131">C625</f>
        <v>4.7003406736263317E-3</v>
      </c>
      <c r="D626" s="32">
        <f t="shared" si="122"/>
        <v>0.11310156593733155</v>
      </c>
      <c r="E626" s="33">
        <f t="shared" si="127"/>
        <v>0.10380886212127534</v>
      </c>
      <c r="F626" s="11">
        <f t="shared" si="123"/>
        <v>2329510</v>
      </c>
      <c r="G626" s="11">
        <f>F626/((Use!$C$5))</f>
        <v>6184.3689823190889</v>
      </c>
      <c r="H626" s="32">
        <f t="shared" si="124"/>
        <v>0.46758483411371637</v>
      </c>
      <c r="I626" s="30">
        <f t="shared" si="128"/>
        <v>0.5713936962349917</v>
      </c>
      <c r="K626">
        <f t="shared" si="121"/>
        <v>579</v>
      </c>
      <c r="L626">
        <f t="shared" si="118"/>
        <v>5.2622299655912209E-3</v>
      </c>
      <c r="M626" s="32">
        <f t="shared" si="119"/>
        <v>0.12662198141726269</v>
      </c>
      <c r="N626" s="33">
        <f t="shared" si="129"/>
        <v>0.11621840689412329</v>
      </c>
      <c r="O626" s="11">
        <f t="shared" si="125"/>
        <v>2329510</v>
      </c>
      <c r="P626" s="11">
        <f>O626/((Use!D$5))</f>
        <v>6264.1128037466306</v>
      </c>
      <c r="Q626" s="32">
        <f t="shared" si="126"/>
        <v>0.15453744331525818</v>
      </c>
      <c r="R626" s="35">
        <f t="shared" si="130"/>
        <v>0.27075585020938148</v>
      </c>
    </row>
    <row r="627" spans="2:18">
      <c r="B627">
        <f t="shared" si="120"/>
        <v>580</v>
      </c>
      <c r="C627">
        <f t="shared" si="131"/>
        <v>4.7003406736263317E-3</v>
      </c>
      <c r="D627" s="32">
        <f t="shared" si="122"/>
        <v>0.11319919354803153</v>
      </c>
      <c r="E627" s="33">
        <f t="shared" si="127"/>
        <v>0.10389846840651457</v>
      </c>
      <c r="F627" s="11">
        <f t="shared" si="123"/>
        <v>2333533.3333333335</v>
      </c>
      <c r="G627" s="11">
        <f>F627/((Use!$C$5))</f>
        <v>6195.0501031866524</v>
      </c>
      <c r="H627" s="32">
        <f t="shared" si="124"/>
        <v>0.46832370930942174</v>
      </c>
      <c r="I627" s="30">
        <f t="shared" si="128"/>
        <v>0.57222217771593631</v>
      </c>
      <c r="K627">
        <f t="shared" si="121"/>
        <v>580</v>
      </c>
      <c r="L627">
        <f t="shared" si="118"/>
        <v>5.2622299655912209E-3</v>
      </c>
      <c r="M627" s="32">
        <f t="shared" si="119"/>
        <v>0.12673127965204323</v>
      </c>
      <c r="N627" s="33">
        <f t="shared" si="129"/>
        <v>0.11631872491616303</v>
      </c>
      <c r="O627" s="11">
        <f t="shared" si="125"/>
        <v>2333533.3333333335</v>
      </c>
      <c r="P627" s="11">
        <f>O627/((Use!D$5))</f>
        <v>6274.9316514214961</v>
      </c>
      <c r="Q627" s="32">
        <f t="shared" si="126"/>
        <v>0.15476935671090375</v>
      </c>
      <c r="R627" s="35">
        <f t="shared" si="130"/>
        <v>0.27108808162706677</v>
      </c>
    </row>
    <row r="628" spans="2:18">
      <c r="B628">
        <f t="shared" si="120"/>
        <v>581</v>
      </c>
      <c r="C628">
        <f t="shared" si="131"/>
        <v>4.7003406736263317E-3</v>
      </c>
      <c r="D628" s="32">
        <f t="shared" si="122"/>
        <v>0.11329673703321226</v>
      </c>
      <c r="E628" s="33">
        <f t="shared" si="127"/>
        <v>0.10398799747819486</v>
      </c>
      <c r="F628" s="11">
        <f t="shared" si="123"/>
        <v>2337556.666666667</v>
      </c>
      <c r="G628" s="11">
        <f>F628/((Use!$C$5))</f>
        <v>6205.731224054216</v>
      </c>
      <c r="H628" s="32">
        <f t="shared" si="124"/>
        <v>0.4690624762295712</v>
      </c>
      <c r="I628" s="30">
        <f t="shared" si="128"/>
        <v>0.57305047370776607</v>
      </c>
      <c r="K628">
        <f t="shared" si="121"/>
        <v>581</v>
      </c>
      <c r="L628">
        <f t="shared" ref="L628:L691" si="132">L627</f>
        <v>5.2622299655912209E-3</v>
      </c>
      <c r="M628" s="32">
        <f t="shared" ref="M628:M691" si="133">L628*K628^(0.5)</f>
        <v>0.12684048370475079</v>
      </c>
      <c r="N628" s="33">
        <f t="shared" si="129"/>
        <v>0.11641895649436139</v>
      </c>
      <c r="O628" s="11">
        <f t="shared" si="125"/>
        <v>2337556.666666667</v>
      </c>
      <c r="P628" s="11">
        <f>O628/((Use!D$5))</f>
        <v>6285.7504990963607</v>
      </c>
      <c r="Q628" s="32">
        <f t="shared" si="126"/>
        <v>0.15500121773199729</v>
      </c>
      <c r="R628" s="35">
        <f t="shared" si="130"/>
        <v>0.27142017422635867</v>
      </c>
    </row>
    <row r="629" spans="2:18">
      <c r="B629">
        <f t="shared" si="120"/>
        <v>582</v>
      </c>
      <c r="C629">
        <f t="shared" si="131"/>
        <v>4.7003406736263317E-3</v>
      </c>
      <c r="D629" s="32">
        <f t="shared" si="122"/>
        <v>0.11339419660997203</v>
      </c>
      <c r="E629" s="33">
        <f t="shared" si="127"/>
        <v>0.10407744953557714</v>
      </c>
      <c r="F629" s="11">
        <f t="shared" si="123"/>
        <v>2341580</v>
      </c>
      <c r="G629" s="11">
        <f>F629/((Use!$C$5))</f>
        <v>6216.4123449217786</v>
      </c>
      <c r="H629" s="32">
        <f t="shared" si="124"/>
        <v>0.46980113507635246</v>
      </c>
      <c r="I629" s="30">
        <f t="shared" si="128"/>
        <v>0.57387858461192964</v>
      </c>
      <c r="K629">
        <f t="shared" si="121"/>
        <v>582</v>
      </c>
      <c r="L629">
        <f t="shared" si="132"/>
        <v>5.2622299655912209E-3</v>
      </c>
      <c r="M629" s="32">
        <f t="shared" si="133"/>
        <v>0.12694959381843612</v>
      </c>
      <c r="N629" s="33">
        <f t="shared" si="129"/>
        <v>0.11651910185179944</v>
      </c>
      <c r="O629" s="11">
        <f t="shared" si="125"/>
        <v>2341580</v>
      </c>
      <c r="P629" s="11">
        <f>O629/((Use!D$5))</f>
        <v>6296.5693467712244</v>
      </c>
      <c r="Q629" s="32">
        <f t="shared" si="126"/>
        <v>0.15523302648048218</v>
      </c>
      <c r="R629" s="35">
        <f t="shared" si="130"/>
        <v>0.27175212833228163</v>
      </c>
    </row>
    <row r="630" spans="2:18">
      <c r="B630">
        <f t="shared" si="120"/>
        <v>583</v>
      </c>
      <c r="C630">
        <f t="shared" si="131"/>
        <v>4.7003406736263317E-3</v>
      </c>
      <c r="D630" s="32">
        <f t="shared" si="122"/>
        <v>0.11349157249447706</v>
      </c>
      <c r="E630" s="33">
        <f t="shared" si="127"/>
        <v>0.1041668247770669</v>
      </c>
      <c r="F630" s="11">
        <f t="shared" si="123"/>
        <v>2345603.3333333335</v>
      </c>
      <c r="G630" s="11">
        <f>F630/((Use!$C$5))</f>
        <v>6227.0934657893422</v>
      </c>
      <c r="H630" s="32">
        <f t="shared" si="124"/>
        <v>0.47053968605122642</v>
      </c>
      <c r="I630" s="30">
        <f t="shared" si="128"/>
        <v>0.57470651082829338</v>
      </c>
      <c r="K630">
        <f t="shared" si="121"/>
        <v>583</v>
      </c>
      <c r="L630">
        <f t="shared" si="132"/>
        <v>5.2622299655912209E-3</v>
      </c>
      <c r="M630" s="32">
        <f t="shared" si="133"/>
        <v>0.1270586102351064</v>
      </c>
      <c r="N630" s="33">
        <f t="shared" si="129"/>
        <v>0.11661916121060045</v>
      </c>
      <c r="O630" s="11">
        <f t="shared" si="125"/>
        <v>2345603.3333333335</v>
      </c>
      <c r="P630" s="11">
        <f>O630/((Use!D$5))</f>
        <v>6307.38819444609</v>
      </c>
      <c r="Q630" s="32">
        <f t="shared" si="126"/>
        <v>0.15546478305792791</v>
      </c>
      <c r="R630" s="35">
        <f t="shared" si="130"/>
        <v>0.27208394426852833</v>
      </c>
    </row>
    <row r="631" spans="2:18">
      <c r="B631">
        <f t="shared" si="120"/>
        <v>584</v>
      </c>
      <c r="C631">
        <f t="shared" si="131"/>
        <v>4.7003406736263317E-3</v>
      </c>
      <c r="D631" s="32">
        <f t="shared" si="122"/>
        <v>0.11358886490196689</v>
      </c>
      <c r="E631" s="33">
        <f t="shared" si="127"/>
        <v>0.10425612340021909</v>
      </c>
      <c r="F631" s="11">
        <f t="shared" si="123"/>
        <v>2349626.666666667</v>
      </c>
      <c r="G631" s="11">
        <f>F631/((Use!$C$5))</f>
        <v>6237.7745866569057</v>
      </c>
      <c r="H631" s="32">
        <f t="shared" si="124"/>
        <v>0.47127812935493735</v>
      </c>
      <c r="I631" s="30">
        <f t="shared" si="128"/>
        <v>0.57553425275515646</v>
      </c>
      <c r="K631">
        <f t="shared" si="121"/>
        <v>584</v>
      </c>
      <c r="L631">
        <f t="shared" si="132"/>
        <v>5.2622299655912209E-3</v>
      </c>
      <c r="M631" s="32">
        <f t="shared" si="133"/>
        <v>0.1271675331957314</v>
      </c>
      <c r="N631" s="33">
        <f t="shared" si="129"/>
        <v>0.11671913479193555</v>
      </c>
      <c r="O631" s="11">
        <f t="shared" si="125"/>
        <v>2349626.666666667</v>
      </c>
      <c r="P631" s="11">
        <f>O631/((Use!D$5))</f>
        <v>6318.2070421209546</v>
      </c>
      <c r="Q631" s="32">
        <f t="shared" si="126"/>
        <v>0.15569648756553353</v>
      </c>
      <c r="R631" s="35">
        <f t="shared" si="130"/>
        <v>0.27241562235746908</v>
      </c>
    </row>
    <row r="632" spans="2:18">
      <c r="B632">
        <f t="shared" si="120"/>
        <v>585</v>
      </c>
      <c r="C632">
        <f t="shared" si="131"/>
        <v>4.7003406736263317E-3</v>
      </c>
      <c r="D632" s="32">
        <f t="shared" si="122"/>
        <v>0.11368607404676015</v>
      </c>
      <c r="E632" s="33">
        <f t="shared" si="127"/>
        <v>0.10434534560174336</v>
      </c>
      <c r="F632" s="11">
        <f t="shared" si="123"/>
        <v>2353650</v>
      </c>
      <c r="G632" s="11">
        <f>F632/((Use!$C$5))</f>
        <v>6248.4557075244684</v>
      </c>
      <c r="H632" s="32">
        <f t="shared" si="124"/>
        <v>0.47201646518750801</v>
      </c>
      <c r="I632" s="30">
        <f t="shared" si="128"/>
        <v>0.57636181078925142</v>
      </c>
      <c r="K632">
        <f t="shared" si="121"/>
        <v>585</v>
      </c>
      <c r="L632">
        <f t="shared" si="132"/>
        <v>5.2622299655912209E-3</v>
      </c>
      <c r="M632" s="32">
        <f t="shared" si="133"/>
        <v>0.12727636294024988</v>
      </c>
      <c r="N632" s="33">
        <f t="shared" si="129"/>
        <v>0.1168190228160295</v>
      </c>
      <c r="O632" s="11">
        <f t="shared" si="125"/>
        <v>2353650</v>
      </c>
      <c r="P632" s="11">
        <f>O632/((Use!D$5))</f>
        <v>6329.0258897958183</v>
      </c>
      <c r="Q632" s="32">
        <f t="shared" si="126"/>
        <v>0.15592814010412867</v>
      </c>
      <c r="R632" s="35">
        <f t="shared" si="130"/>
        <v>0.27274716292015816</v>
      </c>
    </row>
    <row r="633" spans="2:18">
      <c r="B633">
        <f t="shared" si="120"/>
        <v>586</v>
      </c>
      <c r="C633">
        <f t="shared" si="131"/>
        <v>4.7003406736263317E-3</v>
      </c>
      <c r="D633" s="32">
        <f t="shared" si="122"/>
        <v>0.11378320014225993</v>
      </c>
      <c r="E633" s="33">
        <f t="shared" si="127"/>
        <v>0.10443449157750907</v>
      </c>
      <c r="F633" s="11">
        <f t="shared" si="123"/>
        <v>2357673.3333333335</v>
      </c>
      <c r="G633" s="11">
        <f>F633/((Use!$C$5))</f>
        <v>6259.1368283920319</v>
      </c>
      <c r="H633" s="32">
        <f t="shared" si="124"/>
        <v>0.4727546937482528</v>
      </c>
      <c r="I633" s="30">
        <f t="shared" si="128"/>
        <v>0.57718918532576191</v>
      </c>
      <c r="K633">
        <f t="shared" si="121"/>
        <v>586</v>
      </c>
      <c r="L633">
        <f t="shared" si="132"/>
        <v>5.2622299655912209E-3</v>
      </c>
      <c r="M633" s="32">
        <f t="shared" si="133"/>
        <v>0.12738509970757564</v>
      </c>
      <c r="N633" s="33">
        <f t="shared" si="129"/>
        <v>0.11691882550216638</v>
      </c>
      <c r="O633" s="11">
        <f t="shared" si="125"/>
        <v>2357673.3333333335</v>
      </c>
      <c r="P633" s="11">
        <f>O633/((Use!D$5))</f>
        <v>6339.8447374706839</v>
      </c>
      <c r="Q633" s="32">
        <f t="shared" si="126"/>
        <v>0.15615974077417538</v>
      </c>
      <c r="R633" s="35">
        <f t="shared" si="130"/>
        <v>0.27307856627634175</v>
      </c>
    </row>
    <row r="634" spans="2:18">
      <c r="B634">
        <f t="shared" si="120"/>
        <v>587</v>
      </c>
      <c r="C634">
        <f t="shared" si="131"/>
        <v>4.7003406736263317E-3</v>
      </c>
      <c r="D634" s="32">
        <f t="shared" si="122"/>
        <v>0.11388024340095926</v>
      </c>
      <c r="E634" s="33">
        <f t="shared" si="127"/>
        <v>0.10452356152255032</v>
      </c>
      <c r="F634" s="11">
        <f t="shared" si="123"/>
        <v>2361696.666666667</v>
      </c>
      <c r="G634" s="11">
        <f>F634/((Use!$C$5))</f>
        <v>6269.8179492595955</v>
      </c>
      <c r="H634" s="32">
        <f t="shared" si="124"/>
        <v>0.47349281523577402</v>
      </c>
      <c r="I634" s="30">
        <f t="shared" si="128"/>
        <v>0.5780163767583244</v>
      </c>
      <c r="K634">
        <f t="shared" si="121"/>
        <v>587</v>
      </c>
      <c r="L634">
        <f t="shared" si="132"/>
        <v>5.2622299655912209E-3</v>
      </c>
      <c r="M634" s="32">
        <f t="shared" si="133"/>
        <v>0.12749374373560354</v>
      </c>
      <c r="N634" s="33">
        <f t="shared" si="129"/>
        <v>0.11701854306869501</v>
      </c>
      <c r="O634" s="11">
        <f t="shared" si="125"/>
        <v>2361696.666666667</v>
      </c>
      <c r="P634" s="11">
        <f>O634/((Use!D$5))</f>
        <v>6350.6635851455485</v>
      </c>
      <c r="Q634" s="32">
        <f t="shared" si="126"/>
        <v>0.15639128967577062</v>
      </c>
      <c r="R634" s="35">
        <f t="shared" si="130"/>
        <v>0.27340983274446562</v>
      </c>
    </row>
    <row r="635" spans="2:18">
      <c r="B635">
        <f t="shared" si="120"/>
        <v>588</v>
      </c>
      <c r="C635">
        <f t="shared" si="131"/>
        <v>4.7003406736263317E-3</v>
      </c>
      <c r="D635" s="32">
        <f t="shared" si="122"/>
        <v>0.1139772040344466</v>
      </c>
      <c r="E635" s="33">
        <f t="shared" si="127"/>
        <v>0.10461255563107094</v>
      </c>
      <c r="F635" s="11">
        <f t="shared" si="123"/>
        <v>2365720</v>
      </c>
      <c r="G635" s="11">
        <f>F635/((Use!$C$5))</f>
        <v>6280.4990701271581</v>
      </c>
      <c r="H635" s="32">
        <f t="shared" si="124"/>
        <v>0.47423082984797127</v>
      </c>
      <c r="I635" s="30">
        <f t="shared" si="128"/>
        <v>0.57884338547904224</v>
      </c>
      <c r="K635">
        <f t="shared" si="121"/>
        <v>588</v>
      </c>
      <c r="L635">
        <f t="shared" si="132"/>
        <v>5.2622299655912209E-3</v>
      </c>
      <c r="M635" s="32">
        <f t="shared" si="133"/>
        <v>0.12760229526121586</v>
      </c>
      <c r="N635" s="33">
        <f t="shared" si="129"/>
        <v>0.11711817573303485</v>
      </c>
      <c r="O635" s="11">
        <f t="shared" si="125"/>
        <v>2365720</v>
      </c>
      <c r="P635" s="11">
        <f>O635/((Use!D$5))</f>
        <v>6361.4824328204122</v>
      </c>
      <c r="Q635" s="32">
        <f t="shared" si="126"/>
        <v>0.15662278690864812</v>
      </c>
      <c r="R635" s="35">
        <f t="shared" si="130"/>
        <v>0.27374096264168296</v>
      </c>
    </row>
    <row r="636" spans="2:18">
      <c r="B636">
        <f t="shared" si="120"/>
        <v>589</v>
      </c>
      <c r="C636">
        <f t="shared" si="131"/>
        <v>4.7003406736263317E-3</v>
      </c>
      <c r="D636" s="32">
        <f t="shared" si="122"/>
        <v>0.11407408225341116</v>
      </c>
      <c r="E636" s="33">
        <f t="shared" si="127"/>
        <v>0.10470147409644939</v>
      </c>
      <c r="F636" s="11">
        <f t="shared" si="123"/>
        <v>2369743.3333333335</v>
      </c>
      <c r="G636" s="11">
        <f>F636/((Use!$C$5))</f>
        <v>6291.1801909947217</v>
      </c>
      <c r="H636" s="32">
        <f t="shared" si="124"/>
        <v>0.47496873778203919</v>
      </c>
      <c r="I636" s="30">
        <f t="shared" si="128"/>
        <v>0.57967021187848855</v>
      </c>
      <c r="K636">
        <f t="shared" si="121"/>
        <v>589</v>
      </c>
      <c r="L636">
        <f t="shared" si="132"/>
        <v>5.2622299655912209E-3</v>
      </c>
      <c r="M636" s="32">
        <f t="shared" si="133"/>
        <v>0.12771075452028807</v>
      </c>
      <c r="N636" s="33">
        <f t="shared" si="129"/>
        <v>0.11721772371168124</v>
      </c>
      <c r="O636" s="11">
        <f t="shared" si="125"/>
        <v>2369743.3333333335</v>
      </c>
      <c r="P636" s="11">
        <f>O636/((Use!D$5))</f>
        <v>6372.3012804952778</v>
      </c>
      <c r="Q636" s="32">
        <f t="shared" si="126"/>
        <v>0.15685423257218029</v>
      </c>
      <c r="R636" s="35">
        <f t="shared" si="130"/>
        <v>0.2740719562838615</v>
      </c>
    </row>
    <row r="637" spans="2:18">
      <c r="B637">
        <f t="shared" si="120"/>
        <v>590</v>
      </c>
      <c r="C637">
        <f t="shared" si="131"/>
        <v>4.7003406736263317E-3</v>
      </c>
      <c r="D637" s="32">
        <f t="shared" si="122"/>
        <v>0.11417087826764827</v>
      </c>
      <c r="E637" s="33">
        <f t="shared" si="127"/>
        <v>0.10479031711124369</v>
      </c>
      <c r="F637" s="11">
        <f t="shared" si="123"/>
        <v>2373766.666666667</v>
      </c>
      <c r="G637" s="11">
        <f>F637/((Use!$C$5))</f>
        <v>6301.8613118622852</v>
      </c>
      <c r="H637" s="32">
        <f t="shared" si="124"/>
        <v>0.47570653923447709</v>
      </c>
      <c r="I637" s="30">
        <f t="shared" si="128"/>
        <v>0.58049685634572079</v>
      </c>
      <c r="K637">
        <f t="shared" si="121"/>
        <v>590</v>
      </c>
      <c r="L637">
        <f t="shared" si="132"/>
        <v>5.2622299655912209E-3</v>
      </c>
      <c r="M637" s="32">
        <f t="shared" si="133"/>
        <v>0.12781912174769489</v>
      </c>
      <c r="N637" s="33">
        <f t="shared" si="129"/>
        <v>0.11731718722021101</v>
      </c>
      <c r="O637" s="11">
        <f t="shared" si="125"/>
        <v>2373766.666666667</v>
      </c>
      <c r="P637" s="11">
        <f>O637/((Use!D$5))</f>
        <v>6383.1201281701424</v>
      </c>
      <c r="Q637" s="32">
        <f t="shared" si="126"/>
        <v>0.15708562676537963</v>
      </c>
      <c r="R637" s="35">
        <f t="shared" si="130"/>
        <v>0.27440281398559063</v>
      </c>
    </row>
    <row r="638" spans="2:18">
      <c r="B638">
        <f t="shared" si="120"/>
        <v>591</v>
      </c>
      <c r="C638">
        <f t="shared" si="131"/>
        <v>4.7003406736263317E-3</v>
      </c>
      <c r="D638" s="32">
        <f t="shared" si="122"/>
        <v>0.11426759228606469</v>
      </c>
      <c r="E638" s="33">
        <f t="shared" si="127"/>
        <v>0.10487908486719631</v>
      </c>
      <c r="F638" s="11">
        <f t="shared" si="123"/>
        <v>2377790</v>
      </c>
      <c r="G638" s="11">
        <f>F638/((Use!$C$5))</f>
        <v>6312.5424327298479</v>
      </c>
      <c r="H638" s="32">
        <f t="shared" si="124"/>
        <v>0.47644423440108818</v>
      </c>
      <c r="I638" s="30">
        <f t="shared" si="128"/>
        <v>0.58132331926828451</v>
      </c>
      <c r="K638">
        <f t="shared" si="121"/>
        <v>591</v>
      </c>
      <c r="L638">
        <f t="shared" si="132"/>
        <v>5.2622299655912209E-3</v>
      </c>
      <c r="M638" s="32">
        <f t="shared" si="133"/>
        <v>0.12792739717731622</v>
      </c>
      <c r="N638" s="33">
        <f t="shared" si="129"/>
        <v>0.11741656647328794</v>
      </c>
      <c r="O638" s="11">
        <f t="shared" si="125"/>
        <v>2377790</v>
      </c>
      <c r="P638" s="11">
        <f>O638/((Use!D$5))</f>
        <v>6393.938975845007</v>
      </c>
      <c r="Q638" s="32">
        <f t="shared" si="126"/>
        <v>0.15731696958690125</v>
      </c>
      <c r="R638" s="35">
        <f t="shared" si="130"/>
        <v>0.27473353606018919</v>
      </c>
    </row>
    <row r="639" spans="2:18">
      <c r="B639">
        <f t="shared" si="120"/>
        <v>592</v>
      </c>
      <c r="C639">
        <f t="shared" si="131"/>
        <v>4.7003406736263317E-3</v>
      </c>
      <c r="D639" s="32">
        <f t="shared" si="122"/>
        <v>0.11436422451668377</v>
      </c>
      <c r="E639" s="33">
        <f t="shared" si="127"/>
        <v>0.10496777755523889</v>
      </c>
      <c r="F639" s="11">
        <f t="shared" si="123"/>
        <v>2381813.3333333335</v>
      </c>
      <c r="G639" s="11">
        <f>F639/((Use!$C$5))</f>
        <v>6323.2235535974114</v>
      </c>
      <c r="H639" s="32">
        <f t="shared" si="124"/>
        <v>0.47718182347698779</v>
      </c>
      <c r="I639" s="30">
        <f t="shared" si="128"/>
        <v>0.58214960103222668</v>
      </c>
      <c r="K639">
        <f t="shared" si="121"/>
        <v>592</v>
      </c>
      <c r="L639">
        <f t="shared" si="132"/>
        <v>5.2622299655912209E-3</v>
      </c>
      <c r="M639" s="32">
        <f t="shared" si="133"/>
        <v>0.12803558104204307</v>
      </c>
      <c r="N639" s="33">
        <f t="shared" si="129"/>
        <v>0.11751586168466811</v>
      </c>
      <c r="O639" s="11">
        <f t="shared" si="125"/>
        <v>2381813.3333333335</v>
      </c>
      <c r="P639" s="11">
        <f>O639/((Use!D$5))</f>
        <v>6404.7578235198716</v>
      </c>
      <c r="Q639" s="32">
        <f t="shared" si="126"/>
        <v>0.15754826113504461</v>
      </c>
      <c r="R639" s="35">
        <f t="shared" si="130"/>
        <v>0.27506412281971271</v>
      </c>
    </row>
    <row r="640" spans="2:18">
      <c r="B640">
        <f t="shared" si="120"/>
        <v>593</v>
      </c>
      <c r="C640">
        <f t="shared" si="131"/>
        <v>4.7003406736263317E-3</v>
      </c>
      <c r="D640" s="32">
        <f t="shared" si="122"/>
        <v>0.11446077516665087</v>
      </c>
      <c r="E640" s="33">
        <f t="shared" si="127"/>
        <v>0.10505639536549723</v>
      </c>
      <c r="F640" s="11">
        <f t="shared" si="123"/>
        <v>2385836.666666667</v>
      </c>
      <c r="G640" s="11">
        <f>F640/((Use!$C$5))</f>
        <v>6333.904674464975</v>
      </c>
      <c r="H640" s="32">
        <f t="shared" si="124"/>
        <v>0.47791930665659832</v>
      </c>
      <c r="I640" s="30">
        <f t="shared" si="128"/>
        <v>0.58297570202209559</v>
      </c>
      <c r="K640">
        <f t="shared" si="121"/>
        <v>593</v>
      </c>
      <c r="L640">
        <f t="shared" si="132"/>
        <v>5.2622299655912209E-3</v>
      </c>
      <c r="M640" s="32">
        <f t="shared" si="133"/>
        <v>0.12814367357378337</v>
      </c>
      <c r="N640" s="33">
        <f t="shared" si="129"/>
        <v>0.11761507306720534</v>
      </c>
      <c r="O640" s="11">
        <f t="shared" si="125"/>
        <v>2385836.666666667</v>
      </c>
      <c r="P640" s="11">
        <f>O640/((Use!D$5))</f>
        <v>6415.5766711947363</v>
      </c>
      <c r="Q640" s="32">
        <f t="shared" si="126"/>
        <v>0.15777950150775563</v>
      </c>
      <c r="R640" s="35">
        <f t="shared" si="130"/>
        <v>0.27539457457496097</v>
      </c>
    </row>
    <row r="641" spans="2:18">
      <c r="B641">
        <f t="shared" si="120"/>
        <v>594</v>
      </c>
      <c r="C641">
        <f t="shared" si="131"/>
        <v>4.7003406736263317E-3</v>
      </c>
      <c r="D641" s="32">
        <f t="shared" si="122"/>
        <v>0.11455724444223835</v>
      </c>
      <c r="E641" s="33">
        <f t="shared" si="127"/>
        <v>0.10514493848729581</v>
      </c>
      <c r="F641" s="11">
        <f t="shared" si="123"/>
        <v>2389860</v>
      </c>
      <c r="G641" s="11">
        <f>F641/((Use!$C$5))</f>
        <v>6344.5857953325367</v>
      </c>
      <c r="H641" s="32">
        <f t="shared" si="124"/>
        <v>0.47865668413366635</v>
      </c>
      <c r="I641" s="30">
        <f t="shared" si="128"/>
        <v>0.58380162262096214</v>
      </c>
      <c r="K641">
        <f t="shared" si="121"/>
        <v>594</v>
      </c>
      <c r="L641">
        <f t="shared" si="132"/>
        <v>5.2622299655912209E-3</v>
      </c>
      <c r="M641" s="32">
        <f t="shared" si="133"/>
        <v>0.12825167500346774</v>
      </c>
      <c r="N641" s="33">
        <f t="shared" si="129"/>
        <v>0.11771420083285641</v>
      </c>
      <c r="O641" s="11">
        <f t="shared" si="125"/>
        <v>2389860</v>
      </c>
      <c r="P641" s="11">
        <f>O641/((Use!D$5))</f>
        <v>6426.3955188696009</v>
      </c>
      <c r="Q641" s="32">
        <f t="shared" si="126"/>
        <v>0.15801069080262781</v>
      </c>
      <c r="R641" s="35">
        <f t="shared" si="130"/>
        <v>0.27572489163548419</v>
      </c>
    </row>
    <row r="642" spans="2:18">
      <c r="B642">
        <f t="shared" si="120"/>
        <v>595</v>
      </c>
      <c r="C642">
        <f t="shared" si="131"/>
        <v>4.7003406736263317E-3</v>
      </c>
      <c r="D642" s="32">
        <f t="shared" si="122"/>
        <v>0.11465363254885078</v>
      </c>
      <c r="E642" s="33">
        <f t="shared" si="127"/>
        <v>0.10523340710916268</v>
      </c>
      <c r="F642" s="11">
        <f t="shared" si="123"/>
        <v>2393883.3333333335</v>
      </c>
      <c r="G642" s="11">
        <f>F642/((Use!$C$5))</f>
        <v>6355.2669162001012</v>
      </c>
      <c r="H642" s="32">
        <f t="shared" si="124"/>
        <v>0.47939395610125179</v>
      </c>
      <c r="I642" s="30">
        <f t="shared" si="128"/>
        <v>0.58462736321041442</v>
      </c>
      <c r="K642">
        <f t="shared" si="121"/>
        <v>595</v>
      </c>
      <c r="L642">
        <f t="shared" si="132"/>
        <v>5.2622299655912209E-3</v>
      </c>
      <c r="M642" s="32">
        <f t="shared" si="133"/>
        <v>0.12835958556105531</v>
      </c>
      <c r="N642" s="33">
        <f t="shared" si="129"/>
        <v>0.11781324519268646</v>
      </c>
      <c r="O642" s="11">
        <f t="shared" si="125"/>
        <v>2393883.3333333335</v>
      </c>
      <c r="P642" s="11">
        <f>O642/((Use!D$5))</f>
        <v>6437.2143665444655</v>
      </c>
      <c r="Q642" s="32">
        <f t="shared" si="126"/>
        <v>0.15824182911690499</v>
      </c>
      <c r="R642" s="35">
        <f t="shared" si="130"/>
        <v>0.27605507430959142</v>
      </c>
    </row>
    <row r="643" spans="2:18">
      <c r="B643">
        <f t="shared" si="120"/>
        <v>596</v>
      </c>
      <c r="C643">
        <f t="shared" si="131"/>
        <v>4.7003406736263317E-3</v>
      </c>
      <c r="D643" s="32">
        <f t="shared" si="122"/>
        <v>0.11474993969103006</v>
      </c>
      <c r="E643" s="33">
        <f t="shared" si="127"/>
        <v>0.10532180141883407</v>
      </c>
      <c r="F643" s="11">
        <f t="shared" si="123"/>
        <v>2397906.666666667</v>
      </c>
      <c r="G643" s="11">
        <f>F643/((Use!$C$5))</f>
        <v>6365.9480370676647</v>
      </c>
      <c r="H643" s="32">
        <f t="shared" si="124"/>
        <v>0.48013112275174236</v>
      </c>
      <c r="I643" s="30">
        <f t="shared" si="128"/>
        <v>0.58545292417057637</v>
      </c>
      <c r="K643">
        <f t="shared" si="121"/>
        <v>596</v>
      </c>
      <c r="L643">
        <f t="shared" si="132"/>
        <v>5.2622299655912209E-3</v>
      </c>
      <c r="M643" s="32">
        <f t="shared" si="133"/>
        <v>0.12846740547553936</v>
      </c>
      <c r="N643" s="33">
        <f t="shared" si="129"/>
        <v>0.11791220635687409</v>
      </c>
      <c r="O643" s="11">
        <f t="shared" si="125"/>
        <v>2397906.666666667</v>
      </c>
      <c r="P643" s="11">
        <f>O643/((Use!D$5))</f>
        <v>6448.0332142193311</v>
      </c>
      <c r="Q643" s="32">
        <f t="shared" si="126"/>
        <v>0.15847291654748241</v>
      </c>
      <c r="R643" s="35">
        <f t="shared" si="130"/>
        <v>0.27638512290435652</v>
      </c>
    </row>
    <row r="644" spans="2:18">
      <c r="B644">
        <f t="shared" si="120"/>
        <v>597</v>
      </c>
      <c r="C644">
        <f t="shared" si="131"/>
        <v>4.7003406736263317E-3</v>
      </c>
      <c r="D644" s="32">
        <f t="shared" si="122"/>
        <v>0.11484616607246052</v>
      </c>
      <c r="E644" s="33">
        <f t="shared" si="127"/>
        <v>0.10541012160325909</v>
      </c>
      <c r="F644" s="11">
        <f t="shared" si="123"/>
        <v>2401930</v>
      </c>
      <c r="G644" s="11">
        <f>F644/((Use!$C$5))</f>
        <v>6376.6291579352264</v>
      </c>
      <c r="H644" s="32">
        <f t="shared" si="124"/>
        <v>0.48086818427684924</v>
      </c>
      <c r="I644" s="30">
        <f t="shared" si="128"/>
        <v>0.58627830588010832</v>
      </c>
      <c r="K644">
        <f t="shared" si="121"/>
        <v>597</v>
      </c>
      <c r="L644">
        <f t="shared" si="132"/>
        <v>5.2622299655912209E-3</v>
      </c>
      <c r="M644" s="32">
        <f t="shared" si="133"/>
        <v>0.1285751349749531</v>
      </c>
      <c r="N644" s="33">
        <f t="shared" si="129"/>
        <v>0.11801108453471675</v>
      </c>
      <c r="O644" s="11">
        <f t="shared" si="125"/>
        <v>2401930</v>
      </c>
      <c r="P644" s="11">
        <f>O644/((Use!D$5))</f>
        <v>6458.8520618941948</v>
      </c>
      <c r="Q644" s="32">
        <f t="shared" si="126"/>
        <v>0.15870395319090894</v>
      </c>
      <c r="R644" s="35">
        <f t="shared" si="130"/>
        <v>0.27671503772562567</v>
      </c>
    </row>
    <row r="645" spans="2:18">
      <c r="B645">
        <f t="shared" si="120"/>
        <v>598</v>
      </c>
      <c r="C645">
        <f t="shared" si="131"/>
        <v>4.7003406736263317E-3</v>
      </c>
      <c r="D645" s="32">
        <f t="shared" si="122"/>
        <v>0.11494231189597384</v>
      </c>
      <c r="E645" s="33">
        <f t="shared" si="127"/>
        <v>0.10549836784860428</v>
      </c>
      <c r="F645" s="11">
        <f t="shared" si="123"/>
        <v>2405953.3333333335</v>
      </c>
      <c r="G645" s="11">
        <f>F645/((Use!$C$5))</f>
        <v>6387.31027880279</v>
      </c>
      <c r="H645" s="32">
        <f t="shared" si="124"/>
        <v>0.48160514086761774</v>
      </c>
      <c r="I645" s="30">
        <f t="shared" si="128"/>
        <v>0.58710350871622197</v>
      </c>
      <c r="K645">
        <f t="shared" si="121"/>
        <v>598</v>
      </c>
      <c r="L645">
        <f t="shared" si="132"/>
        <v>5.2622299655912209E-3</v>
      </c>
      <c r="M645" s="32">
        <f t="shared" si="133"/>
        <v>0.12868277428637517</v>
      </c>
      <c r="N645" s="33">
        <f t="shared" si="129"/>
        <v>0.11810987993463574</v>
      </c>
      <c r="O645" s="11">
        <f t="shared" si="125"/>
        <v>2405953.3333333335</v>
      </c>
      <c r="P645" s="11">
        <f>O645/((Use!D$5))</f>
        <v>6469.6709095690594</v>
      </c>
      <c r="Q645" s="32">
        <f t="shared" si="126"/>
        <v>0.15893493914338916</v>
      </c>
      <c r="R645" s="35">
        <f t="shared" si="130"/>
        <v>0.27704481907802492</v>
      </c>
    </row>
    <row r="646" spans="2:18">
      <c r="B646">
        <f t="shared" si="120"/>
        <v>599</v>
      </c>
      <c r="C646">
        <f t="shared" si="131"/>
        <v>4.7003406736263317E-3</v>
      </c>
      <c r="D646" s="32">
        <f t="shared" si="122"/>
        <v>0.1150383773635541</v>
      </c>
      <c r="E646" s="33">
        <f t="shared" si="127"/>
        <v>0.1055865403402582</v>
      </c>
      <c r="F646" s="11">
        <f t="shared" si="123"/>
        <v>2409976.666666667</v>
      </c>
      <c r="G646" s="11">
        <f>F646/((Use!$C$5))</f>
        <v>6397.9913996703535</v>
      </c>
      <c r="H646" s="32">
        <f t="shared" si="124"/>
        <v>0.48234199271442485</v>
      </c>
      <c r="I646" s="30">
        <f t="shared" si="128"/>
        <v>0.58792853305468307</v>
      </c>
      <c r="K646">
        <f t="shared" si="121"/>
        <v>599</v>
      </c>
      <c r="L646">
        <f t="shared" si="132"/>
        <v>5.2622299655912209E-3</v>
      </c>
      <c r="M646" s="32">
        <f t="shared" si="133"/>
        <v>0.12879032363593523</v>
      </c>
      <c r="N646" s="33">
        <f t="shared" si="129"/>
        <v>0.11820859276418134</v>
      </c>
      <c r="O646" s="11">
        <f t="shared" si="125"/>
        <v>2409976.666666667</v>
      </c>
      <c r="P646" s="11">
        <f>O646/((Use!D$5))</f>
        <v>6480.4897572439249</v>
      </c>
      <c r="Q646" s="32">
        <f t="shared" si="126"/>
        <v>0.15916587450078437</v>
      </c>
      <c r="R646" s="35">
        <f t="shared" si="130"/>
        <v>0.27737446726496573</v>
      </c>
    </row>
    <row r="647" spans="2:18">
      <c r="B647">
        <f t="shared" si="120"/>
        <v>600</v>
      </c>
      <c r="C647">
        <f t="shared" si="131"/>
        <v>4.7003406736263317E-3</v>
      </c>
      <c r="D647" s="32">
        <f t="shared" si="122"/>
        <v>0.11513436267634274</v>
      </c>
      <c r="E647" s="33">
        <f t="shared" si="127"/>
        <v>0.10567463926283602</v>
      </c>
      <c r="F647" s="11">
        <f t="shared" si="123"/>
        <v>2414000</v>
      </c>
      <c r="G647" s="11">
        <f>F647/((Use!$C$5))</f>
        <v>6408.6725205379162</v>
      </c>
      <c r="H647" s="32">
        <f t="shared" si="124"/>
        <v>0.48307874000698597</v>
      </c>
      <c r="I647" s="30">
        <f t="shared" si="128"/>
        <v>0.58875337926982196</v>
      </c>
      <c r="K647">
        <f t="shared" si="121"/>
        <v>600</v>
      </c>
      <c r="L647">
        <f t="shared" si="132"/>
        <v>5.2622299655912209E-3</v>
      </c>
      <c r="M647" s="32">
        <f t="shared" si="133"/>
        <v>0.1288977832488197</v>
      </c>
      <c r="N647" s="33">
        <f t="shared" si="129"/>
        <v>0.11830722323003812</v>
      </c>
      <c r="O647" s="11">
        <f t="shared" si="125"/>
        <v>2414000</v>
      </c>
      <c r="P647" s="11">
        <f>O647/((Use!D$5))</f>
        <v>6491.3086049187887</v>
      </c>
      <c r="Q647" s="32">
        <f t="shared" si="126"/>
        <v>0.15939675935861541</v>
      </c>
      <c r="R647" s="35">
        <f t="shared" si="130"/>
        <v>0.27770398258865353</v>
      </c>
    </row>
    <row r="648" spans="2:18">
      <c r="B648">
        <f t="shared" si="120"/>
        <v>601</v>
      </c>
      <c r="C648">
        <f t="shared" si="131"/>
        <v>4.7003406736263317E-3</v>
      </c>
      <c r="D648" s="32">
        <f t="shared" si="122"/>
        <v>0.11523026803464344</v>
      </c>
      <c r="E648" s="33">
        <f t="shared" si="127"/>
        <v>0.10576266480018398</v>
      </c>
      <c r="F648" s="11">
        <f t="shared" si="123"/>
        <v>2418023.3333333335</v>
      </c>
      <c r="G648" s="11">
        <f>F648/((Use!$C$5))</f>
        <v>6419.3536414054797</v>
      </c>
      <c r="H648" s="32">
        <f t="shared" si="124"/>
        <v>0.48381538293435528</v>
      </c>
      <c r="I648" s="30">
        <f t="shared" si="128"/>
        <v>0.58957804773453926</v>
      </c>
      <c r="K648">
        <f t="shared" si="121"/>
        <v>601</v>
      </c>
      <c r="L648">
        <f t="shared" si="132"/>
        <v>5.2622299655912209E-3</v>
      </c>
      <c r="M648" s="32">
        <f t="shared" si="133"/>
        <v>0.12900515334927701</v>
      </c>
      <c r="N648" s="33">
        <f t="shared" si="129"/>
        <v>0.11840577153802968</v>
      </c>
      <c r="O648" s="11">
        <f t="shared" si="125"/>
        <v>2418023.3333333335</v>
      </c>
      <c r="P648" s="11">
        <f>O648/((Use!D$5))</f>
        <v>6502.1274525936533</v>
      </c>
      <c r="Q648" s="32">
        <f t="shared" si="126"/>
        <v>0.15962759381206382</v>
      </c>
      <c r="R648" s="35">
        <f t="shared" si="130"/>
        <v>0.27803336535009349</v>
      </c>
    </row>
    <row r="649" spans="2:18">
      <c r="B649">
        <f t="shared" si="120"/>
        <v>602</v>
      </c>
      <c r="C649">
        <f t="shared" si="131"/>
        <v>4.7003406736263317E-3</v>
      </c>
      <c r="D649" s="32">
        <f t="shared" si="122"/>
        <v>0.11532609363792704</v>
      </c>
      <c r="E649" s="33">
        <f t="shared" si="127"/>
        <v>0.10585061713538389</v>
      </c>
      <c r="F649" s="11">
        <f t="shared" si="123"/>
        <v>2422046.666666667</v>
      </c>
      <c r="G649" s="11">
        <f>F649/((Use!$C$5))</f>
        <v>6430.0347622730433</v>
      </c>
      <c r="H649" s="32">
        <f t="shared" si="124"/>
        <v>0.48455192168493427</v>
      </c>
      <c r="I649" s="30">
        <f t="shared" si="128"/>
        <v>0.59040253882031812</v>
      </c>
      <c r="K649">
        <f t="shared" si="121"/>
        <v>602</v>
      </c>
      <c r="L649">
        <f t="shared" si="132"/>
        <v>5.2622299655912209E-3</v>
      </c>
      <c r="M649" s="32">
        <f t="shared" si="133"/>
        <v>0.12911243416062312</v>
      </c>
      <c r="N649" s="33">
        <f t="shared" si="129"/>
        <v>0.11850423789312381</v>
      </c>
      <c r="O649" s="11">
        <f t="shared" si="125"/>
        <v>2422046.666666667</v>
      </c>
      <c r="P649" s="11">
        <f>O649/((Use!D$5))</f>
        <v>6512.9463002685188</v>
      </c>
      <c r="Q649" s="32">
        <f t="shared" si="126"/>
        <v>0.15985837795597352</v>
      </c>
      <c r="R649" s="35">
        <f t="shared" si="130"/>
        <v>0.27836261584909733</v>
      </c>
    </row>
    <row r="650" spans="2:18">
      <c r="B650">
        <f t="shared" si="120"/>
        <v>603</v>
      </c>
      <c r="C650">
        <f t="shared" si="131"/>
        <v>4.7003406736263317E-3</v>
      </c>
      <c r="D650" s="32">
        <f t="shared" si="122"/>
        <v>0.11542183968483634</v>
      </c>
      <c r="E650" s="33">
        <f t="shared" si="127"/>
        <v>0.10593849645075758</v>
      </c>
      <c r="F650" s="11">
        <f t="shared" si="123"/>
        <v>2426070</v>
      </c>
      <c r="G650" s="11">
        <f>F650/((Use!$C$5))</f>
        <v>6440.7158831406059</v>
      </c>
      <c r="H650" s="32">
        <f t="shared" si="124"/>
        <v>0.48528835644646956</v>
      </c>
      <c r="I650" s="30">
        <f t="shared" si="128"/>
        <v>0.5912268528972271</v>
      </c>
      <c r="K650">
        <f t="shared" si="121"/>
        <v>603</v>
      </c>
      <c r="L650">
        <f t="shared" si="132"/>
        <v>5.2622299655912209E-3</v>
      </c>
      <c r="M650" s="32">
        <f t="shared" si="133"/>
        <v>0.1292196259052471</v>
      </c>
      <c r="N650" s="33">
        <f t="shared" si="129"/>
        <v>0.11860262249943754</v>
      </c>
      <c r="O650" s="11">
        <f t="shared" si="125"/>
        <v>2426070</v>
      </c>
      <c r="P650" s="11">
        <f>O650/((Use!D$5))</f>
        <v>6523.7651479433825</v>
      </c>
      <c r="Q650" s="32">
        <f t="shared" si="126"/>
        <v>0.16008911188485223</v>
      </c>
      <c r="R650" s="35">
        <f t="shared" si="130"/>
        <v>0.27869173438428974</v>
      </c>
    </row>
    <row r="651" spans="2:18">
      <c r="B651">
        <f t="shared" si="120"/>
        <v>604</v>
      </c>
      <c r="C651">
        <f t="shared" si="131"/>
        <v>4.7003406736263317E-3</v>
      </c>
      <c r="D651" s="32">
        <f t="shared" si="122"/>
        <v>0.11551750637319093</v>
      </c>
      <c r="E651" s="33">
        <f t="shared" si="127"/>
        <v>0.10602630292787128</v>
      </c>
      <c r="F651" s="11">
        <f t="shared" si="123"/>
        <v>2430093.3333333335</v>
      </c>
      <c r="G651" s="11">
        <f>F651/((Use!$C$5))</f>
        <v>6451.3970040081695</v>
      </c>
      <c r="H651" s="32">
        <f t="shared" si="124"/>
        <v>0.48602468740605936</v>
      </c>
      <c r="I651" s="30">
        <f t="shared" si="128"/>
        <v>0.5920509903339306</v>
      </c>
      <c r="K651">
        <f t="shared" si="121"/>
        <v>604</v>
      </c>
      <c r="L651">
        <f t="shared" si="132"/>
        <v>5.2622299655912209E-3</v>
      </c>
      <c r="M651" s="32">
        <f t="shared" si="133"/>
        <v>0.12932672880461632</v>
      </c>
      <c r="N651" s="33">
        <f t="shared" si="129"/>
        <v>0.11870092556024191</v>
      </c>
      <c r="O651" s="11">
        <f t="shared" si="125"/>
        <v>2430093.3333333335</v>
      </c>
      <c r="P651" s="11">
        <f>O651/((Use!D$5))</f>
        <v>6534.5839956182472</v>
      </c>
      <c r="Q651" s="32">
        <f t="shared" si="126"/>
        <v>0.16031979569287466</v>
      </c>
      <c r="R651" s="35">
        <f t="shared" si="130"/>
        <v>0.27902072125311655</v>
      </c>
    </row>
    <row r="652" spans="2:18">
      <c r="B652">
        <f t="shared" si="120"/>
        <v>605</v>
      </c>
      <c r="C652">
        <f t="shared" si="131"/>
        <v>4.7003406736263317E-3</v>
      </c>
      <c r="D652" s="32">
        <f t="shared" si="122"/>
        <v>0.11561309389999194</v>
      </c>
      <c r="E652" s="33">
        <f t="shared" si="127"/>
        <v>0.10611403674754004</v>
      </c>
      <c r="F652" s="11">
        <f t="shared" si="123"/>
        <v>2434116.666666667</v>
      </c>
      <c r="G652" s="11">
        <f>F652/((Use!$C$5))</f>
        <v>6462.078124875733</v>
      </c>
      <c r="H652" s="32">
        <f t="shared" si="124"/>
        <v>0.48676091475015726</v>
      </c>
      <c r="I652" s="30">
        <f t="shared" si="128"/>
        <v>0.59287495149769731</v>
      </c>
      <c r="K652">
        <f t="shared" si="121"/>
        <v>605</v>
      </c>
      <c r="L652">
        <f t="shared" si="132"/>
        <v>5.2622299655912209E-3</v>
      </c>
      <c r="M652" s="32">
        <f t="shared" si="133"/>
        <v>0.12943374307928185</v>
      </c>
      <c r="N652" s="33">
        <f t="shared" si="129"/>
        <v>0.118799147277967</v>
      </c>
      <c r="O652" s="11">
        <f t="shared" si="125"/>
        <v>2434116.666666667</v>
      </c>
      <c r="P652" s="11">
        <f>O652/((Use!D$5))</f>
        <v>6545.4028432931127</v>
      </c>
      <c r="Q652" s="32">
        <f t="shared" si="126"/>
        <v>0.16055042947388279</v>
      </c>
      <c r="R652" s="35">
        <f t="shared" si="130"/>
        <v>0.27934957675184979</v>
      </c>
    </row>
    <row r="653" spans="2:18">
      <c r="B653">
        <f t="shared" si="120"/>
        <v>606</v>
      </c>
      <c r="C653">
        <f t="shared" si="131"/>
        <v>4.7003406736263317E-3</v>
      </c>
      <c r="D653" s="32">
        <f t="shared" si="122"/>
        <v>0.11570860246142678</v>
      </c>
      <c r="E653" s="33">
        <f t="shared" si="127"/>
        <v>0.10620169808983201</v>
      </c>
      <c r="F653" s="11">
        <f t="shared" si="123"/>
        <v>2438140</v>
      </c>
      <c r="G653" s="11">
        <f>F653/((Use!$C$5))</f>
        <v>6472.7592457432957</v>
      </c>
      <c r="H653" s="32">
        <f t="shared" si="124"/>
        <v>0.48749703866457184</v>
      </c>
      <c r="I653" s="30">
        <f t="shared" si="128"/>
        <v>0.59369873675440388</v>
      </c>
      <c r="K653">
        <f t="shared" si="121"/>
        <v>606</v>
      </c>
      <c r="L653">
        <f t="shared" si="132"/>
        <v>5.2622299655912209E-3</v>
      </c>
      <c r="M653" s="32">
        <f t="shared" si="133"/>
        <v>0.1295406689488838</v>
      </c>
      <c r="N653" s="33">
        <f t="shared" si="129"/>
        <v>0.11889728785420674</v>
      </c>
      <c r="O653" s="11">
        <f t="shared" si="125"/>
        <v>2438140</v>
      </c>
      <c r="P653" s="11">
        <f>O653/((Use!D$5))</f>
        <v>6556.2216909679764</v>
      </c>
      <c r="Q653" s="32">
        <f t="shared" si="126"/>
        <v>0.16078101332138794</v>
      </c>
      <c r="R653" s="35">
        <f t="shared" si="130"/>
        <v>0.27967830117559467</v>
      </c>
    </row>
    <row r="654" spans="2:18">
      <c r="B654">
        <f t="shared" si="120"/>
        <v>607</v>
      </c>
      <c r="C654">
        <f t="shared" si="131"/>
        <v>4.7003406736263317E-3</v>
      </c>
      <c r="D654" s="32">
        <f t="shared" si="122"/>
        <v>0.11580403225287385</v>
      </c>
      <c r="E654" s="33">
        <f t="shared" si="127"/>
        <v>0.10628928713407283</v>
      </c>
      <c r="F654" s="11">
        <f t="shared" si="123"/>
        <v>2442163.3333333335</v>
      </c>
      <c r="G654" s="11">
        <f>F654/((Use!$C$5))</f>
        <v>6483.4403666108592</v>
      </c>
      <c r="H654" s="32">
        <f t="shared" si="124"/>
        <v>0.48823305933447469</v>
      </c>
      <c r="I654" s="30">
        <f t="shared" si="128"/>
        <v>0.59452234646854751</v>
      </c>
      <c r="K654">
        <f t="shared" si="121"/>
        <v>607</v>
      </c>
      <c r="L654">
        <f t="shared" si="132"/>
        <v>5.2622299655912209E-3</v>
      </c>
      <c r="M654" s="32">
        <f t="shared" si="133"/>
        <v>0.12964750663215655</v>
      </c>
      <c r="N654" s="33">
        <f t="shared" si="129"/>
        <v>0.11899534748972374</v>
      </c>
      <c r="O654" s="11">
        <f t="shared" si="125"/>
        <v>2442163.3333333335</v>
      </c>
      <c r="P654" s="11">
        <f>O654/((Use!D$5))</f>
        <v>6567.0405386428411</v>
      </c>
      <c r="Q654" s="32">
        <f t="shared" si="126"/>
        <v>0.16101154732857306</v>
      </c>
      <c r="R654" s="35">
        <f t="shared" si="130"/>
        <v>0.28000689481829677</v>
      </c>
    </row>
    <row r="655" spans="2:18">
      <c r="B655">
        <f t="shared" si="120"/>
        <v>608</v>
      </c>
      <c r="C655">
        <f t="shared" si="131"/>
        <v>4.7003406736263317E-3</v>
      </c>
      <c r="D655" s="32">
        <f t="shared" si="122"/>
        <v>0.11589938346890716</v>
      </c>
      <c r="E655" s="33">
        <f t="shared" si="127"/>
        <v>0.10637680405884983</v>
      </c>
      <c r="F655" s="11">
        <f t="shared" si="123"/>
        <v>2446186.666666667</v>
      </c>
      <c r="G655" s="11">
        <f>F655/((Use!$C$5))</f>
        <v>6494.1214874784228</v>
      </c>
      <c r="H655" s="32">
        <f t="shared" si="124"/>
        <v>0.48896897694440056</v>
      </c>
      <c r="I655" s="30">
        <f t="shared" si="128"/>
        <v>0.59534578100325042</v>
      </c>
      <c r="K655">
        <f t="shared" si="121"/>
        <v>608</v>
      </c>
      <c r="L655">
        <f t="shared" si="132"/>
        <v>5.2622299655912209E-3</v>
      </c>
      <c r="M655" s="32">
        <f t="shared" si="133"/>
        <v>0.12975425634693391</v>
      </c>
      <c r="N655" s="33">
        <f t="shared" si="129"/>
        <v>0.11909332638445407</v>
      </c>
      <c r="O655" s="11">
        <f t="shared" si="125"/>
        <v>2446186.666666667</v>
      </c>
      <c r="P655" s="11">
        <f>O655/((Use!D$5))</f>
        <v>6577.8593863177066</v>
      </c>
      <c r="Q655" s="32">
        <f t="shared" si="126"/>
        <v>0.16124203158829381</v>
      </c>
      <c r="R655" s="35">
        <f t="shared" si="130"/>
        <v>0.28033535797274789</v>
      </c>
    </row>
    <row r="656" spans="2:18">
      <c r="B656">
        <f t="shared" si="120"/>
        <v>609</v>
      </c>
      <c r="C656">
        <f t="shared" si="131"/>
        <v>4.7003406736263317E-3</v>
      </c>
      <c r="D656" s="32">
        <f t="shared" si="122"/>
        <v>0.11599465630330105</v>
      </c>
      <c r="E656" s="33">
        <f t="shared" si="127"/>
        <v>0.10646424904201636</v>
      </c>
      <c r="F656" s="11">
        <f t="shared" si="123"/>
        <v>2450210</v>
      </c>
      <c r="G656" s="11">
        <f>F656/((Use!$C$5))</f>
        <v>6504.8026083459854</v>
      </c>
      <c r="H656" s="32">
        <f t="shared" si="124"/>
        <v>0.48970479167824954</v>
      </c>
      <c r="I656" s="30">
        <f t="shared" si="128"/>
        <v>0.59616904072026589</v>
      </c>
      <c r="K656">
        <f t="shared" si="121"/>
        <v>609</v>
      </c>
      <c r="L656">
        <f t="shared" si="132"/>
        <v>5.2622299655912209E-3</v>
      </c>
      <c r="M656" s="32">
        <f t="shared" si="133"/>
        <v>0.12986091831015445</v>
      </c>
      <c r="N656" s="33">
        <f t="shared" si="129"/>
        <v>0.11919122473751206</v>
      </c>
      <c r="O656" s="11">
        <f t="shared" si="125"/>
        <v>2450210</v>
      </c>
      <c r="P656" s="11">
        <f>O656/((Use!D$5))</f>
        <v>6588.6782339925703</v>
      </c>
      <c r="Q656" s="32">
        <f t="shared" si="126"/>
        <v>0.16147246619308014</v>
      </c>
      <c r="R656" s="35">
        <f t="shared" si="130"/>
        <v>0.28066369093059218</v>
      </c>
    </row>
    <row r="657" spans="2:18">
      <c r="B657">
        <f t="shared" si="120"/>
        <v>610</v>
      </c>
      <c r="C657">
        <f t="shared" si="131"/>
        <v>4.7003406736263317E-3</v>
      </c>
      <c r="D657" s="32">
        <f t="shared" si="122"/>
        <v>0.11608985094903465</v>
      </c>
      <c r="E657" s="33">
        <f t="shared" si="127"/>
        <v>0.10655162226069592</v>
      </c>
      <c r="F657" s="11">
        <f t="shared" si="123"/>
        <v>2454233.3333333335</v>
      </c>
      <c r="G657" s="11">
        <f>F657/((Use!$C$5))</f>
        <v>6515.4837292135489</v>
      </c>
      <c r="H657" s="32">
        <f t="shared" si="124"/>
        <v>0.49044050371929593</v>
      </c>
      <c r="I657" s="30">
        <f t="shared" si="128"/>
        <v>0.59699212597999185</v>
      </c>
      <c r="K657">
        <f t="shared" si="121"/>
        <v>610</v>
      </c>
      <c r="L657">
        <f t="shared" si="132"/>
        <v>5.2622299655912209E-3</v>
      </c>
      <c r="M657" s="32">
        <f t="shared" si="133"/>
        <v>0.12996749273786645</v>
      </c>
      <c r="N657" s="33">
        <f t="shared" si="129"/>
        <v>0.11928904274719497</v>
      </c>
      <c r="O657" s="11">
        <f t="shared" si="125"/>
        <v>2454233.3333333335</v>
      </c>
      <c r="P657" s="11">
        <f>O657/((Use!D$5))</f>
        <v>6599.4970816674349</v>
      </c>
      <c r="Q657" s="32">
        <f t="shared" si="126"/>
        <v>0.161702851235139</v>
      </c>
      <c r="R657" s="35">
        <f t="shared" si="130"/>
        <v>0.28099189398233398</v>
      </c>
    </row>
    <row r="658" spans="2:18">
      <c r="B658">
        <f t="shared" si="120"/>
        <v>611</v>
      </c>
      <c r="C658">
        <f t="shared" si="131"/>
        <v>4.7003406736263317E-3</v>
      </c>
      <c r="D658" s="32">
        <f t="shared" si="122"/>
        <v>0.11618496759829658</v>
      </c>
      <c r="E658" s="33">
        <f t="shared" si="127"/>
        <v>0.10663892389128643</v>
      </c>
      <c r="F658" s="11">
        <f t="shared" si="123"/>
        <v>2458256.666666667</v>
      </c>
      <c r="G658" s="11">
        <f>F658/((Use!$C$5))</f>
        <v>6526.1648500811125</v>
      </c>
      <c r="H658" s="32">
        <f t="shared" si="124"/>
        <v>0.49117611325018445</v>
      </c>
      <c r="I658" s="30">
        <f t="shared" si="128"/>
        <v>0.59781503714147088</v>
      </c>
      <c r="K658">
        <f t="shared" si="121"/>
        <v>611</v>
      </c>
      <c r="L658">
        <f t="shared" si="132"/>
        <v>5.2622299655912209E-3</v>
      </c>
      <c r="M658" s="32">
        <f t="shared" si="133"/>
        <v>0.13007397984523322</v>
      </c>
      <c r="N658" s="33">
        <f t="shared" si="129"/>
        <v>0.11938678061098773</v>
      </c>
      <c r="O658" s="11">
        <f t="shared" si="125"/>
        <v>2458256.666666667</v>
      </c>
      <c r="P658" s="11">
        <f>O658/((Use!D$5))</f>
        <v>6610.3159293423005</v>
      </c>
      <c r="Q658" s="32">
        <f t="shared" si="126"/>
        <v>0.1619331868063543</v>
      </c>
      <c r="R658" s="35">
        <f t="shared" si="130"/>
        <v>0.281319967417342</v>
      </c>
    </row>
    <row r="659" spans="2:18">
      <c r="B659">
        <f t="shared" si="120"/>
        <v>612</v>
      </c>
      <c r="C659">
        <f t="shared" si="131"/>
        <v>4.7003406736263317E-3</v>
      </c>
      <c r="D659" s="32">
        <f t="shared" si="122"/>
        <v>0.11628000644248938</v>
      </c>
      <c r="E659" s="33">
        <f t="shared" si="127"/>
        <v>0.10672615410946434</v>
      </c>
      <c r="F659" s="11">
        <f t="shared" si="123"/>
        <v>2462280</v>
      </c>
      <c r="G659" s="11">
        <f>F659/((Use!$C$5))</f>
        <v>6536.8459709486742</v>
      </c>
      <c r="H659" s="32">
        <f t="shared" si="124"/>
        <v>0.49191162045293985</v>
      </c>
      <c r="I659" s="30">
        <f t="shared" si="128"/>
        <v>0.59863777456240419</v>
      </c>
      <c r="K659">
        <f t="shared" si="121"/>
        <v>612</v>
      </c>
      <c r="L659">
        <f t="shared" si="132"/>
        <v>5.2622299655912209E-3</v>
      </c>
      <c r="M659" s="32">
        <f t="shared" si="133"/>
        <v>0.13018037984653794</v>
      </c>
      <c r="N659" s="33">
        <f t="shared" si="129"/>
        <v>0.11948443852556748</v>
      </c>
      <c r="O659" s="11">
        <f t="shared" si="125"/>
        <v>2462280</v>
      </c>
      <c r="P659" s="11">
        <f>O659/((Use!D$5))</f>
        <v>6621.1347770171642</v>
      </c>
      <c r="Q659" s="32">
        <f t="shared" si="126"/>
        <v>0.1621634729982902</v>
      </c>
      <c r="R659" s="35">
        <f t="shared" si="130"/>
        <v>0.28164791152385771</v>
      </c>
    </row>
    <row r="660" spans="2:18">
      <c r="B660">
        <f t="shared" si="120"/>
        <v>613</v>
      </c>
      <c r="C660">
        <f t="shared" si="131"/>
        <v>4.7003406736263317E-3</v>
      </c>
      <c r="D660" s="32">
        <f t="shared" si="122"/>
        <v>0.11637496767223406</v>
      </c>
      <c r="E660" s="33">
        <f t="shared" si="127"/>
        <v>0.10681331309018874</v>
      </c>
      <c r="F660" s="11">
        <f t="shared" si="123"/>
        <v>2466303.3333333335</v>
      </c>
      <c r="G660" s="11">
        <f>F660/((Use!$C$5))</f>
        <v>6547.5270918162378</v>
      </c>
      <c r="H660" s="32">
        <f t="shared" si="124"/>
        <v>0.49264702550896244</v>
      </c>
      <c r="I660" s="30">
        <f t="shared" si="128"/>
        <v>0.59946033859915115</v>
      </c>
      <c r="K660">
        <f t="shared" si="121"/>
        <v>613</v>
      </c>
      <c r="L660">
        <f t="shared" si="132"/>
        <v>5.2622299655912209E-3</v>
      </c>
      <c r="M660" s="32">
        <f t="shared" si="133"/>
        <v>0.13028669295518891</v>
      </c>
      <c r="N660" s="33">
        <f t="shared" si="129"/>
        <v>0.1195820166868084</v>
      </c>
      <c r="O660" s="11">
        <f t="shared" si="125"/>
        <v>2466303.3333333335</v>
      </c>
      <c r="P660" s="11">
        <f>O660/((Use!D$5))</f>
        <v>6631.9536246920288</v>
      </c>
      <c r="Q660" s="32">
        <f t="shared" si="126"/>
        <v>0.16239370990219196</v>
      </c>
      <c r="R660" s="35">
        <f t="shared" si="130"/>
        <v>0.28197572658900039</v>
      </c>
    </row>
    <row r="661" spans="2:18">
      <c r="B661">
        <f t="shared" si="120"/>
        <v>614</v>
      </c>
      <c r="C661">
        <f t="shared" si="131"/>
        <v>4.7003406736263317E-3</v>
      </c>
      <c r="D661" s="32">
        <f t="shared" si="122"/>
        <v>0.11646985147737446</v>
      </c>
      <c r="E661" s="33">
        <f t="shared" si="127"/>
        <v>0.10690040100770545</v>
      </c>
      <c r="F661" s="11">
        <f t="shared" si="123"/>
        <v>2470326.666666667</v>
      </c>
      <c r="G661" s="11">
        <f>F661/((Use!$C$5))</f>
        <v>6558.2082126838022</v>
      </c>
      <c r="H661" s="32">
        <f t="shared" si="124"/>
        <v>0.49338232859904013</v>
      </c>
      <c r="I661" s="30">
        <f t="shared" si="128"/>
        <v>0.60028272960674556</v>
      </c>
      <c r="K661">
        <f t="shared" si="121"/>
        <v>614</v>
      </c>
      <c r="L661">
        <f t="shared" si="132"/>
        <v>5.2622299655912209E-3</v>
      </c>
      <c r="M661" s="32">
        <f t="shared" si="133"/>
        <v>0.13039291938372433</v>
      </c>
      <c r="N661" s="33">
        <f t="shared" si="129"/>
        <v>0.119679515289786</v>
      </c>
      <c r="O661" s="11">
        <f t="shared" si="125"/>
        <v>2470326.666666667</v>
      </c>
      <c r="P661" s="11">
        <f>O661/((Use!D$5))</f>
        <v>6642.7724723668944</v>
      </c>
      <c r="Q661" s="32">
        <f t="shared" si="126"/>
        <v>0.16262389760898727</v>
      </c>
      <c r="R661" s="35">
        <f t="shared" si="130"/>
        <v>0.28230341289877325</v>
      </c>
    </row>
    <row r="662" spans="2:18">
      <c r="B662">
        <f t="shared" si="120"/>
        <v>615</v>
      </c>
      <c r="C662">
        <f t="shared" si="131"/>
        <v>4.7003406736263317E-3</v>
      </c>
      <c r="D662" s="32">
        <f t="shared" si="122"/>
        <v>0.11656465804698186</v>
      </c>
      <c r="E662" s="33">
        <f t="shared" si="127"/>
        <v>0.1069874180355512</v>
      </c>
      <c r="F662" s="11">
        <f t="shared" si="123"/>
        <v>2474350</v>
      </c>
      <c r="G662" s="11">
        <f>F662/((Use!$C$5))</f>
        <v>6568.889333551364</v>
      </c>
      <c r="H662" s="32">
        <f t="shared" si="124"/>
        <v>0.49411752990334246</v>
      </c>
      <c r="I662" s="30">
        <f t="shared" si="128"/>
        <v>0.60110494793889369</v>
      </c>
      <c r="K662">
        <f t="shared" si="121"/>
        <v>615</v>
      </c>
      <c r="L662">
        <f t="shared" si="132"/>
        <v>5.2622299655912209E-3</v>
      </c>
      <c r="M662" s="32">
        <f t="shared" si="133"/>
        <v>0.1304990593438175</v>
      </c>
      <c r="N662" s="33">
        <f t="shared" si="129"/>
        <v>0.11977693452878199</v>
      </c>
      <c r="O662" s="11">
        <f t="shared" si="125"/>
        <v>2474350</v>
      </c>
      <c r="P662" s="11">
        <f>O662/((Use!D$5))</f>
        <v>6653.5913200417581</v>
      </c>
      <c r="Q662" s="32">
        <f t="shared" si="126"/>
        <v>0.16285403620928884</v>
      </c>
      <c r="R662" s="35">
        <f t="shared" si="130"/>
        <v>0.28263097073807086</v>
      </c>
    </row>
    <row r="663" spans="2:18">
      <c r="B663">
        <f t="shared" si="120"/>
        <v>616</v>
      </c>
      <c r="C663">
        <f t="shared" si="131"/>
        <v>4.7003406736263317E-3</v>
      </c>
      <c r="D663" s="32">
        <f t="shared" si="122"/>
        <v>0.1166593875693592</v>
      </c>
      <c r="E663" s="33">
        <f t="shared" si="127"/>
        <v>0.10707436434655747</v>
      </c>
      <c r="F663" s="11">
        <f t="shared" si="123"/>
        <v>2478373.3333333335</v>
      </c>
      <c r="G663" s="11">
        <f>F663/((Use!$C$5))</f>
        <v>6579.5704544189275</v>
      </c>
      <c r="H663" s="32">
        <f t="shared" si="124"/>
        <v>0.49485262960143039</v>
      </c>
      <c r="I663" s="30">
        <f t="shared" si="128"/>
        <v>0.60192699394798788</v>
      </c>
      <c r="K663">
        <f t="shared" si="121"/>
        <v>616</v>
      </c>
      <c r="L663">
        <f t="shared" si="132"/>
        <v>5.2622299655912209E-3</v>
      </c>
      <c r="M663" s="32">
        <f t="shared" si="133"/>
        <v>0.1306051130462815</v>
      </c>
      <c r="N663" s="33">
        <f t="shared" si="129"/>
        <v>0.11987427459728853</v>
      </c>
      <c r="O663" s="11">
        <f t="shared" si="125"/>
        <v>2478373.3333333335</v>
      </c>
      <c r="P663" s="11">
        <f>O663/((Use!D$5))</f>
        <v>6664.4101677166236</v>
      </c>
      <c r="Q663" s="32">
        <f t="shared" si="126"/>
        <v>0.16308412579339529</v>
      </c>
      <c r="R663" s="35">
        <f t="shared" si="130"/>
        <v>0.28295840039068382</v>
      </c>
    </row>
    <row r="664" spans="2:18">
      <c r="B664">
        <f t="shared" si="120"/>
        <v>617</v>
      </c>
      <c r="C664">
        <f t="shared" si="131"/>
        <v>4.7003406736263317E-3</v>
      </c>
      <c r="D664" s="32">
        <f t="shared" si="122"/>
        <v>0.11675404023204554</v>
      </c>
      <c r="E664" s="33">
        <f t="shared" si="127"/>
        <v>0.10716124011285466</v>
      </c>
      <c r="F664" s="11">
        <f t="shared" si="123"/>
        <v>2482396.666666667</v>
      </c>
      <c r="G664" s="11">
        <f>F664/((Use!$C$5))</f>
        <v>6590.2515752864911</v>
      </c>
      <c r="H664" s="32">
        <f t="shared" si="124"/>
        <v>0.49558762787225979</v>
      </c>
      <c r="I664" s="30">
        <f t="shared" si="128"/>
        <v>0.60274886798511451</v>
      </c>
      <c r="K664">
        <f t="shared" si="121"/>
        <v>617</v>
      </c>
      <c r="L664">
        <f t="shared" si="132"/>
        <v>5.2622299655912209E-3</v>
      </c>
      <c r="M664" s="32">
        <f t="shared" si="133"/>
        <v>0.13071108070107421</v>
      </c>
      <c r="N664" s="33">
        <f t="shared" si="129"/>
        <v>0.11997153568801282</v>
      </c>
      <c r="O664" s="11">
        <f t="shared" si="125"/>
        <v>2482396.666666667</v>
      </c>
      <c r="P664" s="11">
        <f>O664/((Use!D$5))</f>
        <v>6675.2290153914882</v>
      </c>
      <c r="Q664" s="32">
        <f t="shared" si="126"/>
        <v>0.16331416645129251</v>
      </c>
      <c r="R664" s="35">
        <f t="shared" si="130"/>
        <v>0.28328570213930532</v>
      </c>
    </row>
    <row r="665" spans="2:18">
      <c r="B665">
        <f t="shared" si="120"/>
        <v>618</v>
      </c>
      <c r="C665">
        <f t="shared" si="131"/>
        <v>4.7003406736263317E-3</v>
      </c>
      <c r="D665" s="32">
        <f t="shared" si="122"/>
        <v>0.11684861622182031</v>
      </c>
      <c r="E665" s="33">
        <f t="shared" si="127"/>
        <v>0.10724804550587595</v>
      </c>
      <c r="F665" s="11">
        <f t="shared" si="123"/>
        <v>2486420</v>
      </c>
      <c r="G665" s="11">
        <f>F665/((Use!$C$5))</f>
        <v>6600.9326961540537</v>
      </c>
      <c r="H665" s="32">
        <f t="shared" si="124"/>
        <v>0.49632252489417766</v>
      </c>
      <c r="I665" s="30">
        <f t="shared" si="128"/>
        <v>0.60357057040005357</v>
      </c>
      <c r="K665">
        <f t="shared" si="121"/>
        <v>618</v>
      </c>
      <c r="L665">
        <f t="shared" si="132"/>
        <v>5.2622299655912209E-3</v>
      </c>
      <c r="M665" s="32">
        <f t="shared" si="133"/>
        <v>0.13081696251730315</v>
      </c>
      <c r="N665" s="33">
        <f t="shared" si="129"/>
        <v>0.12006871799288163</v>
      </c>
      <c r="O665" s="11">
        <f t="shared" si="125"/>
        <v>2486420</v>
      </c>
      <c r="P665" s="11">
        <f>O665/((Use!D$5))</f>
        <v>6686.047863066352</v>
      </c>
      <c r="Q665" s="32">
        <f t="shared" si="126"/>
        <v>0.16354415827265584</v>
      </c>
      <c r="R665" s="35">
        <f t="shared" si="130"/>
        <v>0.28361287626553744</v>
      </c>
    </row>
    <row r="666" spans="2:18">
      <c r="B666">
        <f t="shared" si="120"/>
        <v>619</v>
      </c>
      <c r="C666">
        <f t="shared" si="131"/>
        <v>4.7003406736263317E-3</v>
      </c>
      <c r="D666" s="32">
        <f t="shared" si="122"/>
        <v>0.11694311572470778</v>
      </c>
      <c r="E666" s="33">
        <f t="shared" si="127"/>
        <v>0.10733478069636136</v>
      </c>
      <c r="F666" s="11">
        <f t="shared" si="123"/>
        <v>2490443.3333333335</v>
      </c>
      <c r="G666" s="11">
        <f>F666/((Use!$C$5))</f>
        <v>6611.6138170216173</v>
      </c>
      <c r="H666" s="32">
        <f t="shared" si="124"/>
        <v>0.4970573208449301</v>
      </c>
      <c r="I666" s="30">
        <f t="shared" si="128"/>
        <v>0.60439210154129142</v>
      </c>
      <c r="K666">
        <f t="shared" si="121"/>
        <v>619</v>
      </c>
      <c r="L666">
        <f t="shared" si="132"/>
        <v>5.2622299655912209E-3</v>
      </c>
      <c r="M666" s="32">
        <f t="shared" si="133"/>
        <v>0.13092275870323031</v>
      </c>
      <c r="N666" s="33">
        <f t="shared" si="129"/>
        <v>0.12016582170304559</v>
      </c>
      <c r="O666" s="11">
        <f t="shared" si="125"/>
        <v>2490443.3333333335</v>
      </c>
      <c r="P666" s="11">
        <f>O666/((Use!D$5))</f>
        <v>6696.8667107412175</v>
      </c>
      <c r="Q666" s="32">
        <f t="shared" si="126"/>
        <v>0.16377410134685164</v>
      </c>
      <c r="R666" s="35">
        <f t="shared" si="130"/>
        <v>0.28393992304989724</v>
      </c>
    </row>
    <row r="667" spans="2:18">
      <c r="B667">
        <f t="shared" si="120"/>
        <v>620</v>
      </c>
      <c r="C667">
        <f t="shared" si="131"/>
        <v>4.7003406736263317E-3</v>
      </c>
      <c r="D667" s="32">
        <f t="shared" si="122"/>
        <v>0.11703753892598111</v>
      </c>
      <c r="E667" s="33">
        <f t="shared" si="127"/>
        <v>0.1074214458543616</v>
      </c>
      <c r="F667" s="11">
        <f t="shared" si="123"/>
        <v>2494466.666666667</v>
      </c>
      <c r="G667" s="11">
        <f>F667/((Use!$C$5))</f>
        <v>6622.2949378891808</v>
      </c>
      <c r="H667" s="32">
        <f t="shared" si="124"/>
        <v>0.49779201590166733</v>
      </c>
      <c r="I667" s="30">
        <f t="shared" si="128"/>
        <v>0.60521346175602897</v>
      </c>
      <c r="K667">
        <f t="shared" si="121"/>
        <v>620</v>
      </c>
      <c r="L667">
        <f t="shared" si="132"/>
        <v>5.2622299655912209E-3</v>
      </c>
      <c r="M667" s="32">
        <f t="shared" si="133"/>
        <v>0.1310284694662768</v>
      </c>
      <c r="N667" s="33">
        <f t="shared" si="129"/>
        <v>0.12026284700888361</v>
      </c>
      <c r="O667" s="11">
        <f t="shared" si="125"/>
        <v>2494466.666666667</v>
      </c>
      <c r="P667" s="11">
        <f>O667/((Use!D$5))</f>
        <v>6707.6855584160821</v>
      </c>
      <c r="Q667" s="32">
        <f t="shared" si="126"/>
        <v>0.16400399576293834</v>
      </c>
      <c r="R667" s="35">
        <f t="shared" si="130"/>
        <v>0.28426684277182196</v>
      </c>
    </row>
    <row r="668" spans="2:18">
      <c r="B668">
        <f t="shared" si="120"/>
        <v>621</v>
      </c>
      <c r="C668">
        <f t="shared" si="131"/>
        <v>4.7003406736263317E-3</v>
      </c>
      <c r="D668" s="32">
        <f t="shared" si="122"/>
        <v>0.11713188601016671</v>
      </c>
      <c r="E668" s="33">
        <f t="shared" si="127"/>
        <v>0.1075080411492419</v>
      </c>
      <c r="F668" s="11">
        <f t="shared" si="123"/>
        <v>2498490</v>
      </c>
      <c r="G668" s="11">
        <f>F668/((Use!$C$5))</f>
        <v>6632.9760587567434</v>
      </c>
      <c r="H668" s="32">
        <f t="shared" si="124"/>
        <v>0.49852661024094092</v>
      </c>
      <c r="I668" s="30">
        <f t="shared" si="128"/>
        <v>0.60603465139018287</v>
      </c>
      <c r="K668">
        <f t="shared" si="121"/>
        <v>621</v>
      </c>
      <c r="L668">
        <f t="shared" si="132"/>
        <v>5.2622299655912209E-3</v>
      </c>
      <c r="M668" s="32">
        <f t="shared" si="133"/>
        <v>0.13113409501302778</v>
      </c>
      <c r="N668" s="33">
        <f t="shared" si="129"/>
        <v>0.12035979410000727</v>
      </c>
      <c r="O668" s="11">
        <f t="shared" si="125"/>
        <v>2498490</v>
      </c>
      <c r="P668" s="11">
        <f>O668/((Use!D$5))</f>
        <v>6718.5044060909458</v>
      </c>
      <c r="Q668" s="32">
        <f t="shared" si="126"/>
        <v>0.16423384160966864</v>
      </c>
      <c r="R668" s="35">
        <f t="shared" si="130"/>
        <v>0.28459363570967589</v>
      </c>
    </row>
    <row r="669" spans="2:18">
      <c r="B669">
        <f t="shared" si="120"/>
        <v>622</v>
      </c>
      <c r="C669">
        <f t="shared" si="131"/>
        <v>4.7003406736263317E-3</v>
      </c>
      <c r="D669" s="32">
        <f t="shared" si="122"/>
        <v>0.11722615716104848</v>
      </c>
      <c r="E669" s="33">
        <f t="shared" si="127"/>
        <v>0.10759456674968604</v>
      </c>
      <c r="F669" s="11">
        <f t="shared" si="123"/>
        <v>2502513.3333333335</v>
      </c>
      <c r="G669" s="11">
        <f>F669/((Use!$C$5))</f>
        <v>6643.657179624307</v>
      </c>
      <c r="H669" s="32">
        <f t="shared" si="124"/>
        <v>0.49926110403871021</v>
      </c>
      <c r="I669" s="30">
        <f t="shared" si="128"/>
        <v>0.60685567078839631</v>
      </c>
      <c r="K669">
        <f t="shared" si="121"/>
        <v>622</v>
      </c>
      <c r="L669">
        <f t="shared" si="132"/>
        <v>5.2622299655912209E-3</v>
      </c>
      <c r="M669" s="32">
        <f t="shared" si="133"/>
        <v>0.13123963554923707</v>
      </c>
      <c r="N669" s="33">
        <f t="shared" si="129"/>
        <v>0.12045666316526518</v>
      </c>
      <c r="O669" s="11">
        <f t="shared" si="125"/>
        <v>2502513.3333333335</v>
      </c>
      <c r="P669" s="11">
        <f>O669/((Use!D$5))</f>
        <v>6729.3232537658114</v>
      </c>
      <c r="Q669" s="32">
        <f t="shared" si="126"/>
        <v>0.16446363897549066</v>
      </c>
      <c r="R669" s="35">
        <f t="shared" si="130"/>
        <v>0.28492030214075581</v>
      </c>
    </row>
    <row r="670" spans="2:18">
      <c r="B670">
        <f t="shared" si="120"/>
        <v>623</v>
      </c>
      <c r="C670">
        <f t="shared" si="131"/>
        <v>4.7003406736263317E-3</v>
      </c>
      <c r="D670" s="32">
        <f t="shared" si="122"/>
        <v>0.11732035256167184</v>
      </c>
      <c r="E670" s="33">
        <f t="shared" si="127"/>
        <v>0.10768102282369996</v>
      </c>
      <c r="F670" s="11">
        <f t="shared" si="123"/>
        <v>2506536.666666667</v>
      </c>
      <c r="G670" s="11">
        <f>F670/((Use!$C$5))</f>
        <v>6654.3383004918705</v>
      </c>
      <c r="H670" s="32">
        <f t="shared" si="124"/>
        <v>0.49999549747034572</v>
      </c>
      <c r="I670" s="30">
        <f t="shared" si="128"/>
        <v>0.60767652029404573</v>
      </c>
      <c r="K670">
        <f t="shared" si="121"/>
        <v>623</v>
      </c>
      <c r="L670">
        <f t="shared" si="132"/>
        <v>5.2622299655912209E-3</v>
      </c>
      <c r="M670" s="32">
        <f t="shared" si="133"/>
        <v>0.13134509127983174</v>
      </c>
      <c r="N670" s="33">
        <f t="shared" si="129"/>
        <v>0.1205534543927471</v>
      </c>
      <c r="O670" s="11">
        <f t="shared" si="125"/>
        <v>2506536.666666667</v>
      </c>
      <c r="P670" s="11">
        <f>O670/((Use!D$5))</f>
        <v>6740.142101440676</v>
      </c>
      <c r="Q670" s="32">
        <f t="shared" si="126"/>
        <v>0.16469338794854876</v>
      </c>
      <c r="R670" s="35">
        <f t="shared" si="130"/>
        <v>0.28524684234129588</v>
      </c>
    </row>
    <row r="671" spans="2:18">
      <c r="B671">
        <f t="shared" si="120"/>
        <v>624</v>
      </c>
      <c r="C671">
        <f t="shared" si="131"/>
        <v>4.7003406736263317E-3</v>
      </c>
      <c r="D671" s="32">
        <f t="shared" si="122"/>
        <v>0.11741447239434809</v>
      </c>
      <c r="E671" s="33">
        <f t="shared" si="127"/>
        <v>0.10776740953861583</v>
      </c>
      <c r="F671" s="11">
        <f t="shared" si="123"/>
        <v>2510560</v>
      </c>
      <c r="G671" s="11">
        <f>F671/((Use!$C$5))</f>
        <v>6665.0194213594332</v>
      </c>
      <c r="H671" s="32">
        <f t="shared" si="124"/>
        <v>0.50072979071063106</v>
      </c>
      <c r="I671" s="30">
        <f t="shared" si="128"/>
        <v>0.60849720024924692</v>
      </c>
      <c r="K671">
        <f t="shared" si="121"/>
        <v>624</v>
      </c>
      <c r="L671">
        <f t="shared" si="132"/>
        <v>5.2622299655912209E-3</v>
      </c>
      <c r="M671" s="32">
        <f t="shared" si="133"/>
        <v>0.131450462408917</v>
      </c>
      <c r="N671" s="33">
        <f t="shared" si="129"/>
        <v>0.12065016796978843</v>
      </c>
      <c r="O671" s="11">
        <f t="shared" si="125"/>
        <v>2510560</v>
      </c>
      <c r="P671" s="11">
        <f>O671/((Use!D$5))</f>
        <v>6750.9609491155397</v>
      </c>
      <c r="Q671" s="32">
        <f t="shared" si="126"/>
        <v>0.16492308861668739</v>
      </c>
      <c r="R671" s="35">
        <f t="shared" si="130"/>
        <v>0.28557325658647581</v>
      </c>
    </row>
    <row r="672" spans="2:18">
      <c r="B672">
        <f t="shared" si="120"/>
        <v>625</v>
      </c>
      <c r="C672">
        <f t="shared" si="131"/>
        <v>4.7003406736263317E-3</v>
      </c>
      <c r="D672" s="32">
        <f t="shared" si="122"/>
        <v>0.11750851684065829</v>
      </c>
      <c r="E672" s="33">
        <f t="shared" si="127"/>
        <v>0.10785372706109554</v>
      </c>
      <c r="F672" s="11">
        <f t="shared" si="123"/>
        <v>2514583.3333333335</v>
      </c>
      <c r="G672" s="11">
        <f>F672/((Use!$C$5))</f>
        <v>6675.7005422269967</v>
      </c>
      <c r="H672" s="32">
        <f t="shared" si="124"/>
        <v>0.50146398393376446</v>
      </c>
      <c r="I672" s="30">
        <f t="shared" si="128"/>
        <v>0.60931771099485998</v>
      </c>
      <c r="K672">
        <f t="shared" si="121"/>
        <v>625</v>
      </c>
      <c r="L672">
        <f t="shared" si="132"/>
        <v>5.2622299655912209E-3</v>
      </c>
      <c r="M672" s="32">
        <f t="shared" si="133"/>
        <v>0.13155574913978052</v>
      </c>
      <c r="N672" s="33">
        <f t="shared" si="129"/>
        <v>0.12074680408297422</v>
      </c>
      <c r="O672" s="11">
        <f t="shared" si="125"/>
        <v>2514583.3333333335</v>
      </c>
      <c r="P672" s="11">
        <f>O672/((Use!D$5))</f>
        <v>6761.7797967904053</v>
      </c>
      <c r="Q672" s="32">
        <f t="shared" si="126"/>
        <v>0.16515274106744912</v>
      </c>
      <c r="R672" s="35">
        <f t="shared" si="130"/>
        <v>0.28589954515042337</v>
      </c>
    </row>
    <row r="673" spans="2:18">
      <c r="B673">
        <f t="shared" ref="B673:B736" si="134">B672+1</f>
        <v>626</v>
      </c>
      <c r="C673">
        <f t="shared" si="131"/>
        <v>4.7003406736263317E-3</v>
      </c>
      <c r="D673" s="32">
        <f t="shared" si="122"/>
        <v>0.11760248608145757</v>
      </c>
      <c r="E673" s="33">
        <f t="shared" si="127"/>
        <v>0.10793997555713475</v>
      </c>
      <c r="F673" s="11">
        <f t="shared" si="123"/>
        <v>2518606.666666667</v>
      </c>
      <c r="G673" s="11">
        <f>F673/((Use!$C$5))</f>
        <v>6686.3816630945603</v>
      </c>
      <c r="H673" s="32">
        <f t="shared" si="124"/>
        <v>0.50219807731336441</v>
      </c>
      <c r="I673" s="30">
        <f t="shared" si="128"/>
        <v>0.61013805287049916</v>
      </c>
      <c r="K673">
        <f t="shared" ref="K673:K736" si="135">K672+1</f>
        <v>626</v>
      </c>
      <c r="L673">
        <f t="shared" si="132"/>
        <v>5.2622299655912209E-3</v>
      </c>
      <c r="M673" s="32">
        <f t="shared" si="133"/>
        <v>0.13166095167489725</v>
      </c>
      <c r="N673" s="33">
        <f t="shared" si="129"/>
        <v>0.1208433629181436</v>
      </c>
      <c r="O673" s="11">
        <f t="shared" si="125"/>
        <v>2518606.666666667</v>
      </c>
      <c r="P673" s="11">
        <f>O673/((Use!D$5))</f>
        <v>6772.5986444652699</v>
      </c>
      <c r="Q673" s="32">
        <f t="shared" si="126"/>
        <v>0.16538234538807978</v>
      </c>
      <c r="R673" s="35">
        <f t="shared" si="130"/>
        <v>0.2862257083062234</v>
      </c>
    </row>
    <row r="674" spans="2:18">
      <c r="B674">
        <f t="shared" si="134"/>
        <v>627</v>
      </c>
      <c r="C674">
        <f t="shared" si="131"/>
        <v>4.7003406736263317E-3</v>
      </c>
      <c r="D674" s="32">
        <f t="shared" si="122"/>
        <v>0.117696380296879</v>
      </c>
      <c r="E674" s="33">
        <f t="shared" si="127"/>
        <v>0.10802615519206632</v>
      </c>
      <c r="F674" s="11">
        <f t="shared" si="123"/>
        <v>2522630</v>
      </c>
      <c r="G674" s="11">
        <f>F674/((Use!$C$5))</f>
        <v>6697.0627839621229</v>
      </c>
      <c r="H674" s="32">
        <f t="shared" si="124"/>
        <v>0.50293207102247184</v>
      </c>
      <c r="I674" s="30">
        <f t="shared" si="128"/>
        <v>0.6109582262145381</v>
      </c>
      <c r="K674">
        <f t="shared" si="135"/>
        <v>627</v>
      </c>
      <c r="L674">
        <f t="shared" si="132"/>
        <v>5.2622299655912209E-3</v>
      </c>
      <c r="M674" s="32">
        <f t="shared" si="133"/>
        <v>0.13176607021593381</v>
      </c>
      <c r="N674" s="33">
        <f t="shared" si="129"/>
        <v>0.12093984466039376</v>
      </c>
      <c r="O674" s="11">
        <f t="shared" si="125"/>
        <v>2522630</v>
      </c>
      <c r="P674" s="11">
        <f>O674/((Use!D$5))</f>
        <v>6783.4174921401336</v>
      </c>
      <c r="Q674" s="32">
        <f t="shared" si="126"/>
        <v>0.16561190166552708</v>
      </c>
      <c r="R674" s="35">
        <f t="shared" si="130"/>
        <v>0.28655174632592084</v>
      </c>
    </row>
    <row r="675" spans="2:18">
      <c r="B675">
        <f t="shared" si="134"/>
        <v>628</v>
      </c>
      <c r="C675">
        <f t="shared" si="131"/>
        <v>4.7003406736263317E-3</v>
      </c>
      <c r="D675" s="32">
        <f t="shared" si="122"/>
        <v>0.11779019966633773</v>
      </c>
      <c r="E675" s="33">
        <f t="shared" si="127"/>
        <v>0.10811226613056424</v>
      </c>
      <c r="F675" s="11">
        <f t="shared" si="123"/>
        <v>2526653.3333333335</v>
      </c>
      <c r="G675" s="11">
        <f>F675/((Use!$C$5))</f>
        <v>6707.7439048296865</v>
      </c>
      <c r="H675" s="32">
        <f t="shared" si="124"/>
        <v>0.50366596523355034</v>
      </c>
      <c r="I675" s="30">
        <f t="shared" si="128"/>
        <v>0.61177823136411458</v>
      </c>
      <c r="K675">
        <f t="shared" si="135"/>
        <v>628</v>
      </c>
      <c r="L675">
        <f t="shared" si="132"/>
        <v>5.2622299655912209E-3</v>
      </c>
      <c r="M675" s="32">
        <f t="shared" si="133"/>
        <v>0.13187110496375301</v>
      </c>
      <c r="N675" s="33">
        <f t="shared" si="129"/>
        <v>0.12103624949408411</v>
      </c>
      <c r="O675" s="11">
        <f t="shared" si="125"/>
        <v>2526653.3333333335</v>
      </c>
      <c r="P675" s="11">
        <f>O675/((Use!D$5))</f>
        <v>6794.2363398149992</v>
      </c>
      <c r="Q675" s="32">
        <f t="shared" si="126"/>
        <v>0.1658414099864437</v>
      </c>
      <c r="R675" s="35">
        <f t="shared" si="130"/>
        <v>0.28687765948052779</v>
      </c>
    </row>
    <row r="676" spans="2:18">
      <c r="B676">
        <f t="shared" si="134"/>
        <v>629</v>
      </c>
      <c r="C676">
        <f t="shared" si="131"/>
        <v>4.7003406736263317E-3</v>
      </c>
      <c r="D676" s="32">
        <f t="shared" si="122"/>
        <v>0.11788394436853503</v>
      </c>
      <c r="E676" s="33">
        <f t="shared" si="127"/>
        <v>0.10819830853664719</v>
      </c>
      <c r="F676" s="11">
        <f t="shared" si="123"/>
        <v>2530676.666666667</v>
      </c>
      <c r="G676" s="11">
        <f>F676/((Use!$C$5))</f>
        <v>6718.42502569725</v>
      </c>
      <c r="H676" s="32">
        <f t="shared" si="124"/>
        <v>0.50439976011849119</v>
      </c>
      <c r="I676" s="30">
        <f t="shared" si="128"/>
        <v>0.61259806865513844</v>
      </c>
      <c r="K676">
        <f t="shared" si="135"/>
        <v>629</v>
      </c>
      <c r="L676">
        <f t="shared" si="132"/>
        <v>5.2622299655912209E-3</v>
      </c>
      <c r="M676" s="32">
        <f t="shared" si="133"/>
        <v>0.13197605611841842</v>
      </c>
      <c r="N676" s="33">
        <f t="shared" si="129"/>
        <v>0.1211325776028405</v>
      </c>
      <c r="O676" s="11">
        <f t="shared" si="125"/>
        <v>2530676.666666667</v>
      </c>
      <c r="P676" s="11">
        <f>O676/((Use!D$5))</f>
        <v>6805.0551874898638</v>
      </c>
      <c r="Q676" s="32">
        <f t="shared" si="126"/>
        <v>0.16607087043718863</v>
      </c>
      <c r="R676" s="35">
        <f t="shared" si="130"/>
        <v>0.28720344804002912</v>
      </c>
    </row>
    <row r="677" spans="2:18">
      <c r="B677">
        <f t="shared" si="134"/>
        <v>630</v>
      </c>
      <c r="C677">
        <f t="shared" si="131"/>
        <v>4.7003406736263317E-3</v>
      </c>
      <c r="D677" s="32">
        <f t="shared" si="122"/>
        <v>0.11797761458146203</v>
      </c>
      <c r="E677" s="33">
        <f t="shared" si="127"/>
        <v>0.10828428257368217</v>
      </c>
      <c r="F677" s="11">
        <f t="shared" si="123"/>
        <v>2534700</v>
      </c>
      <c r="G677" s="11">
        <f>F677/((Use!$C$5))</f>
        <v>6729.1061465648118</v>
      </c>
      <c r="H677" s="32">
        <f t="shared" si="124"/>
        <v>0.50513345584861813</v>
      </c>
      <c r="I677" s="30">
        <f t="shared" si="128"/>
        <v>0.6134177384223003</v>
      </c>
      <c r="K677">
        <f t="shared" si="135"/>
        <v>630</v>
      </c>
      <c r="L677">
        <f t="shared" si="132"/>
        <v>5.2622299655912209E-3</v>
      </c>
      <c r="M677" s="32">
        <f t="shared" si="133"/>
        <v>0.13208092387919873</v>
      </c>
      <c r="N677" s="33">
        <f t="shared" si="129"/>
        <v>0.12122882916955922</v>
      </c>
      <c r="O677" s="11">
        <f t="shared" si="125"/>
        <v>2534700</v>
      </c>
      <c r="P677" s="11">
        <f>O677/((Use!D$5))</f>
        <v>6815.8740351647275</v>
      </c>
      <c r="Q677" s="32">
        <f t="shared" si="126"/>
        <v>0.16630028310382766</v>
      </c>
      <c r="R677" s="35">
        <f t="shared" si="130"/>
        <v>0.2875291122733869</v>
      </c>
    </row>
    <row r="678" spans="2:18">
      <c r="B678">
        <f t="shared" si="134"/>
        <v>631</v>
      </c>
      <c r="C678">
        <f t="shared" si="131"/>
        <v>4.7003406736263317E-3</v>
      </c>
      <c r="D678" s="32">
        <f t="shared" si="122"/>
        <v>0.11807121048240402</v>
      </c>
      <c r="E678" s="33">
        <f t="shared" si="127"/>
        <v>0.10837018840438824</v>
      </c>
      <c r="F678" s="11">
        <f t="shared" si="123"/>
        <v>2538723.3333333335</v>
      </c>
      <c r="G678" s="11">
        <f>F678/((Use!$C$5))</f>
        <v>6739.7872674323753</v>
      </c>
      <c r="H678" s="32">
        <f t="shared" si="124"/>
        <v>0.50586705259468567</v>
      </c>
      <c r="I678" s="30">
        <f t="shared" si="128"/>
        <v>0.61423724099907395</v>
      </c>
      <c r="K678">
        <f t="shared" si="135"/>
        <v>631</v>
      </c>
      <c r="L678">
        <f t="shared" si="132"/>
        <v>5.2622299655912209E-3</v>
      </c>
      <c r="M678" s="32">
        <f t="shared" si="133"/>
        <v>0.13218570844457225</v>
      </c>
      <c r="N678" s="33">
        <f t="shared" si="129"/>
        <v>0.12132500437641114</v>
      </c>
      <c r="O678" s="11">
        <f t="shared" si="125"/>
        <v>2538723.3333333335</v>
      </c>
      <c r="P678" s="11">
        <f>O678/((Use!D$5))</f>
        <v>6826.692882839593</v>
      </c>
      <c r="Q678" s="32">
        <f t="shared" si="126"/>
        <v>0.16652964807213597</v>
      </c>
      <c r="R678" s="35">
        <f t="shared" si="130"/>
        <v>0.28785465244854713</v>
      </c>
    </row>
    <row r="679" spans="2:18">
      <c r="B679">
        <f t="shared" si="134"/>
        <v>632</v>
      </c>
      <c r="C679">
        <f t="shared" si="131"/>
        <v>4.7003406736263317E-3</v>
      </c>
      <c r="D679" s="32">
        <f t="shared" si="122"/>
        <v>0.11816473224794401</v>
      </c>
      <c r="E679" s="33">
        <f t="shared" si="127"/>
        <v>0.10845602619083991</v>
      </c>
      <c r="F679" s="11">
        <f t="shared" si="123"/>
        <v>2542746.666666667</v>
      </c>
      <c r="G679" s="11">
        <f>F679/((Use!$C$5))</f>
        <v>6750.4683882999398</v>
      </c>
      <c r="H679" s="32">
        <f t="shared" si="124"/>
        <v>0.50660055052688435</v>
      </c>
      <c r="I679" s="30">
        <f t="shared" si="128"/>
        <v>0.61505657671772429</v>
      </c>
      <c r="K679">
        <f t="shared" si="135"/>
        <v>632</v>
      </c>
      <c r="L679">
        <f t="shared" si="132"/>
        <v>5.2622299655912209E-3</v>
      </c>
      <c r="M679" s="32">
        <f t="shared" si="133"/>
        <v>0.13229041001223116</v>
      </c>
      <c r="N679" s="33">
        <f t="shared" si="129"/>
        <v>0.12142110340484552</v>
      </c>
      <c r="O679" s="11">
        <f t="shared" si="125"/>
        <v>2542746.666666667</v>
      </c>
      <c r="P679" s="11">
        <f>O679/((Use!D$5))</f>
        <v>6837.5117305144577</v>
      </c>
      <c r="Q679" s="32">
        <f t="shared" si="126"/>
        <v>0.16675896542759866</v>
      </c>
      <c r="R679" s="35">
        <f t="shared" si="130"/>
        <v>0.28818006883244418</v>
      </c>
    </row>
    <row r="680" spans="2:18">
      <c r="B680">
        <f t="shared" si="134"/>
        <v>633</v>
      </c>
      <c r="C680">
        <f t="shared" si="131"/>
        <v>4.7003406736263317E-3</v>
      </c>
      <c r="D680" s="32">
        <f t="shared" si="122"/>
        <v>0.11825818005396685</v>
      </c>
      <c r="E680" s="33">
        <f t="shared" si="127"/>
        <v>0.10854179609447093</v>
      </c>
      <c r="F680" s="11">
        <f t="shared" si="123"/>
        <v>2546770</v>
      </c>
      <c r="G680" s="11">
        <f>F680/((Use!$C$5))</f>
        <v>6761.1495091675015</v>
      </c>
      <c r="H680" s="32">
        <f t="shared" si="124"/>
        <v>0.50733394981484425</v>
      </c>
      <c r="I680" s="30">
        <f t="shared" si="128"/>
        <v>0.61587574590931515</v>
      </c>
      <c r="K680">
        <f t="shared" si="135"/>
        <v>633</v>
      </c>
      <c r="L680">
        <f t="shared" si="132"/>
        <v>5.2622299655912209E-3</v>
      </c>
      <c r="M680" s="32">
        <f t="shared" si="133"/>
        <v>0.13239502877908593</v>
      </c>
      <c r="N680" s="33">
        <f t="shared" si="129"/>
        <v>0.1215171264355942</v>
      </c>
      <c r="O680" s="11">
        <f t="shared" si="125"/>
        <v>2546770</v>
      </c>
      <c r="P680" s="11">
        <f>O680/((Use!D$5))</f>
        <v>6848.3305781893214</v>
      </c>
      <c r="Q680" s="32">
        <f t="shared" si="126"/>
        <v>0.16698823525541295</v>
      </c>
      <c r="R680" s="35">
        <f t="shared" si="130"/>
        <v>0.28850536169100716</v>
      </c>
    </row>
    <row r="681" spans="2:18">
      <c r="B681">
        <f t="shared" si="134"/>
        <v>634</v>
      </c>
      <c r="C681">
        <f t="shared" si="131"/>
        <v>4.7003406736263317E-3</v>
      </c>
      <c r="D681" s="32">
        <f t="shared" si="122"/>
        <v>0.11835155407566303</v>
      </c>
      <c r="E681" s="33">
        <f t="shared" si="127"/>
        <v>0.10862749827607766</v>
      </c>
      <c r="F681" s="11">
        <f t="shared" si="123"/>
        <v>2550793.3333333335</v>
      </c>
      <c r="G681" s="11">
        <f>F681/((Use!$C$5))</f>
        <v>6771.830630035065</v>
      </c>
      <c r="H681" s="32">
        <f t="shared" si="124"/>
        <v>0.50806725062763713</v>
      </c>
      <c r="I681" s="30">
        <f t="shared" si="128"/>
        <v>0.61669474890371478</v>
      </c>
      <c r="K681">
        <f t="shared" si="135"/>
        <v>634</v>
      </c>
      <c r="L681">
        <f t="shared" si="132"/>
        <v>5.2622299655912209E-3</v>
      </c>
      <c r="M681" s="32">
        <f t="shared" si="133"/>
        <v>0.13249956494126974</v>
      </c>
      <c r="N681" s="33">
        <f t="shared" si="129"/>
        <v>0.12161307364867559</v>
      </c>
      <c r="O681" s="11">
        <f t="shared" si="125"/>
        <v>2550793.3333333335</v>
      </c>
      <c r="P681" s="11">
        <f>O681/((Use!D$5))</f>
        <v>6859.1494258641869</v>
      </c>
      <c r="Q681" s="32">
        <f t="shared" si="126"/>
        <v>0.16721745764048918</v>
      </c>
      <c r="R681" s="35">
        <f t="shared" si="130"/>
        <v>0.28883053128916475</v>
      </c>
    </row>
    <row r="682" spans="2:18">
      <c r="B682">
        <f t="shared" si="134"/>
        <v>635</v>
      </c>
      <c r="C682">
        <f t="shared" si="131"/>
        <v>4.7003406736263317E-3</v>
      </c>
      <c r="D682" s="32">
        <f t="shared" si="122"/>
        <v>0.11844485448753243</v>
      </c>
      <c r="E682" s="33">
        <f t="shared" si="127"/>
        <v>0.10871313289582267</v>
      </c>
      <c r="F682" s="11">
        <f t="shared" si="123"/>
        <v>2554816.666666667</v>
      </c>
      <c r="G682" s="11">
        <f>F682/((Use!$C$5))</f>
        <v>6782.5117509026286</v>
      </c>
      <c r="H682" s="32">
        <f t="shared" si="124"/>
        <v>0.50880045313377675</v>
      </c>
      <c r="I682" s="30">
        <f t="shared" si="128"/>
        <v>0.61751358602959938</v>
      </c>
      <c r="K682">
        <f t="shared" si="135"/>
        <v>635</v>
      </c>
      <c r="L682">
        <f t="shared" si="132"/>
        <v>5.2622299655912209E-3</v>
      </c>
      <c r="M682" s="32">
        <f t="shared" si="133"/>
        <v>0.13260401869414262</v>
      </c>
      <c r="N682" s="33">
        <f t="shared" si="129"/>
        <v>0.12170894522339842</v>
      </c>
      <c r="O682" s="11">
        <f t="shared" si="125"/>
        <v>2554816.666666667</v>
      </c>
      <c r="P682" s="11">
        <f>O682/((Use!D$5))</f>
        <v>6869.9682735390516</v>
      </c>
      <c r="Q682" s="32">
        <f t="shared" si="126"/>
        <v>0.16744663266745277</v>
      </c>
      <c r="R682" s="35">
        <f t="shared" si="130"/>
        <v>0.28915557789085122</v>
      </c>
    </row>
    <row r="683" spans="2:18">
      <c r="B683">
        <f t="shared" si="134"/>
        <v>636</v>
      </c>
      <c r="C683">
        <f t="shared" si="131"/>
        <v>4.7003406736263317E-3</v>
      </c>
      <c r="D683" s="32">
        <f t="shared" si="122"/>
        <v>0.11853808146338829</v>
      </c>
      <c r="E683" s="33">
        <f t="shared" si="127"/>
        <v>0.10879870011323828</v>
      </c>
      <c r="F683" s="11">
        <f t="shared" si="123"/>
        <v>2558840</v>
      </c>
      <c r="G683" s="11">
        <f>F683/((Use!$C$5))</f>
        <v>6793.1928717701912</v>
      </c>
      <c r="H683" s="32">
        <f t="shared" si="124"/>
        <v>0.50953355750122464</v>
      </c>
      <c r="I683" s="30">
        <f t="shared" si="128"/>
        <v>0.61833225761446298</v>
      </c>
      <c r="K683">
        <f t="shared" si="135"/>
        <v>636</v>
      </c>
      <c r="L683">
        <f t="shared" si="132"/>
        <v>5.2622299655912209E-3</v>
      </c>
      <c r="M683" s="32">
        <f t="shared" si="133"/>
        <v>0.13270839023229575</v>
      </c>
      <c r="N683" s="33">
        <f t="shared" si="129"/>
        <v>0.1218047413383658</v>
      </c>
      <c r="O683" s="11">
        <f t="shared" si="125"/>
        <v>2558840</v>
      </c>
      <c r="P683" s="11">
        <f>O683/((Use!D$5))</f>
        <v>6880.7871212139153</v>
      </c>
      <c r="Q683" s="32">
        <f t="shared" si="126"/>
        <v>0.16767576042064403</v>
      </c>
      <c r="R683" s="35">
        <f t="shared" si="130"/>
        <v>0.28948050175900986</v>
      </c>
    </row>
    <row r="684" spans="2:18">
      <c r="B684">
        <f t="shared" si="134"/>
        <v>637</v>
      </c>
      <c r="C684">
        <f t="shared" si="131"/>
        <v>4.7003406736263317E-3</v>
      </c>
      <c r="D684" s="32">
        <f t="shared" si="122"/>
        <v>0.1186312351763608</v>
      </c>
      <c r="E684" s="33">
        <f t="shared" si="127"/>
        <v>0.10888420008722985</v>
      </c>
      <c r="F684" s="11">
        <f t="shared" si="123"/>
        <v>2562863.3333333335</v>
      </c>
      <c r="G684" s="11">
        <f>F684/((Use!$C$5))</f>
        <v>6803.8739926377548</v>
      </c>
      <c r="H684" s="32">
        <f t="shared" si="124"/>
        <v>0.51026656389739378</v>
      </c>
      <c r="I684" s="30">
        <f t="shared" si="128"/>
        <v>0.61915076398462365</v>
      </c>
      <c r="K684">
        <f t="shared" si="135"/>
        <v>637</v>
      </c>
      <c r="L684">
        <f t="shared" si="132"/>
        <v>5.2622299655912209E-3</v>
      </c>
      <c r="M684" s="32">
        <f t="shared" si="133"/>
        <v>0.13281267974955577</v>
      </c>
      <c r="N684" s="33">
        <f t="shared" si="129"/>
        <v>0.1219004621714791</v>
      </c>
      <c r="O684" s="11">
        <f t="shared" si="125"/>
        <v>2562863.3333333335</v>
      </c>
      <c r="P684" s="11">
        <f>O684/((Use!D$5))</f>
        <v>6891.6059688887808</v>
      </c>
      <c r="Q684" s="32">
        <f t="shared" si="126"/>
        <v>0.16790484098412167</v>
      </c>
      <c r="R684" s="35">
        <f t="shared" si="130"/>
        <v>0.28980530315560077</v>
      </c>
    </row>
    <row r="685" spans="2:18">
      <c r="B685">
        <f t="shared" si="134"/>
        <v>638</v>
      </c>
      <c r="C685">
        <f t="shared" si="131"/>
        <v>4.7003406736263317E-3</v>
      </c>
      <c r="D685" s="32">
        <f t="shared" si="122"/>
        <v>0.118724315798901</v>
      </c>
      <c r="E685" s="33">
        <f t="shared" si="127"/>
        <v>0.10896963297607944</v>
      </c>
      <c r="F685" s="11">
        <f t="shared" si="123"/>
        <v>2566886.666666667</v>
      </c>
      <c r="G685" s="11">
        <f>F685/((Use!$C$5))</f>
        <v>6814.5551135053183</v>
      </c>
      <c r="H685" s="32">
        <f t="shared" si="124"/>
        <v>0.51099947248914424</v>
      </c>
      <c r="I685" s="30">
        <f t="shared" si="128"/>
        <v>0.61996910546522366</v>
      </c>
      <c r="K685">
        <f t="shared" si="135"/>
        <v>638</v>
      </c>
      <c r="L685">
        <f t="shared" si="132"/>
        <v>5.2622299655912209E-3</v>
      </c>
      <c r="M685" s="32">
        <f t="shared" si="133"/>
        <v>0.13291688743898883</v>
      </c>
      <c r="N685" s="33">
        <f t="shared" si="129"/>
        <v>0.12199610789994167</v>
      </c>
      <c r="O685" s="11">
        <f t="shared" si="125"/>
        <v>2566886.666666667</v>
      </c>
      <c r="P685" s="11">
        <f>O685/((Use!D$5))</f>
        <v>6902.4248165636454</v>
      </c>
      <c r="Q685" s="32">
        <f t="shared" si="126"/>
        <v>0.16813387444166344</v>
      </c>
      <c r="R685" s="35">
        <f t="shared" si="130"/>
        <v>0.29012998234160514</v>
      </c>
    </row>
    <row r="686" spans="2:18">
      <c r="B686">
        <f t="shared" si="134"/>
        <v>639</v>
      </c>
      <c r="C686">
        <f t="shared" si="131"/>
        <v>4.7003406736263317E-3</v>
      </c>
      <c r="D686" s="32">
        <f t="shared" si="122"/>
        <v>0.11881732350278439</v>
      </c>
      <c r="E686" s="33">
        <f t="shared" si="127"/>
        <v>0.10905499893744902</v>
      </c>
      <c r="F686" s="11">
        <f t="shared" si="123"/>
        <v>2570910</v>
      </c>
      <c r="G686" s="11">
        <f>F686/((Use!$C$5))</f>
        <v>6825.236234372881</v>
      </c>
      <c r="H686" s="32">
        <f t="shared" si="124"/>
        <v>0.51173228344279731</v>
      </c>
      <c r="I686" s="30">
        <f t="shared" si="128"/>
        <v>0.62078728238024627</v>
      </c>
      <c r="K686">
        <f t="shared" si="135"/>
        <v>639</v>
      </c>
      <c r="L686">
        <f t="shared" si="132"/>
        <v>5.2622299655912209E-3</v>
      </c>
      <c r="M686" s="32">
        <f t="shared" si="133"/>
        <v>0.1330210134929049</v>
      </c>
      <c r="N686" s="33">
        <f t="shared" si="129"/>
        <v>0.12209167870026282</v>
      </c>
      <c r="O686" s="11">
        <f t="shared" si="125"/>
        <v>2570910</v>
      </c>
      <c r="P686" s="11">
        <f>O686/((Use!D$5))</f>
        <v>6913.2436642385101</v>
      </c>
      <c r="Q686" s="32">
        <f t="shared" si="126"/>
        <v>0.16836286087676611</v>
      </c>
      <c r="R686" s="35">
        <f t="shared" si="130"/>
        <v>0.29045453957702894</v>
      </c>
    </row>
    <row r="687" spans="2:18">
      <c r="B687">
        <f t="shared" si="134"/>
        <v>640</v>
      </c>
      <c r="C687">
        <f t="shared" si="131"/>
        <v>4.7003406736263317E-3</v>
      </c>
      <c r="D687" s="32">
        <f t="shared" si="122"/>
        <v>0.11891025845911472</v>
      </c>
      <c r="E687" s="33">
        <f t="shared" si="127"/>
        <v>0.10914029812838409</v>
      </c>
      <c r="F687" s="11">
        <f t="shared" si="123"/>
        <v>2574933.3333333335</v>
      </c>
      <c r="G687" s="11">
        <f>F687/((Use!$C$5))</f>
        <v>6835.9173552404445</v>
      </c>
      <c r="H687" s="32">
        <f t="shared" si="124"/>
        <v>0.51246499692412573</v>
      </c>
      <c r="I687" s="30">
        <f t="shared" si="128"/>
        <v>0.62160529505250983</v>
      </c>
      <c r="K687">
        <f t="shared" si="135"/>
        <v>640</v>
      </c>
      <c r="L687">
        <f t="shared" si="132"/>
        <v>5.2622299655912209E-3</v>
      </c>
      <c r="M687" s="32">
        <f t="shared" si="133"/>
        <v>0.1331250581028619</v>
      </c>
      <c r="N687" s="33">
        <f t="shared" si="129"/>
        <v>0.12218717474826159</v>
      </c>
      <c r="O687" s="11">
        <f t="shared" si="125"/>
        <v>2574933.3333333335</v>
      </c>
      <c r="P687" s="11">
        <f>O687/((Use!D$5))</f>
        <v>6924.0625119133747</v>
      </c>
      <c r="Q687" s="32">
        <f t="shared" si="126"/>
        <v>0.16859180037264912</v>
      </c>
      <c r="R687" s="35">
        <f t="shared" si="130"/>
        <v>0.29077897512091072</v>
      </c>
    </row>
    <row r="688" spans="2:18">
      <c r="B688">
        <f t="shared" si="134"/>
        <v>641</v>
      </c>
      <c r="C688">
        <f t="shared" si="131"/>
        <v>4.7003406736263317E-3</v>
      </c>
      <c r="D688" s="32">
        <f t="shared" ref="D688:D751" si="136">C688*B688^(0.5)</f>
        <v>0.11900312083832765</v>
      </c>
      <c r="E688" s="33">
        <f t="shared" si="127"/>
        <v>0.10922553070531683</v>
      </c>
      <c r="F688" s="11">
        <f t="shared" ref="F688:F751" si="137">B688*F$45</f>
        <v>2578956.666666667</v>
      </c>
      <c r="G688" s="11">
        <f>F688/((Use!$C$5))</f>
        <v>6846.5984761080081</v>
      </c>
      <c r="H688" s="32">
        <f t="shared" ref="H688:H703" si="138">(C$20*EXP(C$21*(($C$9-C$27)/$C$9)+C$22*$C$6+C$23*$C$4+C$24*$C$5)*(1+C$25*$C$7*(1-($C$7/(2*C$28))))*G688^C$26)/100</f>
        <v>0.51319761309836598</v>
      </c>
      <c r="I688" s="30">
        <f t="shared" si="128"/>
        <v>0.6224231438036828</v>
      </c>
      <c r="K688">
        <f t="shared" si="135"/>
        <v>641</v>
      </c>
      <c r="L688">
        <f t="shared" si="132"/>
        <v>5.2622299655912209E-3</v>
      </c>
      <c r="M688" s="32">
        <f t="shared" si="133"/>
        <v>0.13322902145966969</v>
      </c>
      <c r="N688" s="33">
        <f t="shared" si="129"/>
        <v>0.12228259621907045</v>
      </c>
      <c r="O688" s="11">
        <f t="shared" ref="O688:O751" si="139">K688*N$45</f>
        <v>2578956.666666667</v>
      </c>
      <c r="P688" s="11">
        <f>O688/((Use!D$5))</f>
        <v>6934.8813595882402</v>
      </c>
      <c r="Q688" s="32">
        <f t="shared" ref="Q688:Q751" si="140">(K$20*EXP(K$21*(($C$9-K$27)/$C$9)+K$22*$C$6+K$23*$C$4+K$24*$C$5)*(1+K$25*$C$7*(1-($C$7/(2*K$28))))*P688^K$26)/100</f>
        <v>0.16882069301225441</v>
      </c>
      <c r="R688" s="35">
        <f t="shared" si="130"/>
        <v>0.29110328923132489</v>
      </c>
    </row>
    <row r="689" spans="2:18">
      <c r="B689">
        <f t="shared" si="134"/>
        <v>642</v>
      </c>
      <c r="C689">
        <f t="shared" si="131"/>
        <v>4.7003406736263317E-3</v>
      </c>
      <c r="D689" s="32">
        <f t="shared" si="136"/>
        <v>0.1190959108101943</v>
      </c>
      <c r="E689" s="33">
        <f t="shared" ref="E689:E752" si="141">D689*(1-$B$46)</f>
        <v>0.1093106968240696</v>
      </c>
      <c r="F689" s="11">
        <f t="shared" si="137"/>
        <v>2582980</v>
      </c>
      <c r="G689" s="11">
        <f>F689/((Use!$C$5))</f>
        <v>6857.2795969755707</v>
      </c>
      <c r="H689" s="32">
        <f t="shared" si="138"/>
        <v>0.51393013213021554</v>
      </c>
      <c r="I689" s="30">
        <f t="shared" ref="I689:I752" si="142">H689+E689</f>
        <v>0.62324082895428512</v>
      </c>
      <c r="K689">
        <f t="shared" si="135"/>
        <v>642</v>
      </c>
      <c r="L689">
        <f t="shared" si="132"/>
        <v>5.2622299655912209E-3</v>
      </c>
      <c r="M689" s="32">
        <f t="shared" si="133"/>
        <v>0.13333290375339424</v>
      </c>
      <c r="N689" s="33">
        <f t="shared" ref="N689:N752" si="143">M689*(1-$B$46)</f>
        <v>0.12237794328713905</v>
      </c>
      <c r="O689" s="11">
        <f t="shared" si="139"/>
        <v>2582980</v>
      </c>
      <c r="P689" s="11">
        <f>O689/((Use!D$5))</f>
        <v>6945.7002072631039</v>
      </c>
      <c r="Q689" s="32">
        <f t="shared" si="140"/>
        <v>0.16904953887824814</v>
      </c>
      <c r="R689" s="35">
        <f t="shared" ref="R689:R752" si="144">Q689+N689</f>
        <v>0.29142748216538716</v>
      </c>
    </row>
    <row r="690" spans="2:18">
      <c r="B690">
        <f t="shared" si="134"/>
        <v>643</v>
      </c>
      <c r="C690">
        <f t="shared" ref="C690:C753" si="145">C689</f>
        <v>4.7003406736263317E-3</v>
      </c>
      <c r="D690" s="32">
        <f t="shared" si="136"/>
        <v>0.11918862854382503</v>
      </c>
      <c r="E690" s="33">
        <f t="shared" si="141"/>
        <v>0.10939579663985821</v>
      </c>
      <c r="F690" s="11">
        <f t="shared" si="137"/>
        <v>2587003.3333333335</v>
      </c>
      <c r="G690" s="11">
        <f>F690/((Use!$C$5))</f>
        <v>6867.9607178431343</v>
      </c>
      <c r="H690" s="32">
        <f t="shared" si="138"/>
        <v>0.51466255418383644</v>
      </c>
      <c r="I690" s="30">
        <f t="shared" si="142"/>
        <v>0.62405835082369465</v>
      </c>
      <c r="K690">
        <f t="shared" si="135"/>
        <v>643</v>
      </c>
      <c r="L690">
        <f t="shared" si="132"/>
        <v>5.2622299655912209E-3</v>
      </c>
      <c r="M690" s="32">
        <f t="shared" si="133"/>
        <v>0.1334367051733617</v>
      </c>
      <c r="N690" s="33">
        <f t="shared" si="143"/>
        <v>0.12247321612623809</v>
      </c>
      <c r="O690" s="11">
        <f t="shared" si="139"/>
        <v>2587003.3333333335</v>
      </c>
      <c r="P690" s="11">
        <f>O690/((Use!D$5))</f>
        <v>6956.5190549379686</v>
      </c>
      <c r="Q690" s="32">
        <f t="shared" si="140"/>
        <v>0.1692783380530222</v>
      </c>
      <c r="R690" s="35">
        <f t="shared" si="144"/>
        <v>0.2917515541792603</v>
      </c>
    </row>
    <row r="691" spans="2:18">
      <c r="B691">
        <f t="shared" si="134"/>
        <v>644</v>
      </c>
      <c r="C691">
        <f t="shared" si="145"/>
        <v>4.7003406736263317E-3</v>
      </c>
      <c r="D691" s="32">
        <f t="shared" si="136"/>
        <v>0.11928127420767289</v>
      </c>
      <c r="E691" s="33">
        <f t="shared" si="141"/>
        <v>0.10948083030729518</v>
      </c>
      <c r="F691" s="11">
        <f t="shared" si="137"/>
        <v>2591026.666666667</v>
      </c>
      <c r="G691" s="11">
        <f>F691/((Use!$C$5))</f>
        <v>6878.6418387106978</v>
      </c>
      <c r="H691" s="32">
        <f t="shared" si="138"/>
        <v>0.51539487942286</v>
      </c>
      <c r="I691" s="30">
        <f t="shared" si="142"/>
        <v>0.62487570973015516</v>
      </c>
      <c r="K691">
        <f t="shared" si="135"/>
        <v>644</v>
      </c>
      <c r="L691">
        <f t="shared" si="132"/>
        <v>5.2622299655912209E-3</v>
      </c>
      <c r="M691" s="32">
        <f t="shared" si="133"/>
        <v>0.13354042590816242</v>
      </c>
      <c r="N691" s="33">
        <f t="shared" si="143"/>
        <v>0.12256841490946281</v>
      </c>
      <c r="O691" s="11">
        <f t="shared" si="139"/>
        <v>2591026.666666667</v>
      </c>
      <c r="P691" s="11">
        <f>O691/((Use!D$5))</f>
        <v>6967.3379026128341</v>
      </c>
      <c r="Q691" s="32">
        <f t="shared" si="140"/>
        <v>0.1695070906186957</v>
      </c>
      <c r="R691" s="35">
        <f t="shared" si="144"/>
        <v>0.29207550552815853</v>
      </c>
    </row>
    <row r="692" spans="2:18">
      <c r="B692">
        <f t="shared" si="134"/>
        <v>645</v>
      </c>
      <c r="C692">
        <f t="shared" si="145"/>
        <v>4.7003406736263317E-3</v>
      </c>
      <c r="D692" s="32">
        <f t="shared" si="136"/>
        <v>0.11937384796953726</v>
      </c>
      <c r="E692" s="33">
        <f t="shared" si="141"/>
        <v>0.10956579798039311</v>
      </c>
      <c r="F692" s="11">
        <f t="shared" si="137"/>
        <v>2595050</v>
      </c>
      <c r="G692" s="11">
        <f>F692/((Use!$C$5))</f>
        <v>6889.3229595782605</v>
      </c>
      <c r="H692" s="32">
        <f t="shared" si="138"/>
        <v>0.51612710801038897</v>
      </c>
      <c r="I692" s="30">
        <f t="shared" si="142"/>
        <v>0.62569290599078209</v>
      </c>
      <c r="K692">
        <f t="shared" si="135"/>
        <v>645</v>
      </c>
      <c r="L692">
        <f t="shared" ref="L692:L755" si="146">L691</f>
        <v>5.2622299655912209E-3</v>
      </c>
      <c r="M692" s="32">
        <f t="shared" ref="M692:M703" si="147">L692*K692^(0.5)</f>
        <v>0.13364406614565491</v>
      </c>
      <c r="N692" s="33">
        <f t="shared" si="143"/>
        <v>0.12266353980923683</v>
      </c>
      <c r="O692" s="11">
        <f t="shared" si="139"/>
        <v>2595050</v>
      </c>
      <c r="P692" s="11">
        <f>O692/((Use!D$5))</f>
        <v>6978.1567502876978</v>
      </c>
      <c r="Q692" s="32">
        <f t="shared" si="140"/>
        <v>0.16973579665711555</v>
      </c>
      <c r="R692" s="35">
        <f t="shared" si="144"/>
        <v>0.29239933646635241</v>
      </c>
    </row>
    <row r="693" spans="2:18">
      <c r="B693">
        <f t="shared" si="134"/>
        <v>646</v>
      </c>
      <c r="C693">
        <f t="shared" si="145"/>
        <v>4.7003406736263317E-3</v>
      </c>
      <c r="D693" s="32">
        <f t="shared" si="136"/>
        <v>0.1194663499965674</v>
      </c>
      <c r="E693" s="33">
        <f t="shared" si="141"/>
        <v>0.10965069981256782</v>
      </c>
      <c r="F693" s="11">
        <f t="shared" si="137"/>
        <v>2599073.3333333335</v>
      </c>
      <c r="G693" s="11">
        <f>F693/((Use!$C$5))</f>
        <v>6900.004080445824</v>
      </c>
      <c r="H693" s="32">
        <f t="shared" si="138"/>
        <v>0.51685924010899331</v>
      </c>
      <c r="I693" s="30">
        <f t="shared" si="142"/>
        <v>0.62650993992156112</v>
      </c>
      <c r="K693">
        <f t="shared" si="135"/>
        <v>646</v>
      </c>
      <c r="L693">
        <f t="shared" si="146"/>
        <v>5.2622299655912209E-3</v>
      </c>
      <c r="M693" s="32">
        <f t="shared" si="147"/>
        <v>0.13374762607296981</v>
      </c>
      <c r="N693" s="33">
        <f t="shared" si="143"/>
        <v>0.12275859099731568</v>
      </c>
      <c r="O693" s="11">
        <f t="shared" si="139"/>
        <v>2599073.3333333335</v>
      </c>
      <c r="P693" s="11">
        <f>O693/((Use!D$5))</f>
        <v>6988.9755979625625</v>
      </c>
      <c r="Q693" s="32">
        <f t="shared" si="140"/>
        <v>0.16996445624985879</v>
      </c>
      <c r="R693" s="35">
        <f t="shared" si="144"/>
        <v>0.29272304724717446</v>
      </c>
    </row>
    <row r="694" spans="2:18">
      <c r="B694">
        <f t="shared" si="134"/>
        <v>647</v>
      </c>
      <c r="C694">
        <f t="shared" si="145"/>
        <v>4.7003406736263317E-3</v>
      </c>
      <c r="D694" s="32">
        <f t="shared" si="136"/>
        <v>0.11955878045526595</v>
      </c>
      <c r="E694" s="33">
        <f t="shared" si="141"/>
        <v>0.10973553595664175</v>
      </c>
      <c r="F694" s="11">
        <f t="shared" si="137"/>
        <v>2603096.666666667</v>
      </c>
      <c r="G694" s="11">
        <f>F694/((Use!$C$5))</f>
        <v>6910.6852013133876</v>
      </c>
      <c r="H694" s="32">
        <f t="shared" si="138"/>
        <v>0.51759127588072484</v>
      </c>
      <c r="I694" s="30">
        <f t="shared" si="142"/>
        <v>0.6273268118373666</v>
      </c>
      <c r="K694">
        <f t="shared" si="135"/>
        <v>647</v>
      </c>
      <c r="L694">
        <f t="shared" si="146"/>
        <v>5.2622299655912209E-3</v>
      </c>
      <c r="M694" s="32">
        <f t="shared" si="147"/>
        <v>0.13385110587651383</v>
      </c>
      <c r="N694" s="33">
        <f t="shared" si="143"/>
        <v>0.12285356864479043</v>
      </c>
      <c r="O694" s="11">
        <f t="shared" si="139"/>
        <v>2603096.666666667</v>
      </c>
      <c r="P694" s="11">
        <f>O694/((Use!D$5))</f>
        <v>6999.794445637428</v>
      </c>
      <c r="Q694" s="32">
        <f t="shared" si="140"/>
        <v>0.17019306947823273</v>
      </c>
      <c r="R694" s="35">
        <f t="shared" si="144"/>
        <v>0.29304663812302317</v>
      </c>
    </row>
    <row r="695" spans="2:18">
      <c r="B695">
        <f t="shared" si="134"/>
        <v>648</v>
      </c>
      <c r="C695">
        <f t="shared" si="145"/>
        <v>4.7003406736263317E-3</v>
      </c>
      <c r="D695" s="32">
        <f t="shared" si="136"/>
        <v>0.11965113951149246</v>
      </c>
      <c r="E695" s="33">
        <f t="shared" si="141"/>
        <v>0.10982030656484695</v>
      </c>
      <c r="F695" s="11">
        <f t="shared" si="137"/>
        <v>2607120</v>
      </c>
      <c r="G695" s="11">
        <f>F695/((Use!$C$5))</f>
        <v>6921.3663221809493</v>
      </c>
      <c r="H695" s="32">
        <f t="shared" si="138"/>
        <v>0.51832321548711002</v>
      </c>
      <c r="I695" s="30">
        <f t="shared" si="142"/>
        <v>0.628143522051957</v>
      </c>
      <c r="K695">
        <f t="shared" si="135"/>
        <v>648</v>
      </c>
      <c r="L695">
        <f t="shared" si="146"/>
        <v>5.2622299655912209E-3</v>
      </c>
      <c r="M695" s="32">
        <f t="shared" si="147"/>
        <v>0.13395450574197379</v>
      </c>
      <c r="N695" s="33">
        <f t="shared" si="143"/>
        <v>0.12294847292209141</v>
      </c>
      <c r="O695" s="11">
        <f t="shared" si="139"/>
        <v>2607120</v>
      </c>
      <c r="P695" s="11">
        <f>O695/((Use!D$5))</f>
        <v>7010.6132933122917</v>
      </c>
      <c r="Q695" s="32">
        <f t="shared" si="140"/>
        <v>0.1704216364232774</v>
      </c>
      <c r="R695" s="35">
        <f t="shared" si="144"/>
        <v>0.29337010934536878</v>
      </c>
    </row>
    <row r="696" spans="2:18">
      <c r="B696">
        <f t="shared" si="134"/>
        <v>649</v>
      </c>
      <c r="C696">
        <f t="shared" si="145"/>
        <v>4.7003406736263317E-3</v>
      </c>
      <c r="D696" s="32">
        <f t="shared" si="136"/>
        <v>0.11974342733046678</v>
      </c>
      <c r="E696" s="33">
        <f t="shared" si="141"/>
        <v>0.10990501178882843</v>
      </c>
      <c r="F696" s="11">
        <f t="shared" si="137"/>
        <v>2611143.3333333335</v>
      </c>
      <c r="G696" s="11">
        <f>F696/((Use!$C$5))</f>
        <v>6932.0474430485128</v>
      </c>
      <c r="H696" s="32">
        <f t="shared" si="138"/>
        <v>0.51905505908915595</v>
      </c>
      <c r="I696" s="30">
        <f t="shared" si="142"/>
        <v>0.62896007087798433</v>
      </c>
      <c r="K696">
        <f t="shared" si="135"/>
        <v>649</v>
      </c>
      <c r="L696">
        <f t="shared" si="146"/>
        <v>5.2622299655912209E-3</v>
      </c>
      <c r="M696" s="32">
        <f t="shared" si="147"/>
        <v>0.13405782585432025</v>
      </c>
      <c r="N696" s="33">
        <f t="shared" si="143"/>
        <v>0.12304330399899154</v>
      </c>
      <c r="O696" s="11">
        <f t="shared" si="139"/>
        <v>2611143.3333333335</v>
      </c>
      <c r="P696" s="11">
        <f>O696/((Use!D$5))</f>
        <v>7021.4321409871563</v>
      </c>
      <c r="Q696" s="32">
        <f t="shared" si="140"/>
        <v>0.17065015716576679</v>
      </c>
      <c r="R696" s="35">
        <f t="shared" si="144"/>
        <v>0.29369346116475831</v>
      </c>
    </row>
    <row r="697" spans="2:18">
      <c r="B697">
        <f t="shared" si="134"/>
        <v>650</v>
      </c>
      <c r="C697">
        <f t="shared" si="145"/>
        <v>4.7003406736263317E-3</v>
      </c>
      <c r="D697" s="32">
        <f t="shared" si="136"/>
        <v>0.11983564407677261</v>
      </c>
      <c r="E697" s="33">
        <f t="shared" si="141"/>
        <v>0.10998965177964729</v>
      </c>
      <c r="F697" s="11">
        <f t="shared" si="137"/>
        <v>2615166.666666667</v>
      </c>
      <c r="G697" s="11">
        <f>F697/((Use!$C$5))</f>
        <v>6942.7285639160764</v>
      </c>
      <c r="H697" s="32">
        <f t="shared" si="138"/>
        <v>0.51978680684735157</v>
      </c>
      <c r="I697" s="30">
        <f t="shared" si="142"/>
        <v>0.62977645862699883</v>
      </c>
      <c r="K697">
        <f t="shared" si="135"/>
        <v>650</v>
      </c>
      <c r="L697">
        <f t="shared" si="146"/>
        <v>5.2622299655912209E-3</v>
      </c>
      <c r="M697" s="32">
        <f t="shared" si="147"/>
        <v>0.13416106639781161</v>
      </c>
      <c r="N697" s="33">
        <f t="shared" si="143"/>
        <v>0.1231380620446101</v>
      </c>
      <c r="O697" s="11">
        <f t="shared" si="139"/>
        <v>2615166.666666667</v>
      </c>
      <c r="P697" s="11">
        <f>O697/((Use!D$5))</f>
        <v>7032.2509886620219</v>
      </c>
      <c r="Q697" s="32">
        <f t="shared" si="140"/>
        <v>0.17087863178620821</v>
      </c>
      <c r="R697" s="35">
        <f t="shared" si="144"/>
        <v>0.2940166938308183</v>
      </c>
    </row>
    <row r="698" spans="2:18">
      <c r="B698">
        <f t="shared" si="134"/>
        <v>651</v>
      </c>
      <c r="C698">
        <f t="shared" si="145"/>
        <v>4.7003406736263317E-3</v>
      </c>
      <c r="D698" s="32">
        <f t="shared" si="136"/>
        <v>0.11992778991436084</v>
      </c>
      <c r="E698" s="33">
        <f t="shared" si="141"/>
        <v>0.11007422668778381</v>
      </c>
      <c r="F698" s="11">
        <f t="shared" si="137"/>
        <v>2619190</v>
      </c>
      <c r="G698" s="11">
        <f>F698/((Use!$C$5))</f>
        <v>6953.409684783639</v>
      </c>
      <c r="H698" s="32">
        <f t="shared" si="138"/>
        <v>0.52051845892167325</v>
      </c>
      <c r="I698" s="30">
        <f t="shared" si="142"/>
        <v>0.63059268560945703</v>
      </c>
      <c r="K698">
        <f t="shared" si="135"/>
        <v>651</v>
      </c>
      <c r="L698">
        <f t="shared" si="146"/>
        <v>5.2622299655912209E-3</v>
      </c>
      <c r="M698" s="32">
        <f t="shared" si="147"/>
        <v>0.1342642275559979</v>
      </c>
      <c r="N698" s="33">
        <f t="shared" si="143"/>
        <v>0.12323274722741619</v>
      </c>
      <c r="O698" s="11">
        <f t="shared" si="139"/>
        <v>2619190</v>
      </c>
      <c r="P698" s="11">
        <f>O698/((Use!D$5))</f>
        <v>7043.0698363368856</v>
      </c>
      <c r="Q698" s="32">
        <f t="shared" si="140"/>
        <v>0.17110706036484696</v>
      </c>
      <c r="R698" s="35">
        <f t="shared" si="144"/>
        <v>0.29433980759226314</v>
      </c>
    </row>
    <row r="699" spans="2:18">
      <c r="B699">
        <f t="shared" si="134"/>
        <v>652</v>
      </c>
      <c r="C699">
        <f t="shared" si="145"/>
        <v>4.7003406736263317E-3</v>
      </c>
      <c r="D699" s="32">
        <f t="shared" si="136"/>
        <v>0.12001986500655304</v>
      </c>
      <c r="E699" s="33">
        <f t="shared" si="141"/>
        <v>0.11015873666314065</v>
      </c>
      <c r="F699" s="11">
        <f t="shared" si="137"/>
        <v>2623213.3333333335</v>
      </c>
      <c r="G699" s="11">
        <f>F699/((Use!$C$5))</f>
        <v>6964.0908056512026</v>
      </c>
      <c r="H699" s="32">
        <f t="shared" si="138"/>
        <v>0.52125001547158356</v>
      </c>
      <c r="I699" s="30">
        <f t="shared" si="142"/>
        <v>0.63140875213472425</v>
      </c>
      <c r="K699">
        <f t="shared" si="135"/>
        <v>652</v>
      </c>
      <c r="L699">
        <f t="shared" si="146"/>
        <v>5.2622299655912209E-3</v>
      </c>
      <c r="M699" s="32">
        <f t="shared" si="147"/>
        <v>0.13436730951172443</v>
      </c>
      <c r="N699" s="33">
        <f t="shared" si="143"/>
        <v>0.12332735971523211</v>
      </c>
      <c r="O699" s="11">
        <f t="shared" si="139"/>
        <v>2623213.3333333335</v>
      </c>
      <c r="P699" s="11">
        <f>O699/((Use!D$5))</f>
        <v>7053.8886840117502</v>
      </c>
      <c r="Q699" s="32">
        <f t="shared" si="140"/>
        <v>0.1713354429816642</v>
      </c>
      <c r="R699" s="35">
        <f t="shared" si="144"/>
        <v>0.29466280269689632</v>
      </c>
    </row>
    <row r="700" spans="2:18">
      <c r="B700">
        <f t="shared" si="134"/>
        <v>653</v>
      </c>
      <c r="C700">
        <f t="shared" si="145"/>
        <v>4.7003406736263317E-3</v>
      </c>
      <c r="D700" s="32">
        <f t="shared" si="136"/>
        <v>0.12011186951604476</v>
      </c>
      <c r="E700" s="33">
        <f t="shared" si="141"/>
        <v>0.11024318185504589</v>
      </c>
      <c r="F700" s="11">
        <f t="shared" si="137"/>
        <v>2627236.666666667</v>
      </c>
      <c r="G700" s="11">
        <f>F700/((Use!$C$5))</f>
        <v>6974.7719265187661</v>
      </c>
      <c r="H700" s="32">
        <f t="shared" si="138"/>
        <v>0.52198147665603489</v>
      </c>
      <c r="I700" s="30">
        <f t="shared" si="142"/>
        <v>0.63222465851108078</v>
      </c>
      <c r="K700">
        <f t="shared" si="135"/>
        <v>653</v>
      </c>
      <c r="L700">
        <f t="shared" si="146"/>
        <v>5.2622299655912209E-3</v>
      </c>
      <c r="M700" s="32">
        <f t="shared" si="147"/>
        <v>0.13447031244713578</v>
      </c>
      <c r="N700" s="33">
        <f t="shared" si="143"/>
        <v>0.12342189967523698</v>
      </c>
      <c r="O700" s="11">
        <f t="shared" si="139"/>
        <v>2627236.666666667</v>
      </c>
      <c r="P700" s="11">
        <f>O700/((Use!D$5))</f>
        <v>7064.7075316866158</v>
      </c>
      <c r="Q700" s="32">
        <f t="shared" si="140"/>
        <v>0.17156377971638012</v>
      </c>
      <c r="R700" s="35">
        <f t="shared" si="144"/>
        <v>0.29498567939161713</v>
      </c>
    </row>
    <row r="701" spans="2:18">
      <c r="B701">
        <f t="shared" si="134"/>
        <v>654</v>
      </c>
      <c r="C701">
        <f t="shared" si="145"/>
        <v>4.7003406736263317E-3</v>
      </c>
      <c r="D701" s="32">
        <f t="shared" si="136"/>
        <v>0.12020380360490888</v>
      </c>
      <c r="E701" s="33">
        <f t="shared" si="141"/>
        <v>0.11032756241225612</v>
      </c>
      <c r="F701" s="11">
        <f t="shared" si="137"/>
        <v>2631260</v>
      </c>
      <c r="G701" s="11">
        <f>F701/((Use!$C$5))</f>
        <v>6985.4530473863288</v>
      </c>
      <c r="H701" s="32">
        <f t="shared" si="138"/>
        <v>0.52271284263347251</v>
      </c>
      <c r="I701" s="30">
        <f t="shared" si="142"/>
        <v>0.63304040504572867</v>
      </c>
      <c r="K701">
        <f t="shared" si="135"/>
        <v>654</v>
      </c>
      <c r="L701">
        <f t="shared" si="146"/>
        <v>5.2622299655912209E-3</v>
      </c>
      <c r="M701" s="32">
        <f t="shared" si="147"/>
        <v>0.13457323654367936</v>
      </c>
      <c r="N701" s="33">
        <f t="shared" si="143"/>
        <v>0.12351636727397004</v>
      </c>
      <c r="O701" s="11">
        <f t="shared" si="139"/>
        <v>2631260</v>
      </c>
      <c r="P701" s="11">
        <f>O701/((Use!D$5))</f>
        <v>7075.5263793614795</v>
      </c>
      <c r="Q701" s="32">
        <f t="shared" si="140"/>
        <v>0.17179207064845556</v>
      </c>
      <c r="R701" s="35">
        <f t="shared" si="144"/>
        <v>0.29530843792242562</v>
      </c>
    </row>
    <row r="702" spans="2:18">
      <c r="B702">
        <f t="shared" si="134"/>
        <v>655</v>
      </c>
      <c r="C702">
        <f t="shared" si="145"/>
        <v>4.7003406736263317E-3</v>
      </c>
      <c r="D702" s="32">
        <f t="shared" si="136"/>
        <v>0.12029566743459905</v>
      </c>
      <c r="E702" s="33">
        <f t="shared" si="141"/>
        <v>0.11041187848295952</v>
      </c>
      <c r="F702" s="11">
        <f t="shared" si="137"/>
        <v>2635283.3333333335</v>
      </c>
      <c r="G702" s="11">
        <f>F702/((Use!$C$5))</f>
        <v>6996.1341682538923</v>
      </c>
      <c r="H702" s="32">
        <f t="shared" si="138"/>
        <v>0.52344411356183729</v>
      </c>
      <c r="I702" s="30">
        <f t="shared" si="142"/>
        <v>0.63385599204479681</v>
      </c>
      <c r="K702">
        <f t="shared" si="135"/>
        <v>655</v>
      </c>
      <c r="L702">
        <f t="shared" si="146"/>
        <v>5.2622299655912209E-3</v>
      </c>
      <c r="M702" s="32">
        <f t="shared" si="147"/>
        <v>0.13467608198210937</v>
      </c>
      <c r="N702" s="33">
        <f t="shared" si="143"/>
        <v>0.1236107626773343</v>
      </c>
      <c r="O702" s="11">
        <f t="shared" si="139"/>
        <v>2635283.3333333335</v>
      </c>
      <c r="P702" s="11">
        <f>O702/((Use!D$5))</f>
        <v>7086.3452270363441</v>
      </c>
      <c r="Q702" s="32">
        <f t="shared" si="140"/>
        <v>0.17202031585709091</v>
      </c>
      <c r="R702" s="35">
        <f t="shared" si="144"/>
        <v>0.29563107853442522</v>
      </c>
    </row>
    <row r="703" spans="2:18">
      <c r="B703">
        <f t="shared" si="134"/>
        <v>656</v>
      </c>
      <c r="C703">
        <f t="shared" si="145"/>
        <v>4.7003406736263317E-3</v>
      </c>
      <c r="D703" s="32">
        <f t="shared" si="136"/>
        <v>0.12038746116595282</v>
      </c>
      <c r="E703" s="33">
        <f t="shared" si="141"/>
        <v>0.11049613021477889</v>
      </c>
      <c r="F703" s="11">
        <f t="shared" si="137"/>
        <v>2639306.666666667</v>
      </c>
      <c r="G703" s="11">
        <f>F703/((Use!$C$5))</f>
        <v>7006.8152891214559</v>
      </c>
      <c r="H703" s="32">
        <f t="shared" si="138"/>
        <v>0.52417528959856752</v>
      </c>
      <c r="I703" s="30">
        <f t="shared" si="142"/>
        <v>0.6346714198133464</v>
      </c>
      <c r="K703">
        <f t="shared" si="135"/>
        <v>656</v>
      </c>
      <c r="L703">
        <f t="shared" si="146"/>
        <v>5.2622299655912209E-3</v>
      </c>
      <c r="M703" s="32">
        <f t="shared" si="147"/>
        <v>0.13477884894249029</v>
      </c>
      <c r="N703" s="33">
        <f t="shared" si="143"/>
        <v>0.12370508605059967</v>
      </c>
      <c r="O703" s="11">
        <f t="shared" si="139"/>
        <v>2639306.666666667</v>
      </c>
      <c r="P703" s="11">
        <f>O703/((Use!D$5))</f>
        <v>7097.1640747112097</v>
      </c>
      <c r="Q703" s="32">
        <f t="shared" si="140"/>
        <v>0.17224851542123043</v>
      </c>
      <c r="R703" s="35">
        <f t="shared" si="144"/>
        <v>0.29595360147183009</v>
      </c>
    </row>
    <row r="704" spans="2:18">
      <c r="B704">
        <f t="shared" si="134"/>
        <v>657</v>
      </c>
      <c r="C704">
        <f t="shared" si="145"/>
        <v>4.7003406736263317E-3</v>
      </c>
      <c r="D704" s="32">
        <f t="shared" si="136"/>
        <v>0.12047918495919512</v>
      </c>
      <c r="E704" s="33">
        <f t="shared" si="141"/>
        <v>0.11058031775477462</v>
      </c>
      <c r="F704" s="11">
        <f t="shared" si="137"/>
        <v>2643330</v>
      </c>
      <c r="G704" s="11">
        <f>F704/((Use!$C$5))</f>
        <v>7017.4964099890185</v>
      </c>
      <c r="H704" s="32">
        <f t="shared" ref="H704:H767" si="148">(C$20*EXP(C$21*(($C$9-C$27)/$C$9)+C$22*$C$6+C$23*$C$4+C$24*$C$5)*(1+C$25*$C$7*(1-($C$7/(2*C$28))))*G704^C$26)/100</f>
        <v>0.52490637090059933</v>
      </c>
      <c r="I704" s="30">
        <f t="shared" si="142"/>
        <v>0.63548668865537394</v>
      </c>
      <c r="K704">
        <f t="shared" si="135"/>
        <v>657</v>
      </c>
      <c r="L704">
        <f t="shared" si="146"/>
        <v>5.2622299655912209E-3</v>
      </c>
      <c r="M704" s="32">
        <f t="shared" ref="M704:M767" si="149">L704*K704^(0.5)</f>
        <v>0.1348815376042006</v>
      </c>
      <c r="N704" s="33">
        <f t="shared" si="143"/>
        <v>0.12379933755840647</v>
      </c>
      <c r="O704" s="11">
        <f t="shared" si="139"/>
        <v>2643330</v>
      </c>
      <c r="P704" s="11">
        <f>O704/((Use!D$5))</f>
        <v>7107.9829223860734</v>
      </c>
      <c r="Q704" s="32">
        <f t="shared" si="140"/>
        <v>0.17247666941956102</v>
      </c>
      <c r="R704" s="35">
        <f t="shared" si="144"/>
        <v>0.29627600697796752</v>
      </c>
    </row>
    <row r="705" spans="2:18">
      <c r="B705">
        <f t="shared" si="134"/>
        <v>658</v>
      </c>
      <c r="C705">
        <f t="shared" si="145"/>
        <v>4.7003406736263317E-3</v>
      </c>
      <c r="D705" s="32">
        <f t="shared" si="136"/>
        <v>0.12057083897394134</v>
      </c>
      <c r="E705" s="33">
        <f t="shared" si="141"/>
        <v>0.11066444124944776</v>
      </c>
      <c r="F705" s="11">
        <f t="shared" si="137"/>
        <v>2647353.3333333335</v>
      </c>
      <c r="G705" s="11">
        <f>F705/((Use!$C$5))</f>
        <v>7028.1775308565821</v>
      </c>
      <c r="H705" s="32">
        <f t="shared" si="148"/>
        <v>0.52563735762437258</v>
      </c>
      <c r="I705" s="30">
        <f t="shared" si="142"/>
        <v>0.63630179887382032</v>
      </c>
      <c r="K705">
        <f t="shared" si="135"/>
        <v>658</v>
      </c>
      <c r="L705">
        <f t="shared" si="146"/>
        <v>5.2622299655912209E-3</v>
      </c>
      <c r="M705" s="32">
        <f t="shared" si="149"/>
        <v>0.13498414814593654</v>
      </c>
      <c r="N705" s="33">
        <f t="shared" si="143"/>
        <v>0.12389351736476882</v>
      </c>
      <c r="O705" s="11">
        <f t="shared" si="139"/>
        <v>2647353.3333333335</v>
      </c>
      <c r="P705" s="11">
        <f>O705/((Use!D$5))</f>
        <v>7118.801770060938</v>
      </c>
      <c r="Q705" s="32">
        <f t="shared" si="140"/>
        <v>0.172704777930515</v>
      </c>
      <c r="R705" s="35">
        <f t="shared" si="144"/>
        <v>0.29659829529528381</v>
      </c>
    </row>
    <row r="706" spans="2:18">
      <c r="B706">
        <f t="shared" si="134"/>
        <v>659</v>
      </c>
      <c r="C706">
        <f t="shared" si="145"/>
        <v>4.7003406736263317E-3</v>
      </c>
      <c r="D706" s="32">
        <f t="shared" si="136"/>
        <v>0.12066242336920073</v>
      </c>
      <c r="E706" s="33">
        <f t="shared" si="141"/>
        <v>0.11074850084474293</v>
      </c>
      <c r="F706" s="11">
        <f t="shared" si="137"/>
        <v>2651376.666666667</v>
      </c>
      <c r="G706" s="11">
        <f>F706/((Use!$C$5))</f>
        <v>7038.8586517241456</v>
      </c>
      <c r="H706" s="32">
        <f t="shared" si="148"/>
        <v>0.52636824992583131</v>
      </c>
      <c r="I706" s="30">
        <f t="shared" si="142"/>
        <v>0.63711675077057428</v>
      </c>
      <c r="K706">
        <f t="shared" si="135"/>
        <v>659</v>
      </c>
      <c r="L706">
        <f t="shared" si="146"/>
        <v>5.2622299655912209E-3</v>
      </c>
      <c r="M706" s="32">
        <f t="shared" si="149"/>
        <v>0.1350866807457157</v>
      </c>
      <c r="N706" s="33">
        <f t="shared" si="143"/>
        <v>0.12398762563307793</v>
      </c>
      <c r="O706" s="11">
        <f t="shared" si="139"/>
        <v>2651376.666666667</v>
      </c>
      <c r="P706" s="11">
        <f>O706/((Use!D$5))</f>
        <v>7129.6206177358035</v>
      </c>
      <c r="Q706" s="32">
        <f t="shared" si="140"/>
        <v>0.17293284103226989</v>
      </c>
      <c r="R706" s="35">
        <f t="shared" si="144"/>
        <v>0.29692046666534783</v>
      </c>
    </row>
    <row r="707" spans="2:18">
      <c r="B707">
        <f t="shared" si="134"/>
        <v>660</v>
      </c>
      <c r="C707">
        <f t="shared" si="145"/>
        <v>4.7003406736263317E-3</v>
      </c>
      <c r="D707" s="32">
        <f t="shared" si="136"/>
        <v>0.12075393830337951</v>
      </c>
      <c r="E707" s="33">
        <f t="shared" si="141"/>
        <v>0.11083249668605132</v>
      </c>
      <c r="F707" s="11">
        <f t="shared" si="137"/>
        <v>2655400</v>
      </c>
      <c r="G707" s="11">
        <f>F707/((Use!$C$5))</f>
        <v>7049.5397725917082</v>
      </c>
      <c r="H707" s="32">
        <f t="shared" si="148"/>
        <v>0.52709904796042339</v>
      </c>
      <c r="I707" s="30">
        <f t="shared" si="142"/>
        <v>0.63793154464647472</v>
      </c>
      <c r="K707">
        <f t="shared" si="135"/>
        <v>660</v>
      </c>
      <c r="L707">
        <f t="shared" si="146"/>
        <v>5.2622299655912209E-3</v>
      </c>
      <c r="M707" s="32">
        <f t="shared" si="149"/>
        <v>0.13518913558088047</v>
      </c>
      <c r="N707" s="33">
        <f t="shared" si="143"/>
        <v>0.12408166252610531</v>
      </c>
      <c r="O707" s="11">
        <f t="shared" si="139"/>
        <v>2655400</v>
      </c>
      <c r="P707" s="11">
        <f>O707/((Use!D$5))</f>
        <v>7140.4394654106673</v>
      </c>
      <c r="Q707" s="32">
        <f t="shared" si="140"/>
        <v>0.17316085880275156</v>
      </c>
      <c r="R707" s="35">
        <f t="shared" si="144"/>
        <v>0.29724252132885687</v>
      </c>
    </row>
    <row r="708" spans="2:18">
      <c r="B708">
        <f t="shared" si="134"/>
        <v>661</v>
      </c>
      <c r="C708">
        <f t="shared" si="145"/>
        <v>4.7003406736263317E-3</v>
      </c>
      <c r="D708" s="32">
        <f t="shared" si="136"/>
        <v>0.12084538393428411</v>
      </c>
      <c r="E708" s="33">
        <f t="shared" si="141"/>
        <v>0.11091642891821359</v>
      </c>
      <c r="F708" s="11">
        <f t="shared" si="137"/>
        <v>2659423.3333333335</v>
      </c>
      <c r="G708" s="11">
        <f>F708/((Use!$C$5))</f>
        <v>7060.2208934592718</v>
      </c>
      <c r="H708" s="32">
        <f t="shared" si="148"/>
        <v>0.52782975188311021</v>
      </c>
      <c r="I708" s="30">
        <f t="shared" si="142"/>
        <v>0.63874618080132384</v>
      </c>
      <c r="K708">
        <f t="shared" si="135"/>
        <v>661</v>
      </c>
      <c r="L708">
        <f t="shared" si="146"/>
        <v>5.2622299655912209E-3</v>
      </c>
      <c r="M708" s="32">
        <f t="shared" si="149"/>
        <v>0.13529151282810184</v>
      </c>
      <c r="N708" s="33">
        <f t="shared" si="143"/>
        <v>0.12417562820600621</v>
      </c>
      <c r="O708" s="11">
        <f t="shared" si="139"/>
        <v>2659423.3333333335</v>
      </c>
      <c r="P708" s="11">
        <f>O708/((Use!D$5))</f>
        <v>7151.2583130855319</v>
      </c>
      <c r="Q708" s="32">
        <f t="shared" si="140"/>
        <v>0.17338883131963334</v>
      </c>
      <c r="R708" s="35">
        <f t="shared" si="144"/>
        <v>0.29756445952563954</v>
      </c>
    </row>
    <row r="709" spans="2:18">
      <c r="B709">
        <f t="shared" si="134"/>
        <v>662</v>
      </c>
      <c r="C709">
        <f t="shared" si="145"/>
        <v>4.7003406736263317E-3</v>
      </c>
      <c r="D709" s="32">
        <f t="shared" si="136"/>
        <v>0.12093676041912432</v>
      </c>
      <c r="E709" s="33">
        <f t="shared" si="141"/>
        <v>0.11100029768552279</v>
      </c>
      <c r="F709" s="11">
        <f t="shared" si="137"/>
        <v>2663446.666666667</v>
      </c>
      <c r="G709" s="11">
        <f>F709/((Use!$C$5))</f>
        <v>7070.9020143268353</v>
      </c>
      <c r="H709" s="32">
        <f t="shared" si="148"/>
        <v>0.52856036184836208</v>
      </c>
      <c r="I709" s="30">
        <f t="shared" si="142"/>
        <v>0.63956065953388486</v>
      </c>
      <c r="K709">
        <f t="shared" si="135"/>
        <v>662</v>
      </c>
      <c r="L709">
        <f t="shared" si="146"/>
        <v>5.2622299655912209E-3</v>
      </c>
      <c r="M709" s="32">
        <f t="shared" si="149"/>
        <v>0.13539381266338285</v>
      </c>
      <c r="N709" s="33">
        <f t="shared" si="143"/>
        <v>0.12426952283432285</v>
      </c>
      <c r="O709" s="11">
        <f t="shared" si="139"/>
        <v>2663446.666666667</v>
      </c>
      <c r="P709" s="11">
        <f>O709/((Use!D$5))</f>
        <v>7162.0771607603974</v>
      </c>
      <c r="Q709" s="32">
        <f t="shared" si="140"/>
        <v>0.17361675866033849</v>
      </c>
      <c r="R709" s="35">
        <f t="shared" si="144"/>
        <v>0.29788628149466134</v>
      </c>
    </row>
    <row r="710" spans="2:18">
      <c r="B710">
        <f t="shared" si="134"/>
        <v>663</v>
      </c>
      <c r="C710">
        <f t="shared" si="145"/>
        <v>4.7003406736263317E-3</v>
      </c>
      <c r="D710" s="32">
        <f t="shared" si="136"/>
        <v>0.12102806791451652</v>
      </c>
      <c r="E710" s="33">
        <f t="shared" si="141"/>
        <v>0.11108410313172731</v>
      </c>
      <c r="F710" s="11">
        <f t="shared" si="137"/>
        <v>2667470</v>
      </c>
      <c r="G710" s="11">
        <f>F710/((Use!$C$5))</f>
        <v>7081.5831351943971</v>
      </c>
      <c r="H710" s="32">
        <f t="shared" si="148"/>
        <v>0.52929087801016228</v>
      </c>
      <c r="I710" s="30">
        <f t="shared" si="142"/>
        <v>0.64037498114188962</v>
      </c>
      <c r="K710">
        <f t="shared" si="135"/>
        <v>663</v>
      </c>
      <c r="L710">
        <f t="shared" si="146"/>
        <v>5.2622299655912209E-3</v>
      </c>
      <c r="M710" s="32">
        <f t="shared" si="149"/>
        <v>0.13549603526206211</v>
      </c>
      <c r="N710" s="33">
        <f t="shared" si="143"/>
        <v>0.12436334657198757</v>
      </c>
      <c r="O710" s="11">
        <f t="shared" si="139"/>
        <v>2667470</v>
      </c>
      <c r="P710" s="11">
        <f>O710/((Use!D$5))</f>
        <v>7172.8960084352611</v>
      </c>
      <c r="Q710" s="32">
        <f t="shared" si="140"/>
        <v>0.17384464090204105</v>
      </c>
      <c r="R710" s="35">
        <f t="shared" si="144"/>
        <v>0.2982079874740286</v>
      </c>
    </row>
    <row r="711" spans="2:18">
      <c r="B711">
        <f t="shared" si="134"/>
        <v>664</v>
      </c>
      <c r="C711">
        <f t="shared" si="145"/>
        <v>4.7003406736263317E-3</v>
      </c>
      <c r="D711" s="32">
        <f t="shared" si="136"/>
        <v>0.12111930657648669</v>
      </c>
      <c r="E711" s="33">
        <f t="shared" si="141"/>
        <v>0.11116784540003365</v>
      </c>
      <c r="F711" s="11">
        <f t="shared" si="137"/>
        <v>2671493.3333333335</v>
      </c>
      <c r="G711" s="11">
        <f>F711/((Use!$C$5))</f>
        <v>7092.2642560619615</v>
      </c>
      <c r="H711" s="32">
        <f t="shared" si="148"/>
        <v>0.53002130052200991</v>
      </c>
      <c r="I711" s="30">
        <f t="shared" si="142"/>
        <v>0.64118914592204357</v>
      </c>
      <c r="K711">
        <f t="shared" si="135"/>
        <v>664</v>
      </c>
      <c r="L711">
        <f t="shared" si="146"/>
        <v>5.2622299655912209E-3</v>
      </c>
      <c r="M711" s="32">
        <f t="shared" si="149"/>
        <v>0.1355981807988173</v>
      </c>
      <c r="N711" s="33">
        <f t="shared" si="143"/>
        <v>0.12445709957932612</v>
      </c>
      <c r="O711" s="11">
        <f t="shared" si="139"/>
        <v>2671493.3333333335</v>
      </c>
      <c r="P711" s="11">
        <f>O711/((Use!D$5))</f>
        <v>7183.7148561101267</v>
      </c>
      <c r="Q711" s="32">
        <f t="shared" si="140"/>
        <v>0.17407247812166748</v>
      </c>
      <c r="R711" s="35">
        <f t="shared" si="144"/>
        <v>0.29852957770099359</v>
      </c>
    </row>
    <row r="712" spans="2:18">
      <c r="B712">
        <f t="shared" si="134"/>
        <v>665</v>
      </c>
      <c r="C712">
        <f t="shared" si="145"/>
        <v>4.7003406736263317E-3</v>
      </c>
      <c r="D712" s="32">
        <f t="shared" si="136"/>
        <v>0.12121047656047358</v>
      </c>
      <c r="E712" s="33">
        <f t="shared" si="141"/>
        <v>0.11125152463310932</v>
      </c>
      <c r="F712" s="11">
        <f t="shared" si="137"/>
        <v>2675516.666666667</v>
      </c>
      <c r="G712" s="11">
        <f>F712/((Use!$C$5))</f>
        <v>7102.9453769295251</v>
      </c>
      <c r="H712" s="32">
        <f t="shared" si="148"/>
        <v>0.53075162953692356</v>
      </c>
      <c r="I712" s="30">
        <f t="shared" si="142"/>
        <v>0.64200315417003284</v>
      </c>
      <c r="K712">
        <f t="shared" si="135"/>
        <v>665</v>
      </c>
      <c r="L712">
        <f t="shared" si="146"/>
        <v>5.2622299655912209E-3</v>
      </c>
      <c r="M712" s="32">
        <f t="shared" si="149"/>
        <v>0.1357002494476687</v>
      </c>
      <c r="N712" s="33">
        <f t="shared" si="143"/>
        <v>0.12455078201606082</v>
      </c>
      <c r="O712" s="11">
        <f t="shared" si="139"/>
        <v>2675516.666666667</v>
      </c>
      <c r="P712" s="11">
        <f>O712/((Use!D$5))</f>
        <v>7194.5337037849913</v>
      </c>
      <c r="Q712" s="32">
        <f t="shared" si="140"/>
        <v>0.17430027039589657</v>
      </c>
      <c r="R712" s="35">
        <f t="shared" si="144"/>
        <v>0.29885105241195742</v>
      </c>
    </row>
    <row r="713" spans="2:18">
      <c r="B713">
        <f t="shared" si="134"/>
        <v>666</v>
      </c>
      <c r="C713">
        <f t="shared" si="145"/>
        <v>4.7003406736263317E-3</v>
      </c>
      <c r="D713" s="32">
        <f t="shared" si="136"/>
        <v>0.12130157802133186</v>
      </c>
      <c r="E713" s="33">
        <f t="shared" si="141"/>
        <v>0.11133514097308576</v>
      </c>
      <c r="F713" s="11">
        <f t="shared" si="137"/>
        <v>2679540</v>
      </c>
      <c r="G713" s="11">
        <f>F713/((Use!$C$5))</f>
        <v>7113.6264977970868</v>
      </c>
      <c r="H713" s="32">
        <f t="shared" si="148"/>
        <v>0.53148186520744123</v>
      </c>
      <c r="I713" s="30">
        <f t="shared" si="142"/>
        <v>0.64281700618052695</v>
      </c>
      <c r="K713">
        <f t="shared" si="135"/>
        <v>666</v>
      </c>
      <c r="L713">
        <f t="shared" si="146"/>
        <v>5.2622299655912209E-3</v>
      </c>
      <c r="M713" s="32">
        <f t="shared" si="149"/>
        <v>0.13580224138198263</v>
      </c>
      <c r="N713" s="33">
        <f t="shared" si="143"/>
        <v>0.12464439404131379</v>
      </c>
      <c r="O713" s="11">
        <f t="shared" si="139"/>
        <v>2679540</v>
      </c>
      <c r="P713" s="11">
        <f>O713/((Use!D$5))</f>
        <v>7205.352551459855</v>
      </c>
      <c r="Q713" s="32">
        <f t="shared" si="140"/>
        <v>0.17452801780116167</v>
      </c>
      <c r="R713" s="35">
        <f t="shared" si="144"/>
        <v>0.29917241184247545</v>
      </c>
    </row>
    <row r="714" spans="2:18">
      <c r="B714">
        <f t="shared" si="134"/>
        <v>667</v>
      </c>
      <c r="C714">
        <f t="shared" si="145"/>
        <v>4.7003406736263317E-3</v>
      </c>
      <c r="D714" s="32">
        <f t="shared" si="136"/>
        <v>0.12139261111333509</v>
      </c>
      <c r="E714" s="33">
        <f t="shared" si="141"/>
        <v>0.11141869456156103</v>
      </c>
      <c r="F714" s="11">
        <f t="shared" si="137"/>
        <v>2683563.3333333335</v>
      </c>
      <c r="G714" s="11">
        <f>F714/((Use!$C$5))</f>
        <v>7124.3076186646504</v>
      </c>
      <c r="H714" s="32">
        <f t="shared" si="148"/>
        <v>0.53221200768562371</v>
      </c>
      <c r="I714" s="30">
        <f t="shared" si="142"/>
        <v>0.64363070224718477</v>
      </c>
      <c r="K714">
        <f t="shared" si="135"/>
        <v>667</v>
      </c>
      <c r="L714">
        <f t="shared" si="146"/>
        <v>5.2622299655912209E-3</v>
      </c>
      <c r="M714" s="32">
        <f t="shared" si="149"/>
        <v>0.13590415677447487</v>
      </c>
      <c r="N714" s="33">
        <f t="shared" si="143"/>
        <v>0.12473793581361008</v>
      </c>
      <c r="O714" s="11">
        <f t="shared" si="139"/>
        <v>2683563.3333333335</v>
      </c>
      <c r="P714" s="11">
        <f>O714/((Use!D$5))</f>
        <v>7216.1713991347206</v>
      </c>
      <c r="Q714" s="32">
        <f t="shared" si="140"/>
        <v>0.17475572041365217</v>
      </c>
      <c r="R714" s="35">
        <f t="shared" si="144"/>
        <v>0.29949365622726226</v>
      </c>
    </row>
    <row r="715" spans="2:18">
      <c r="B715">
        <f t="shared" si="134"/>
        <v>668</v>
      </c>
      <c r="C715">
        <f t="shared" si="145"/>
        <v>4.7003406736263317E-3</v>
      </c>
      <c r="D715" s="32">
        <f t="shared" si="136"/>
        <v>0.12148357599017882</v>
      </c>
      <c r="E715" s="33">
        <f t="shared" si="141"/>
        <v>0.11150218553960269</v>
      </c>
      <c r="F715" s="11">
        <f t="shared" si="137"/>
        <v>2687586.666666667</v>
      </c>
      <c r="G715" s="11">
        <f>F715/((Use!$C$5))</f>
        <v>7134.9887395322139</v>
      </c>
      <c r="H715" s="32">
        <f t="shared" si="148"/>
        <v>0.5329420571230562</v>
      </c>
      <c r="I715" s="30">
        <f t="shared" si="142"/>
        <v>0.64444424266265887</v>
      </c>
      <c r="K715">
        <f t="shared" si="135"/>
        <v>668</v>
      </c>
      <c r="L715">
        <f t="shared" si="146"/>
        <v>5.2622299655912209E-3</v>
      </c>
      <c r="M715" s="32">
        <f t="shared" si="149"/>
        <v>0.13600599579721406</v>
      </c>
      <c r="N715" s="33">
        <f t="shared" si="143"/>
        <v>0.12483140749088072</v>
      </c>
      <c r="O715" s="11">
        <f t="shared" si="139"/>
        <v>2687586.666666667</v>
      </c>
      <c r="P715" s="11">
        <f>O715/((Use!D$5))</f>
        <v>7226.9902468095852</v>
      </c>
      <c r="Q715" s="32">
        <f t="shared" si="140"/>
        <v>0.1749833783093134</v>
      </c>
      <c r="R715" s="35">
        <f t="shared" si="144"/>
        <v>0.29981478580019411</v>
      </c>
    </row>
    <row r="716" spans="2:18">
      <c r="B716">
        <f t="shared" si="134"/>
        <v>669</v>
      </c>
      <c r="C716">
        <f t="shared" si="145"/>
        <v>4.7003406736263317E-3</v>
      </c>
      <c r="D716" s="32">
        <f t="shared" si="136"/>
        <v>0.12157447280498361</v>
      </c>
      <c r="E716" s="33">
        <f t="shared" si="141"/>
        <v>0.1115856140477505</v>
      </c>
      <c r="F716" s="11">
        <f t="shared" si="137"/>
        <v>2691610</v>
      </c>
      <c r="G716" s="11">
        <f>F716/((Use!$C$5))</f>
        <v>7145.6698603997766</v>
      </c>
      <c r="H716" s="32">
        <f t="shared" si="148"/>
        <v>0.53367201367084904</v>
      </c>
      <c r="I716" s="30">
        <f t="shared" si="142"/>
        <v>0.64525762771859951</v>
      </c>
      <c r="K716">
        <f t="shared" si="135"/>
        <v>669</v>
      </c>
      <c r="L716">
        <f t="shared" si="146"/>
        <v>5.2622299655912209E-3</v>
      </c>
      <c r="M716" s="32">
        <f t="shared" si="149"/>
        <v>0.13610775862162514</v>
      </c>
      <c r="N716" s="33">
        <f t="shared" si="143"/>
        <v>0.12492480923046595</v>
      </c>
      <c r="O716" s="11">
        <f t="shared" si="139"/>
        <v>2691610</v>
      </c>
      <c r="P716" s="11">
        <f>O716/((Use!D$5))</f>
        <v>7237.8090944844489</v>
      </c>
      <c r="Q716" s="32">
        <f t="shared" si="140"/>
        <v>0.17521099156384881</v>
      </c>
      <c r="R716" s="35">
        <f t="shared" si="144"/>
        <v>0.30013580079431479</v>
      </c>
    </row>
    <row r="717" spans="2:18">
      <c r="B717">
        <f t="shared" si="134"/>
        <v>670</v>
      </c>
      <c r="C717">
        <f t="shared" si="145"/>
        <v>4.7003406736263317E-3</v>
      </c>
      <c r="D717" s="32">
        <f t="shared" si="136"/>
        <v>0.12166530171029802</v>
      </c>
      <c r="E717" s="33">
        <f t="shared" si="141"/>
        <v>0.11166898022601929</v>
      </c>
      <c r="F717" s="11">
        <f t="shared" si="137"/>
        <v>2695633.3333333335</v>
      </c>
      <c r="G717" s="11">
        <f>F717/((Use!$C$5))</f>
        <v>7156.3509812673401</v>
      </c>
      <c r="H717" s="32">
        <f t="shared" si="148"/>
        <v>0.53440187747964496</v>
      </c>
      <c r="I717" s="30">
        <f t="shared" si="142"/>
        <v>0.64607085770566419</v>
      </c>
      <c r="K717">
        <f t="shared" si="135"/>
        <v>670</v>
      </c>
      <c r="L717">
        <f t="shared" si="146"/>
        <v>5.2622299655912209E-3</v>
      </c>
      <c r="M717" s="32">
        <f t="shared" si="149"/>
        <v>0.1362094454184927</v>
      </c>
      <c r="N717" s="33">
        <f t="shared" si="143"/>
        <v>0.1250181411891183</v>
      </c>
      <c r="O717" s="11">
        <f t="shared" si="139"/>
        <v>2695633.3333333335</v>
      </c>
      <c r="P717" s="11">
        <f>O717/((Use!D$5))</f>
        <v>7248.6279421593144</v>
      </c>
      <c r="Q717" s="32">
        <f t="shared" si="140"/>
        <v>0.17543856025272025</v>
      </c>
      <c r="R717" s="35">
        <f t="shared" si="144"/>
        <v>0.30045670144183856</v>
      </c>
    </row>
    <row r="718" spans="2:18">
      <c r="B718">
        <f t="shared" si="134"/>
        <v>671</v>
      </c>
      <c r="C718">
        <f t="shared" si="145"/>
        <v>4.7003406736263317E-3</v>
      </c>
      <c r="D718" s="32">
        <f t="shared" si="136"/>
        <v>0.12175606285810162</v>
      </c>
      <c r="E718" s="33">
        <f t="shared" si="141"/>
        <v>0.11175228421390158</v>
      </c>
      <c r="F718" s="11">
        <f t="shared" si="137"/>
        <v>2699656.666666667</v>
      </c>
      <c r="G718" s="11">
        <f>F718/((Use!$C$5))</f>
        <v>7167.0321021349037</v>
      </c>
      <c r="H718" s="32">
        <f t="shared" si="148"/>
        <v>0.5351316486996166</v>
      </c>
      <c r="I718" s="30">
        <f t="shared" si="142"/>
        <v>0.6468839329135182</v>
      </c>
      <c r="K718">
        <f t="shared" si="135"/>
        <v>671</v>
      </c>
      <c r="L718">
        <f t="shared" si="146"/>
        <v>5.2622299655912209E-3</v>
      </c>
      <c r="M718" s="32">
        <f t="shared" si="149"/>
        <v>0.13631105635796426</v>
      </c>
      <c r="N718" s="33">
        <f t="shared" si="143"/>
        <v>0.12511140352300554</v>
      </c>
      <c r="O718" s="11">
        <f t="shared" si="139"/>
        <v>2699656.666666667</v>
      </c>
      <c r="P718" s="11">
        <f>O718/((Use!D$5))</f>
        <v>7259.4467898341791</v>
      </c>
      <c r="Q718" s="32">
        <f t="shared" si="140"/>
        <v>0.17566608445115048</v>
      </c>
      <c r="R718" s="35">
        <f t="shared" si="144"/>
        <v>0.30077748797415604</v>
      </c>
    </row>
    <row r="719" spans="2:18">
      <c r="B719">
        <f t="shared" si="134"/>
        <v>672</v>
      </c>
      <c r="C719">
        <f t="shared" si="145"/>
        <v>4.7003406736263317E-3</v>
      </c>
      <c r="D719" s="32">
        <f t="shared" si="136"/>
        <v>0.12184675639980794</v>
      </c>
      <c r="E719" s="33">
        <f t="shared" si="141"/>
        <v>0.11183552615037042</v>
      </c>
      <c r="F719" s="11">
        <f t="shared" si="137"/>
        <v>2703680</v>
      </c>
      <c r="G719" s="11">
        <f>F719/((Use!$C$5))</f>
        <v>7177.7132230024663</v>
      </c>
      <c r="H719" s="32">
        <f t="shared" si="148"/>
        <v>0.53586132748046844</v>
      </c>
      <c r="I719" s="30">
        <f t="shared" si="142"/>
        <v>0.64769685363083884</v>
      </c>
      <c r="K719">
        <f t="shared" si="135"/>
        <v>672</v>
      </c>
      <c r="L719">
        <f t="shared" si="146"/>
        <v>5.2622299655912209E-3</v>
      </c>
      <c r="M719" s="32">
        <f t="shared" si="149"/>
        <v>0.13641259160955369</v>
      </c>
      <c r="N719" s="33">
        <f t="shared" si="143"/>
        <v>0.12520459638771383</v>
      </c>
      <c r="O719" s="11">
        <f t="shared" si="139"/>
        <v>2703680</v>
      </c>
      <c r="P719" s="11">
        <f>O719/((Use!D$5))</f>
        <v>7270.2656375090428</v>
      </c>
      <c r="Q719" s="32">
        <f t="shared" si="140"/>
        <v>0.17589356423412228</v>
      </c>
      <c r="R719" s="35">
        <f t="shared" si="144"/>
        <v>0.30109816062183614</v>
      </c>
    </row>
    <row r="720" spans="2:18">
      <c r="B720">
        <f t="shared" si="134"/>
        <v>673</v>
      </c>
      <c r="C720">
        <f t="shared" si="145"/>
        <v>4.7003406736263317E-3</v>
      </c>
      <c r="D720" s="32">
        <f t="shared" si="136"/>
        <v>0.12193738248626744</v>
      </c>
      <c r="E720" s="33">
        <f t="shared" si="141"/>
        <v>0.11191870617388201</v>
      </c>
      <c r="F720" s="11">
        <f t="shared" si="137"/>
        <v>2707703.3333333335</v>
      </c>
      <c r="G720" s="11">
        <f>F720/((Use!$C$5))</f>
        <v>7188.3943438700298</v>
      </c>
      <c r="H720" s="32">
        <f t="shared" si="148"/>
        <v>0.53659091397144254</v>
      </c>
      <c r="I720" s="30">
        <f t="shared" si="142"/>
        <v>0.64850962014532454</v>
      </c>
      <c r="K720">
        <f t="shared" si="135"/>
        <v>673</v>
      </c>
      <c r="L720">
        <f t="shared" si="146"/>
        <v>5.2622299655912209E-3</v>
      </c>
      <c r="M720" s="32">
        <f t="shared" si="149"/>
        <v>0.13651405134214439</v>
      </c>
      <c r="N720" s="33">
        <f t="shared" si="143"/>
        <v>0.12529771993825076</v>
      </c>
      <c r="O720" s="11">
        <f t="shared" si="139"/>
        <v>2707703.3333333335</v>
      </c>
      <c r="P720" s="11">
        <f>O720/((Use!D$5))</f>
        <v>7281.0844851839083</v>
      </c>
      <c r="Q720" s="32">
        <f t="shared" si="140"/>
        <v>0.17612099967638159</v>
      </c>
      <c r="R720" s="35">
        <f t="shared" si="144"/>
        <v>0.30141871961463235</v>
      </c>
    </row>
    <row r="721" spans="2:18">
      <c r="B721">
        <f t="shared" si="134"/>
        <v>674</v>
      </c>
      <c r="C721">
        <f t="shared" si="145"/>
        <v>4.7003406736263317E-3</v>
      </c>
      <c r="D721" s="32">
        <f t="shared" si="136"/>
        <v>0.12202794126777043</v>
      </c>
      <c r="E721" s="33">
        <f t="shared" si="141"/>
        <v>0.11200182442237844</v>
      </c>
      <c r="F721" s="11">
        <f t="shared" si="137"/>
        <v>2711726.666666667</v>
      </c>
      <c r="G721" s="11">
        <f>F721/((Use!$C$5))</f>
        <v>7199.0754647375934</v>
      </c>
      <c r="H721" s="32">
        <f t="shared" si="148"/>
        <v>0.53732040832131878</v>
      </c>
      <c r="I721" s="30">
        <f t="shared" si="142"/>
        <v>0.64932223274369716</v>
      </c>
      <c r="K721">
        <f t="shared" si="135"/>
        <v>674</v>
      </c>
      <c r="L721">
        <f t="shared" si="146"/>
        <v>5.2622299655912209E-3</v>
      </c>
      <c r="M721" s="32">
        <f t="shared" si="149"/>
        <v>0.13661543572399279</v>
      </c>
      <c r="N721" s="33">
        <f t="shared" si="143"/>
        <v>0.12539077432904835</v>
      </c>
      <c r="O721" s="11">
        <f t="shared" si="139"/>
        <v>2711726.666666667</v>
      </c>
      <c r="P721" s="11">
        <f>O721/((Use!D$5))</f>
        <v>7291.903332858773</v>
      </c>
      <c r="Q721" s="32">
        <f t="shared" si="140"/>
        <v>0.17634839085243709</v>
      </c>
      <c r="R721" s="35">
        <f t="shared" si="144"/>
        <v>0.30173916518148547</v>
      </c>
    </row>
    <row r="722" spans="2:18">
      <c r="B722">
        <f t="shared" si="134"/>
        <v>675</v>
      </c>
      <c r="C722">
        <f t="shared" si="145"/>
        <v>4.7003406736263317E-3</v>
      </c>
      <c r="D722" s="32">
        <f t="shared" si="136"/>
        <v>0.12211843289404993</v>
      </c>
      <c r="E722" s="33">
        <f t="shared" si="141"/>
        <v>0.1120848810332903</v>
      </c>
      <c r="F722" s="11">
        <f t="shared" si="137"/>
        <v>2715750</v>
      </c>
      <c r="G722" s="11">
        <f>F722/((Use!$C$5))</f>
        <v>7209.756585605156</v>
      </c>
      <c r="H722" s="32">
        <f t="shared" si="148"/>
        <v>0.53804981067841351</v>
      </c>
      <c r="I722" s="30">
        <f t="shared" si="142"/>
        <v>0.65013469171170379</v>
      </c>
      <c r="K722">
        <f t="shared" si="135"/>
        <v>675</v>
      </c>
      <c r="L722">
        <f t="shared" si="146"/>
        <v>5.2622299655912209E-3</v>
      </c>
      <c r="M722" s="32">
        <f t="shared" si="149"/>
        <v>0.13671674492273131</v>
      </c>
      <c r="N722" s="33">
        <f t="shared" si="143"/>
        <v>0.12548375971396594</v>
      </c>
      <c r="O722" s="11">
        <f t="shared" si="139"/>
        <v>2715750</v>
      </c>
      <c r="P722" s="11">
        <f>O722/((Use!D$5))</f>
        <v>7302.7221805336367</v>
      </c>
      <c r="Q722" s="32">
        <f t="shared" si="140"/>
        <v>0.17657573783656244</v>
      </c>
      <c r="R722" s="35">
        <f t="shared" si="144"/>
        <v>0.30205949755052841</v>
      </c>
    </row>
    <row r="723" spans="2:18">
      <c r="B723">
        <f t="shared" si="134"/>
        <v>676</v>
      </c>
      <c r="C723">
        <f t="shared" si="145"/>
        <v>4.7003406736263317E-3</v>
      </c>
      <c r="D723" s="32">
        <f t="shared" si="136"/>
        <v>0.12220885751428462</v>
      </c>
      <c r="E723" s="33">
        <f t="shared" si="141"/>
        <v>0.11216787614353937</v>
      </c>
      <c r="F723" s="11">
        <f t="shared" si="137"/>
        <v>2719773.3333333335</v>
      </c>
      <c r="G723" s="11">
        <f>F723/((Use!$C$5))</f>
        <v>7220.4377064727196</v>
      </c>
      <c r="H723" s="32">
        <f t="shared" si="148"/>
        <v>0.53877912119059046</v>
      </c>
      <c r="I723" s="30">
        <f t="shared" si="142"/>
        <v>0.65094699733412986</v>
      </c>
      <c r="K723">
        <f t="shared" si="135"/>
        <v>676</v>
      </c>
      <c r="L723">
        <f t="shared" si="146"/>
        <v>5.2622299655912209E-3</v>
      </c>
      <c r="M723" s="32">
        <f t="shared" si="149"/>
        <v>0.13681797910537175</v>
      </c>
      <c r="N723" s="33">
        <f t="shared" si="143"/>
        <v>0.12557667624629321</v>
      </c>
      <c r="O723" s="11">
        <f t="shared" si="139"/>
        <v>2719773.3333333335</v>
      </c>
      <c r="P723" s="11">
        <f>O723/((Use!D$5))</f>
        <v>7313.5410282085022</v>
      </c>
      <c r="Q723" s="32">
        <f t="shared" si="140"/>
        <v>0.17680304070279632</v>
      </c>
      <c r="R723" s="35">
        <f t="shared" si="144"/>
        <v>0.30237971694908949</v>
      </c>
    </row>
    <row r="724" spans="2:18">
      <c r="B724">
        <f t="shared" si="134"/>
        <v>677</v>
      </c>
      <c r="C724">
        <f t="shared" si="145"/>
        <v>4.7003406736263317E-3</v>
      </c>
      <c r="D724" s="32">
        <f t="shared" si="136"/>
        <v>0.12229921527710171</v>
      </c>
      <c r="E724" s="33">
        <f t="shared" si="141"/>
        <v>0.11225080988954129</v>
      </c>
      <c r="F724" s="11">
        <f t="shared" si="137"/>
        <v>2723796.666666667</v>
      </c>
      <c r="G724" s="11">
        <f>F724/((Use!$C$5))</f>
        <v>7231.1188273402831</v>
      </c>
      <c r="H724" s="32">
        <f t="shared" si="148"/>
        <v>0.53950834000525294</v>
      </c>
      <c r="I724" s="30">
        <f t="shared" si="142"/>
        <v>0.65175914989479422</v>
      </c>
      <c r="K724">
        <f t="shared" si="135"/>
        <v>677</v>
      </c>
      <c r="L724">
        <f t="shared" si="146"/>
        <v>5.2622299655912209E-3</v>
      </c>
      <c r="M724" s="32">
        <f t="shared" si="149"/>
        <v>0.13691913843830858</v>
      </c>
      <c r="N724" s="33">
        <f t="shared" si="143"/>
        <v>0.12566952407875326</v>
      </c>
      <c r="O724" s="11">
        <f t="shared" si="139"/>
        <v>2723796.666666667</v>
      </c>
      <c r="P724" s="11">
        <f>O724/((Use!D$5))</f>
        <v>7324.3598758833668</v>
      </c>
      <c r="Q724" s="32">
        <f t="shared" si="140"/>
        <v>0.17703029952494426</v>
      </c>
      <c r="R724" s="35">
        <f t="shared" si="144"/>
        <v>0.30269982360369752</v>
      </c>
    </row>
    <row r="725" spans="2:18">
      <c r="B725">
        <f t="shared" si="134"/>
        <v>678</v>
      </c>
      <c r="C725">
        <f t="shared" si="145"/>
        <v>4.7003406736263317E-3</v>
      </c>
      <c r="D725" s="32">
        <f t="shared" si="136"/>
        <v>0.12238950633057971</v>
      </c>
      <c r="E725" s="33">
        <f t="shared" si="141"/>
        <v>0.11233368240720808</v>
      </c>
      <c r="F725" s="11">
        <f t="shared" si="137"/>
        <v>2727820</v>
      </c>
      <c r="G725" s="11">
        <f>F725/((Use!$C$5))</f>
        <v>7241.7999482078458</v>
      </c>
      <c r="H725" s="32">
        <f t="shared" si="148"/>
        <v>0.54023746726935129</v>
      </c>
      <c r="I725" s="30">
        <f t="shared" si="142"/>
        <v>0.65257114967655938</v>
      </c>
      <c r="K725">
        <f t="shared" si="135"/>
        <v>678</v>
      </c>
      <c r="L725">
        <f t="shared" si="146"/>
        <v>5.2622299655912209E-3</v>
      </c>
      <c r="M725" s="32">
        <f t="shared" si="149"/>
        <v>0.13702022308732192</v>
      </c>
      <c r="N725" s="33">
        <f t="shared" si="143"/>
        <v>0.12576230336350533</v>
      </c>
      <c r="O725" s="11">
        <f t="shared" si="139"/>
        <v>2727820</v>
      </c>
      <c r="P725" s="11">
        <f>O725/((Use!D$5))</f>
        <v>7335.1787235582306</v>
      </c>
      <c r="Q725" s="32">
        <f t="shared" si="140"/>
        <v>0.17725751437657938</v>
      </c>
      <c r="R725" s="35">
        <f t="shared" si="144"/>
        <v>0.30301981774008468</v>
      </c>
    </row>
    <row r="726" spans="2:18">
      <c r="B726">
        <f t="shared" si="134"/>
        <v>679</v>
      </c>
      <c r="C726">
        <f t="shared" si="145"/>
        <v>4.7003406736263317E-3</v>
      </c>
      <c r="D726" s="32">
        <f t="shared" si="136"/>
        <v>0.1224797308222514</v>
      </c>
      <c r="E726" s="33">
        <f t="shared" si="141"/>
        <v>0.11241649383195085</v>
      </c>
      <c r="F726" s="11">
        <f t="shared" si="137"/>
        <v>2731843.3333333335</v>
      </c>
      <c r="G726" s="11">
        <f>F726/((Use!$C$5))</f>
        <v>7252.4810690754093</v>
      </c>
      <c r="H726" s="32">
        <f t="shared" si="148"/>
        <v>0.54096650312938355</v>
      </c>
      <c r="I726" s="30">
        <f t="shared" si="142"/>
        <v>0.65338299696133439</v>
      </c>
      <c r="K726">
        <f t="shared" si="135"/>
        <v>679</v>
      </c>
      <c r="L726">
        <f t="shared" si="146"/>
        <v>5.2622299655912209E-3</v>
      </c>
      <c r="M726" s="32">
        <f t="shared" si="149"/>
        <v>0.13712123321758099</v>
      </c>
      <c r="N726" s="33">
        <f t="shared" si="143"/>
        <v>0.12585501425214787</v>
      </c>
      <c r="O726" s="11">
        <f t="shared" si="139"/>
        <v>2731843.3333333335</v>
      </c>
      <c r="P726" s="11">
        <f>O726/((Use!D$5))</f>
        <v>7345.9975712330961</v>
      </c>
      <c r="Q726" s="32">
        <f t="shared" si="140"/>
        <v>0.17748468533104408</v>
      </c>
      <c r="R726" s="35">
        <f t="shared" si="144"/>
        <v>0.30333969958319196</v>
      </c>
    </row>
    <row r="727" spans="2:18">
      <c r="B727">
        <f t="shared" si="134"/>
        <v>680</v>
      </c>
      <c r="C727">
        <f t="shared" si="145"/>
        <v>4.7003406736263317E-3</v>
      </c>
      <c r="D727" s="32">
        <f t="shared" si="136"/>
        <v>0.12256988889910649</v>
      </c>
      <c r="E727" s="33">
        <f t="shared" si="141"/>
        <v>0.11249924429868227</v>
      </c>
      <c r="F727" s="11">
        <f t="shared" si="137"/>
        <v>2735866.666666667</v>
      </c>
      <c r="G727" s="11">
        <f>F727/((Use!$C$5))</f>
        <v>7263.1621899429729</v>
      </c>
      <c r="H727" s="32">
        <f t="shared" si="148"/>
        <v>0.5416954477314001</v>
      </c>
      <c r="I727" s="30">
        <f t="shared" si="142"/>
        <v>0.6541946920300824</v>
      </c>
      <c r="K727">
        <f t="shared" si="135"/>
        <v>680</v>
      </c>
      <c r="L727">
        <f t="shared" si="146"/>
        <v>5.2622299655912209E-3</v>
      </c>
      <c r="M727" s="32">
        <f t="shared" si="149"/>
        <v>0.13722216899364698</v>
      </c>
      <c r="N727" s="33">
        <f t="shared" si="143"/>
        <v>0.1259476568957214</v>
      </c>
      <c r="O727" s="11">
        <f t="shared" si="139"/>
        <v>2735866.666666667</v>
      </c>
      <c r="P727" s="11">
        <f>O727/((Use!D$5))</f>
        <v>7356.8164189079607</v>
      </c>
      <c r="Q727" s="32">
        <f t="shared" si="140"/>
        <v>0.1777118124614499</v>
      </c>
      <c r="R727" s="35">
        <f t="shared" si="144"/>
        <v>0.30365946935717131</v>
      </c>
    </row>
    <row r="728" spans="2:18">
      <c r="B728">
        <f t="shared" si="134"/>
        <v>681</v>
      </c>
      <c r="C728">
        <f t="shared" si="145"/>
        <v>4.7003406736263317E-3</v>
      </c>
      <c r="D728" s="32">
        <f t="shared" si="136"/>
        <v>0.12265998070759448</v>
      </c>
      <c r="E728" s="33">
        <f t="shared" si="141"/>
        <v>0.1125819339418192</v>
      </c>
      <c r="F728" s="11">
        <f t="shared" si="137"/>
        <v>2739890</v>
      </c>
      <c r="G728" s="11">
        <f>F728/((Use!$C$5))</f>
        <v>7273.8433108105346</v>
      </c>
      <c r="H728" s="32">
        <f t="shared" si="148"/>
        <v>0.54242430122100249</v>
      </c>
      <c r="I728" s="30">
        <f t="shared" si="142"/>
        <v>0.65500623516282164</v>
      </c>
      <c r="K728">
        <f t="shared" si="135"/>
        <v>681</v>
      </c>
      <c r="L728">
        <f t="shared" si="146"/>
        <v>5.2622299655912209E-3</v>
      </c>
      <c r="M728" s="32">
        <f t="shared" si="149"/>
        <v>0.13732303057947626</v>
      </c>
      <c r="N728" s="33">
        <f t="shared" si="143"/>
        <v>0.12604023144471116</v>
      </c>
      <c r="O728" s="11">
        <f t="shared" si="139"/>
        <v>2739890</v>
      </c>
      <c r="P728" s="11">
        <f>O728/((Use!D$5))</f>
        <v>7367.6352665828244</v>
      </c>
      <c r="Q728" s="32">
        <f t="shared" si="140"/>
        <v>0.17793889584067962</v>
      </c>
      <c r="R728" s="35">
        <f t="shared" si="144"/>
        <v>0.30397912728539078</v>
      </c>
    </row>
    <row r="729" spans="2:18">
      <c r="B729">
        <f t="shared" si="134"/>
        <v>682</v>
      </c>
      <c r="C729">
        <f t="shared" si="145"/>
        <v>4.7003406736263317E-3</v>
      </c>
      <c r="D729" s="32">
        <f t="shared" si="136"/>
        <v>0.12275000639362753</v>
      </c>
      <c r="E729" s="33">
        <f t="shared" si="141"/>
        <v>0.1126645628952853</v>
      </c>
      <c r="F729" s="11">
        <f t="shared" si="137"/>
        <v>2743913.3333333335</v>
      </c>
      <c r="G729" s="11">
        <f>F729/((Use!$C$5))</f>
        <v>7284.5244316780982</v>
      </c>
      <c r="H729" s="32">
        <f t="shared" si="148"/>
        <v>0.54315306374334515</v>
      </c>
      <c r="I729" s="30">
        <f t="shared" si="142"/>
        <v>0.65581762663863041</v>
      </c>
      <c r="K729">
        <f t="shared" si="135"/>
        <v>682</v>
      </c>
      <c r="L729">
        <f t="shared" si="146"/>
        <v>5.2622299655912209E-3</v>
      </c>
      <c r="M729" s="32">
        <f t="shared" si="149"/>
        <v>0.13742381813842366</v>
      </c>
      <c r="N729" s="33">
        <f t="shared" si="143"/>
        <v>0.1261327380490504</v>
      </c>
      <c r="O729" s="11">
        <f t="shared" si="139"/>
        <v>2743913.3333333335</v>
      </c>
      <c r="P729" s="11">
        <f>O729/((Use!D$5))</f>
        <v>7378.45411425769</v>
      </c>
      <c r="Q729" s="32">
        <f t="shared" si="140"/>
        <v>0.17816593554138824</v>
      </c>
      <c r="R729" s="35">
        <f t="shared" si="144"/>
        <v>0.30429867359043861</v>
      </c>
    </row>
    <row r="730" spans="2:18">
      <c r="B730">
        <f t="shared" si="134"/>
        <v>683</v>
      </c>
      <c r="C730">
        <f t="shared" si="145"/>
        <v>4.7003406736263317E-3</v>
      </c>
      <c r="D730" s="32">
        <f t="shared" si="136"/>
        <v>0.12283996610258301</v>
      </c>
      <c r="E730" s="33">
        <f t="shared" si="141"/>
        <v>0.11274713129251336</v>
      </c>
      <c r="F730" s="11">
        <f t="shared" si="137"/>
        <v>2747936.666666667</v>
      </c>
      <c r="G730" s="11">
        <f>F730/((Use!$C$5))</f>
        <v>7295.2055525456626</v>
      </c>
      <c r="H730" s="32">
        <f t="shared" si="148"/>
        <v>0.54388173544313989</v>
      </c>
      <c r="I730" s="30">
        <f t="shared" si="142"/>
        <v>0.65662886673565324</v>
      </c>
      <c r="K730">
        <f t="shared" si="135"/>
        <v>683</v>
      </c>
      <c r="L730">
        <f t="shared" si="146"/>
        <v>5.2622299655912209E-3</v>
      </c>
      <c r="M730" s="32">
        <f t="shared" si="149"/>
        <v>0.13752453183324531</v>
      </c>
      <c r="N730" s="33">
        <f t="shared" si="143"/>
        <v>0.12622517685812273</v>
      </c>
      <c r="O730" s="11">
        <f t="shared" si="139"/>
        <v>2747936.666666667</v>
      </c>
      <c r="P730" s="11">
        <f>O730/((Use!D$5))</f>
        <v>7389.2729619325546</v>
      </c>
      <c r="Q730" s="32">
        <f t="shared" si="140"/>
        <v>0.178392931636003</v>
      </c>
      <c r="R730" s="35">
        <f t="shared" si="144"/>
        <v>0.30461810849412574</v>
      </c>
    </row>
    <row r="731" spans="2:18">
      <c r="B731">
        <f t="shared" si="134"/>
        <v>684</v>
      </c>
      <c r="C731">
        <f t="shared" si="145"/>
        <v>4.7003406736263317E-3</v>
      </c>
      <c r="D731" s="32">
        <f t="shared" si="136"/>
        <v>0.12292985997930646</v>
      </c>
      <c r="E731" s="33">
        <f t="shared" si="141"/>
        <v>0.11282963926644807</v>
      </c>
      <c r="F731" s="11">
        <f t="shared" si="137"/>
        <v>2751960</v>
      </c>
      <c r="G731" s="11">
        <f>F731/((Use!$C$5))</f>
        <v>7305.8866734132243</v>
      </c>
      <c r="H731" s="32">
        <f t="shared" si="148"/>
        <v>0.54461031646465674</v>
      </c>
      <c r="I731" s="30">
        <f t="shared" si="142"/>
        <v>0.65743995573110481</v>
      </c>
      <c r="K731">
        <f t="shared" si="135"/>
        <v>684</v>
      </c>
      <c r="L731">
        <f t="shared" si="146"/>
        <v>5.2622299655912209E-3</v>
      </c>
      <c r="M731" s="32">
        <f t="shared" si="149"/>
        <v>0.1376251718261019</v>
      </c>
      <c r="N731" s="33">
        <f t="shared" si="143"/>
        <v>0.12631754802076539</v>
      </c>
      <c r="O731" s="11">
        <f t="shared" si="139"/>
        <v>2751960</v>
      </c>
      <c r="P731" s="11">
        <f>O731/((Use!D$5))</f>
        <v>7400.0918096074192</v>
      </c>
      <c r="Q731" s="32">
        <f t="shared" si="140"/>
        <v>0.17861988419672581</v>
      </c>
      <c r="R731" s="35">
        <f t="shared" si="144"/>
        <v>0.3049374322174912</v>
      </c>
    </row>
    <row r="732" spans="2:18">
      <c r="B732">
        <f t="shared" si="134"/>
        <v>685</v>
      </c>
      <c r="C732">
        <f t="shared" si="145"/>
        <v>4.7003406736263317E-3</v>
      </c>
      <c r="D732" s="32">
        <f t="shared" si="136"/>
        <v>0.12301968816811411</v>
      </c>
      <c r="E732" s="33">
        <f t="shared" si="141"/>
        <v>0.11291208694954825</v>
      </c>
      <c r="F732" s="11">
        <f t="shared" si="137"/>
        <v>2755983.3333333335</v>
      </c>
      <c r="G732" s="11">
        <f>F732/((Use!$C$5))</f>
        <v>7316.5677942807879</v>
      </c>
      <c r="H732" s="32">
        <f t="shared" si="148"/>
        <v>0.54533880695172632</v>
      </c>
      <c r="I732" s="30">
        <f t="shared" si="142"/>
        <v>0.65825089390127456</v>
      </c>
      <c r="K732">
        <f t="shared" si="135"/>
        <v>685</v>
      </c>
      <c r="L732">
        <f t="shared" si="146"/>
        <v>5.2622299655912209E-3</v>
      </c>
      <c r="M732" s="32">
        <f t="shared" si="149"/>
        <v>0.13772573827856155</v>
      </c>
      <c r="N732" s="33">
        <f t="shared" si="143"/>
        <v>0.12640985168527163</v>
      </c>
      <c r="O732" s="11">
        <f t="shared" si="139"/>
        <v>2755983.3333333335</v>
      </c>
      <c r="P732" s="11">
        <f>O732/((Use!D$5))</f>
        <v>7410.9106572822839</v>
      </c>
      <c r="Q732" s="32">
        <f t="shared" si="140"/>
        <v>0.17884679329553366</v>
      </c>
      <c r="R732" s="35">
        <f t="shared" si="144"/>
        <v>0.30525664498080529</v>
      </c>
    </row>
    <row r="733" spans="2:18">
      <c r="B733">
        <f t="shared" si="134"/>
        <v>686</v>
      </c>
      <c r="C733">
        <f t="shared" si="145"/>
        <v>4.7003406736263317E-3</v>
      </c>
      <c r="D733" s="32">
        <f t="shared" si="136"/>
        <v>0.12310945081279577</v>
      </c>
      <c r="E733" s="33">
        <f t="shared" si="141"/>
        <v>0.11299447447378964</v>
      </c>
      <c r="F733" s="11">
        <f t="shared" si="137"/>
        <v>2760006.666666667</v>
      </c>
      <c r="G733" s="11">
        <f>F733/((Use!$C$5))</f>
        <v>7327.2489151483514</v>
      </c>
      <c r="H733" s="32">
        <f t="shared" si="148"/>
        <v>0.54606720704774192</v>
      </c>
      <c r="I733" s="30">
        <f t="shared" si="142"/>
        <v>0.65906168152153155</v>
      </c>
      <c r="K733">
        <f t="shared" si="135"/>
        <v>686</v>
      </c>
      <c r="L733">
        <f t="shared" si="146"/>
        <v>5.2622299655912209E-3</v>
      </c>
      <c r="M733" s="32">
        <f t="shared" si="149"/>
        <v>0.13782623135160302</v>
      </c>
      <c r="N733" s="33">
        <f t="shared" si="143"/>
        <v>0.1265020879993938</v>
      </c>
      <c r="O733" s="11">
        <f t="shared" si="139"/>
        <v>2760006.666666667</v>
      </c>
      <c r="P733" s="11">
        <f>O733/((Use!D$5))</f>
        <v>7421.7295049571485</v>
      </c>
      <c r="Q733" s="32">
        <f t="shared" si="140"/>
        <v>0.17907365900417946</v>
      </c>
      <c r="R733" s="35">
        <f t="shared" si="144"/>
        <v>0.30557574700357326</v>
      </c>
    </row>
    <row r="734" spans="2:18">
      <c r="B734">
        <f t="shared" si="134"/>
        <v>687</v>
      </c>
      <c r="C734">
        <f t="shared" si="145"/>
        <v>4.7003406736263317E-3</v>
      </c>
      <c r="D734" s="32">
        <f t="shared" si="136"/>
        <v>0.12319914805661737</v>
      </c>
      <c r="E734" s="33">
        <f t="shared" si="141"/>
        <v>0.11307680197066704</v>
      </c>
      <c r="F734" s="11">
        <f t="shared" si="137"/>
        <v>2764030</v>
      </c>
      <c r="G734" s="11">
        <f>F734/((Use!$C$5))</f>
        <v>7337.9300360159141</v>
      </c>
      <c r="H734" s="32">
        <f t="shared" si="148"/>
        <v>0.54679551689565864</v>
      </c>
      <c r="I734" s="30">
        <f t="shared" si="142"/>
        <v>0.65987231886632569</v>
      </c>
      <c r="K734">
        <f t="shared" si="135"/>
        <v>687</v>
      </c>
      <c r="L734">
        <f t="shared" si="146"/>
        <v>5.2622299655912209E-3</v>
      </c>
      <c r="M734" s="32">
        <f t="shared" si="149"/>
        <v>0.13792665120561859</v>
      </c>
      <c r="N734" s="33">
        <f t="shared" si="143"/>
        <v>0.12659425711034594</v>
      </c>
      <c r="O734" s="11">
        <f t="shared" si="139"/>
        <v>2764030</v>
      </c>
      <c r="P734" s="11">
        <f>O734/((Use!D$5))</f>
        <v>7432.5483526320131</v>
      </c>
      <c r="Q734" s="32">
        <f t="shared" si="140"/>
        <v>0.17930048139419316</v>
      </c>
      <c r="R734" s="35">
        <f t="shared" si="144"/>
        <v>0.30589473850453908</v>
      </c>
    </row>
    <row r="735" spans="2:18">
      <c r="B735">
        <f t="shared" si="134"/>
        <v>688</v>
      </c>
      <c r="C735">
        <f t="shared" si="145"/>
        <v>4.7003406736263317E-3</v>
      </c>
      <c r="D735" s="32">
        <f t="shared" si="136"/>
        <v>0.12328878004232369</v>
      </c>
      <c r="E735" s="33">
        <f t="shared" si="141"/>
        <v>0.11315906957119698</v>
      </c>
      <c r="F735" s="11">
        <f t="shared" si="137"/>
        <v>2768053.3333333335</v>
      </c>
      <c r="G735" s="11">
        <f>F735/((Use!$C$5))</f>
        <v>7348.6111568834776</v>
      </c>
      <c r="H735" s="32">
        <f t="shared" si="148"/>
        <v>0.54752373663800014</v>
      </c>
      <c r="I735" s="30">
        <f t="shared" si="142"/>
        <v>0.66068280620919717</v>
      </c>
      <c r="K735">
        <f t="shared" si="135"/>
        <v>688</v>
      </c>
      <c r="L735">
        <f t="shared" si="146"/>
        <v>5.2622299655912209E-3</v>
      </c>
      <c r="M735" s="32">
        <f t="shared" si="149"/>
        <v>0.13802699800041704</v>
      </c>
      <c r="N735" s="33">
        <f t="shared" si="143"/>
        <v>0.12668635916480661</v>
      </c>
      <c r="O735" s="11">
        <f t="shared" si="139"/>
        <v>2768053.3333333335</v>
      </c>
      <c r="P735" s="11">
        <f>O735/((Use!D$5))</f>
        <v>7443.3672003068777</v>
      </c>
      <c r="Q735" s="32">
        <f t="shared" si="140"/>
        <v>0.17952726053688295</v>
      </c>
      <c r="R735" s="35">
        <f t="shared" si="144"/>
        <v>0.30621361970168959</v>
      </c>
    </row>
    <row r="736" spans="2:18">
      <c r="B736">
        <f t="shared" si="134"/>
        <v>689</v>
      </c>
      <c r="C736">
        <f t="shared" si="145"/>
        <v>4.7003406736263317E-3</v>
      </c>
      <c r="D736" s="32">
        <f t="shared" si="136"/>
        <v>0.12337834691214103</v>
      </c>
      <c r="E736" s="33">
        <f t="shared" si="141"/>
        <v>0.1132412774059201</v>
      </c>
      <c r="F736" s="11">
        <f t="shared" si="137"/>
        <v>2772076.666666667</v>
      </c>
      <c r="G736" s="11">
        <f>F736/((Use!$C$5))</f>
        <v>7359.2922777510412</v>
      </c>
      <c r="H736" s="32">
        <f t="shared" si="148"/>
        <v>0.54825186641685753</v>
      </c>
      <c r="I736" s="30">
        <f t="shared" si="142"/>
        <v>0.66149314382277757</v>
      </c>
      <c r="K736">
        <f t="shared" si="135"/>
        <v>689</v>
      </c>
      <c r="L736">
        <f t="shared" si="146"/>
        <v>5.2622299655912209E-3</v>
      </c>
      <c r="M736" s="32">
        <f t="shared" si="149"/>
        <v>0.13812727189522675</v>
      </c>
      <c r="N736" s="33">
        <f t="shared" si="143"/>
        <v>0.12677839430892152</v>
      </c>
      <c r="O736" s="11">
        <f t="shared" si="139"/>
        <v>2772076.666666667</v>
      </c>
      <c r="P736" s="11">
        <f>O736/((Use!D$5))</f>
        <v>7454.1860479817433</v>
      </c>
      <c r="Q736" s="32">
        <f t="shared" si="140"/>
        <v>0.17975399650333632</v>
      </c>
      <c r="R736" s="35">
        <f t="shared" si="144"/>
        <v>0.3065323908122578</v>
      </c>
    </row>
    <row r="737" spans="2:18">
      <c r="B737">
        <f t="shared" ref="B737:B800" si="150">B736+1</f>
        <v>690</v>
      </c>
      <c r="C737">
        <f t="shared" si="145"/>
        <v>4.7003406736263317E-3</v>
      </c>
      <c r="D737" s="32">
        <f t="shared" si="136"/>
        <v>0.12346784880777978</v>
      </c>
      <c r="E737" s="33">
        <f t="shared" si="141"/>
        <v>0.11332342560490352</v>
      </c>
      <c r="F737" s="11">
        <f t="shared" si="137"/>
        <v>2776100</v>
      </c>
      <c r="G737" s="11">
        <f>F737/((Use!$C$5))</f>
        <v>7369.9733986186038</v>
      </c>
      <c r="H737" s="32">
        <f t="shared" si="148"/>
        <v>0.54897990637389038</v>
      </c>
      <c r="I737" s="30">
        <f t="shared" si="142"/>
        <v>0.66230333197879387</v>
      </c>
      <c r="K737">
        <f t="shared" ref="K737:K800" si="151">K736+1</f>
        <v>690</v>
      </c>
      <c r="L737">
        <f t="shared" si="146"/>
        <v>5.2622299655912209E-3</v>
      </c>
      <c r="M737" s="32">
        <f t="shared" si="149"/>
        <v>0.13822747304869848</v>
      </c>
      <c r="N737" s="33">
        <f t="shared" si="143"/>
        <v>0.12687036268830632</v>
      </c>
      <c r="O737" s="11">
        <f t="shared" si="139"/>
        <v>2776100</v>
      </c>
      <c r="P737" s="11">
        <f>O737/((Use!D$5))</f>
        <v>7465.004895656607</v>
      </c>
      <c r="Q737" s="32">
        <f t="shared" si="140"/>
        <v>0.17998068936442077</v>
      </c>
      <c r="R737" s="35">
        <f t="shared" si="144"/>
        <v>0.30685105205272711</v>
      </c>
    </row>
    <row r="738" spans="2:18">
      <c r="B738">
        <f t="shared" si="150"/>
        <v>691</v>
      </c>
      <c r="C738">
        <f t="shared" si="145"/>
        <v>4.7003406736263317E-3</v>
      </c>
      <c r="D738" s="32">
        <f t="shared" si="136"/>
        <v>0.12355728587043709</v>
      </c>
      <c r="E738" s="33">
        <f t="shared" si="141"/>
        <v>0.11340551429774327</v>
      </c>
      <c r="F738" s="11">
        <f t="shared" si="137"/>
        <v>2780123.3333333335</v>
      </c>
      <c r="G738" s="11">
        <f>F738/((Use!$C$5))</f>
        <v>7380.6545194861674</v>
      </c>
      <c r="H738" s="32">
        <f t="shared" si="148"/>
        <v>0.54970785665033317</v>
      </c>
      <c r="I738" s="30">
        <f t="shared" si="142"/>
        <v>0.66311337094807643</v>
      </c>
      <c r="K738">
        <f t="shared" si="151"/>
        <v>691</v>
      </c>
      <c r="L738">
        <f t="shared" si="146"/>
        <v>5.2622299655912209E-3</v>
      </c>
      <c r="M738" s="32">
        <f t="shared" si="149"/>
        <v>0.13832760161890839</v>
      </c>
      <c r="N738" s="33">
        <f t="shared" si="143"/>
        <v>0.12696226444804923</v>
      </c>
      <c r="O738" s="11">
        <f t="shared" si="139"/>
        <v>2780123.3333333335</v>
      </c>
      <c r="P738" s="11">
        <f>O738/((Use!D$5))</f>
        <v>7475.8237433314716</v>
      </c>
      <c r="Q738" s="32">
        <f t="shared" si="140"/>
        <v>0.18020733919078488</v>
      </c>
      <c r="R738" s="35">
        <f t="shared" si="144"/>
        <v>0.30716960363883411</v>
      </c>
    </row>
    <row r="739" spans="2:18">
      <c r="B739">
        <f t="shared" si="150"/>
        <v>692</v>
      </c>
      <c r="C739">
        <f t="shared" si="145"/>
        <v>4.7003406736263317E-3</v>
      </c>
      <c r="D739" s="32">
        <f t="shared" si="136"/>
        <v>0.12364665824079944</v>
      </c>
      <c r="E739" s="33">
        <f t="shared" si="141"/>
        <v>0.11348754361356669</v>
      </c>
      <c r="F739" s="11">
        <f t="shared" si="137"/>
        <v>2784146.666666667</v>
      </c>
      <c r="G739" s="11">
        <f>F739/((Use!$C$5))</f>
        <v>7391.3356403537309</v>
      </c>
      <c r="H739" s="32">
        <f t="shared" si="148"/>
        <v>0.55043571738699304</v>
      </c>
      <c r="I739" s="30">
        <f t="shared" si="142"/>
        <v>0.66392326100055976</v>
      </c>
      <c r="K739">
        <f t="shared" si="151"/>
        <v>692</v>
      </c>
      <c r="L739">
        <f t="shared" si="146"/>
        <v>5.2622299655912209E-3</v>
      </c>
      <c r="M739" s="32">
        <f t="shared" si="149"/>
        <v>0.138427657763361</v>
      </c>
      <c r="N739" s="33">
        <f t="shared" si="143"/>
        <v>0.12705409973271384</v>
      </c>
      <c r="O739" s="11">
        <f t="shared" si="139"/>
        <v>2784146.666666667</v>
      </c>
      <c r="P739" s="11">
        <f>O739/((Use!D$5))</f>
        <v>7486.6425910063372</v>
      </c>
      <c r="Q739" s="32">
        <f t="shared" si="140"/>
        <v>0.18043394605285962</v>
      </c>
      <c r="R739" s="35">
        <f t="shared" si="144"/>
        <v>0.30748804578557343</v>
      </c>
    </row>
    <row r="740" spans="2:18">
      <c r="B740">
        <f t="shared" si="150"/>
        <v>693</v>
      </c>
      <c r="C740">
        <f t="shared" si="145"/>
        <v>4.7003406736263317E-3</v>
      </c>
      <c r="D740" s="32">
        <f t="shared" si="136"/>
        <v>0.12373596605904527</v>
      </c>
      <c r="E740" s="33">
        <f t="shared" si="141"/>
        <v>0.11356951368103481</v>
      </c>
      <c r="F740" s="11">
        <f t="shared" si="137"/>
        <v>2788170</v>
      </c>
      <c r="G740" s="11">
        <f>F740/((Use!$C$5))</f>
        <v>7402.0167612212936</v>
      </c>
      <c r="H740" s="32">
        <f t="shared" si="148"/>
        <v>0.55116348872425081</v>
      </c>
      <c r="I740" s="30">
        <f t="shared" si="142"/>
        <v>0.66473300240528566</v>
      </c>
      <c r="K740">
        <f t="shared" si="151"/>
        <v>693</v>
      </c>
      <c r="L740">
        <f t="shared" si="146"/>
        <v>5.2622299655912209E-3</v>
      </c>
      <c r="M740" s="32">
        <f t="shared" si="149"/>
        <v>0.13852764163899189</v>
      </c>
      <c r="N740" s="33">
        <f t="shared" si="143"/>
        <v>0.12714586868634151</v>
      </c>
      <c r="O740" s="11">
        <f t="shared" si="139"/>
        <v>2788170</v>
      </c>
      <c r="P740" s="11">
        <f>O740/((Use!D$5))</f>
        <v>7497.4614386812009</v>
      </c>
      <c r="Q740" s="32">
        <f t="shared" si="140"/>
        <v>0.18066051002085851</v>
      </c>
      <c r="R740" s="35">
        <f t="shared" si="144"/>
        <v>0.30780637870720001</v>
      </c>
    </row>
    <row r="741" spans="2:18">
      <c r="B741">
        <f t="shared" si="150"/>
        <v>694</v>
      </c>
      <c r="C741">
        <f t="shared" si="145"/>
        <v>4.7003406736263317E-3</v>
      </c>
      <c r="D741" s="32">
        <f t="shared" si="136"/>
        <v>0.12382520946484747</v>
      </c>
      <c r="E741" s="33">
        <f t="shared" si="141"/>
        <v>0.11365142462834465</v>
      </c>
      <c r="F741" s="11">
        <f t="shared" si="137"/>
        <v>2792193.3333333335</v>
      </c>
      <c r="G741" s="11">
        <f>F741/((Use!$C$5))</f>
        <v>7412.6978820888571</v>
      </c>
      <c r="H741" s="32">
        <f t="shared" si="148"/>
        <v>0.55189117080206818</v>
      </c>
      <c r="I741" s="30">
        <f t="shared" si="142"/>
        <v>0.66554259543041283</v>
      </c>
      <c r="K741">
        <f t="shared" si="151"/>
        <v>694</v>
      </c>
      <c r="L741">
        <f t="shared" si="146"/>
        <v>5.2622299655912209E-3</v>
      </c>
      <c r="M741" s="32">
        <f t="shared" si="149"/>
        <v>0.13862755340217087</v>
      </c>
      <c r="N741" s="33">
        <f t="shared" si="143"/>
        <v>0.12723757145245426</v>
      </c>
      <c r="O741" s="11">
        <f t="shared" si="139"/>
        <v>2792193.3333333335</v>
      </c>
      <c r="P741" s="11">
        <f>O741/((Use!D$5))</f>
        <v>7508.2802863560655</v>
      </c>
      <c r="Q741" s="32">
        <f t="shared" si="140"/>
        <v>0.18088703116478011</v>
      </c>
      <c r="R741" s="35">
        <f t="shared" si="144"/>
        <v>0.3081246026172344</v>
      </c>
    </row>
    <row r="742" spans="2:18">
      <c r="B742">
        <f t="shared" si="150"/>
        <v>695</v>
      </c>
      <c r="C742">
        <f t="shared" si="145"/>
        <v>4.7003406736263317E-3</v>
      </c>
      <c r="D742" s="32">
        <f t="shared" si="136"/>
        <v>0.12391438859737597</v>
      </c>
      <c r="E742" s="33">
        <f t="shared" si="141"/>
        <v>0.11373327658323161</v>
      </c>
      <c r="F742" s="11">
        <f t="shared" si="137"/>
        <v>2796216.666666667</v>
      </c>
      <c r="G742" s="11">
        <f>F742/((Use!$C$5))</f>
        <v>7423.3790029564207</v>
      </c>
      <c r="H742" s="32">
        <f t="shared" si="148"/>
        <v>0.55261876375998531</v>
      </c>
      <c r="I742" s="30">
        <f t="shared" si="142"/>
        <v>0.66635204034321693</v>
      </c>
      <c r="K742">
        <f t="shared" si="151"/>
        <v>695</v>
      </c>
      <c r="L742">
        <f t="shared" si="146"/>
        <v>5.2622299655912209E-3</v>
      </c>
      <c r="M742" s="32">
        <f t="shared" si="149"/>
        <v>0.13872739320870445</v>
      </c>
      <c r="N742" s="33">
        <f t="shared" si="143"/>
        <v>0.12732920817405724</v>
      </c>
      <c r="O742" s="11">
        <f t="shared" si="139"/>
        <v>2796216.666666667</v>
      </c>
      <c r="P742" s="11">
        <f>O742/((Use!D$5))</f>
        <v>7519.0991340309311</v>
      </c>
      <c r="Q742" s="32">
        <f t="shared" si="140"/>
        <v>0.18111350955440714</v>
      </c>
      <c r="R742" s="35">
        <f t="shared" si="144"/>
        <v>0.30844271772846438</v>
      </c>
    </row>
    <row r="743" spans="2:18">
      <c r="B743">
        <f t="shared" si="150"/>
        <v>696</v>
      </c>
      <c r="C743">
        <f t="shared" si="145"/>
        <v>4.7003406736263317E-3</v>
      </c>
      <c r="D743" s="32">
        <f t="shared" si="136"/>
        <v>0.12400350359530025</v>
      </c>
      <c r="E743" s="33">
        <f t="shared" si="141"/>
        <v>0.11381506967297172</v>
      </c>
      <c r="F743" s="11">
        <f t="shared" si="137"/>
        <v>2800240</v>
      </c>
      <c r="G743" s="11">
        <f>F743/((Use!$C$5))</f>
        <v>7434.0601238239833</v>
      </c>
      <c r="H743" s="32">
        <f t="shared" si="148"/>
        <v>0.55334626773712114</v>
      </c>
      <c r="I743" s="30">
        <f t="shared" si="142"/>
        <v>0.66716133741009287</v>
      </c>
      <c r="K743">
        <f t="shared" si="151"/>
        <v>696</v>
      </c>
      <c r="L743">
        <f t="shared" si="146"/>
        <v>5.2622299655912209E-3</v>
      </c>
      <c r="M743" s="32">
        <f t="shared" si="149"/>
        <v>0.13882716121383906</v>
      </c>
      <c r="N743" s="33">
        <f t="shared" si="143"/>
        <v>0.1274207789936414</v>
      </c>
      <c r="O743" s="11">
        <f t="shared" si="139"/>
        <v>2800240</v>
      </c>
      <c r="P743" s="11">
        <f>O743/((Use!D$5))</f>
        <v>7529.9179817057948</v>
      </c>
      <c r="Q743" s="32">
        <f t="shared" si="140"/>
        <v>0.18133994525930905</v>
      </c>
      <c r="R743" s="35">
        <f t="shared" si="144"/>
        <v>0.30876072425295042</v>
      </c>
    </row>
    <row r="744" spans="2:18">
      <c r="B744">
        <f t="shared" si="150"/>
        <v>697</v>
      </c>
      <c r="C744">
        <f t="shared" si="145"/>
        <v>4.7003406736263317E-3</v>
      </c>
      <c r="D744" s="32">
        <f t="shared" si="136"/>
        <v>0.12409255459679193</v>
      </c>
      <c r="E744" s="33">
        <f t="shared" si="141"/>
        <v>0.1138968040243841</v>
      </c>
      <c r="F744" s="11">
        <f t="shared" si="137"/>
        <v>2804263.3333333335</v>
      </c>
      <c r="G744" s="11">
        <f>F744/((Use!$C$5))</f>
        <v>7444.7412446915469</v>
      </c>
      <c r="H744" s="32">
        <f t="shared" si="148"/>
        <v>0.55407368287218306</v>
      </c>
      <c r="I744" s="30">
        <f t="shared" si="142"/>
        <v>0.66797048689656713</v>
      </c>
      <c r="K744">
        <f t="shared" si="151"/>
        <v>697</v>
      </c>
      <c r="L744">
        <f t="shared" si="146"/>
        <v>5.2622299655912209E-3</v>
      </c>
      <c r="M744" s="32">
        <f t="shared" si="149"/>
        <v>0.13892685757226364</v>
      </c>
      <c r="N744" s="33">
        <f t="shared" si="143"/>
        <v>0.12751228405318607</v>
      </c>
      <c r="O744" s="11">
        <f t="shared" si="139"/>
        <v>2804263.3333333335</v>
      </c>
      <c r="P744" s="11">
        <f>O744/((Use!D$5))</f>
        <v>7540.7368293806594</v>
      </c>
      <c r="Q744" s="32">
        <f t="shared" si="140"/>
        <v>0.181566338348842</v>
      </c>
      <c r="R744" s="35">
        <f t="shared" si="144"/>
        <v>0.3090786224020281</v>
      </c>
    </row>
    <row r="745" spans="2:18">
      <c r="B745">
        <f t="shared" si="150"/>
        <v>698</v>
      </c>
      <c r="C745">
        <f t="shared" si="145"/>
        <v>4.7003406736263317E-3</v>
      </c>
      <c r="D745" s="32">
        <f t="shared" si="136"/>
        <v>0.1241815417395272</v>
      </c>
      <c r="E745" s="33">
        <f t="shared" si="141"/>
        <v>0.11397847976383309</v>
      </c>
      <c r="F745" s="11">
        <f t="shared" si="137"/>
        <v>2808286.666666667</v>
      </c>
      <c r="G745" s="11">
        <f>F745/((Use!$C$5))</f>
        <v>7455.4223655591104</v>
      </c>
      <c r="H745" s="32">
        <f t="shared" si="148"/>
        <v>0.5548010093034601</v>
      </c>
      <c r="I745" s="30">
        <f t="shared" si="142"/>
        <v>0.66877948906729323</v>
      </c>
      <c r="K745">
        <f t="shared" si="151"/>
        <v>698</v>
      </c>
      <c r="L745">
        <f t="shared" si="146"/>
        <v>5.2622299655912209E-3</v>
      </c>
      <c r="M745" s="32">
        <f t="shared" si="149"/>
        <v>0.13902648243811247</v>
      </c>
      <c r="N745" s="33">
        <f t="shared" si="143"/>
        <v>0.12760372349416146</v>
      </c>
      <c r="O745" s="11">
        <f t="shared" si="139"/>
        <v>2808286.666666667</v>
      </c>
      <c r="P745" s="11">
        <f>O745/((Use!D$5))</f>
        <v>7551.5556770555249</v>
      </c>
      <c r="Q745" s="32">
        <f t="shared" si="140"/>
        <v>0.18179268889215008</v>
      </c>
      <c r="R745" s="35">
        <f t="shared" si="144"/>
        <v>0.30939641238631155</v>
      </c>
    </row>
    <row r="746" spans="2:18">
      <c r="B746">
        <f t="shared" si="150"/>
        <v>699</v>
      </c>
      <c r="C746">
        <f t="shared" si="145"/>
        <v>4.7003406736263317E-3</v>
      </c>
      <c r="D746" s="32">
        <f t="shared" si="136"/>
        <v>0.12427046516068925</v>
      </c>
      <c r="E746" s="33">
        <f t="shared" si="141"/>
        <v>0.11406009701723062</v>
      </c>
      <c r="F746" s="11">
        <f t="shared" si="137"/>
        <v>2812310</v>
      </c>
      <c r="G746" s="11">
        <f>F746/((Use!$C$5))</f>
        <v>7466.1034864266721</v>
      </c>
      <c r="H746" s="32">
        <f t="shared" si="148"/>
        <v>0.55552824716882676</v>
      </c>
      <c r="I746" s="30">
        <f t="shared" si="142"/>
        <v>0.66958834418605739</v>
      </c>
      <c r="K746">
        <f t="shared" si="151"/>
        <v>699</v>
      </c>
      <c r="L746">
        <f t="shared" si="146"/>
        <v>5.2622299655912209E-3</v>
      </c>
      <c r="M746" s="32">
        <f t="shared" si="149"/>
        <v>0.13912603596496798</v>
      </c>
      <c r="N746" s="33">
        <f t="shared" si="143"/>
        <v>0.1276950974575313</v>
      </c>
      <c r="O746" s="11">
        <f t="shared" si="139"/>
        <v>2812310</v>
      </c>
      <c r="P746" s="11">
        <f>O746/((Use!D$5))</f>
        <v>7562.3745247303887</v>
      </c>
      <c r="Q746" s="32">
        <f t="shared" si="140"/>
        <v>0.18201899695816642</v>
      </c>
      <c r="R746" s="35">
        <f t="shared" si="144"/>
        <v>0.30971409441569775</v>
      </c>
    </row>
    <row r="747" spans="2:18">
      <c r="B747">
        <f t="shared" si="150"/>
        <v>700</v>
      </c>
      <c r="C747">
        <f t="shared" si="145"/>
        <v>4.7003406736263317E-3</v>
      </c>
      <c r="D747" s="32">
        <f t="shared" si="136"/>
        <v>0.12435932499697087</v>
      </c>
      <c r="E747" s="33">
        <f t="shared" si="141"/>
        <v>0.11414165591003843</v>
      </c>
      <c r="F747" s="11">
        <f t="shared" si="137"/>
        <v>2816333.3333333335</v>
      </c>
      <c r="G747" s="11">
        <f>F747/((Use!$C$5))</f>
        <v>7476.7846072942357</v>
      </c>
      <c r="H747" s="32">
        <f t="shared" si="148"/>
        <v>0.55625539660574885</v>
      </c>
      <c r="I747" s="30">
        <f t="shared" si="142"/>
        <v>0.6703970525157873</v>
      </c>
      <c r="K747">
        <f t="shared" si="151"/>
        <v>700</v>
      </c>
      <c r="L747">
        <f t="shared" si="146"/>
        <v>5.2622299655912209E-3</v>
      </c>
      <c r="M747" s="32">
        <f t="shared" si="149"/>
        <v>0.13922551830586347</v>
      </c>
      <c r="N747" s="33">
        <f t="shared" si="143"/>
        <v>0.12778640608375533</v>
      </c>
      <c r="O747" s="11">
        <f t="shared" si="139"/>
        <v>2816333.3333333335</v>
      </c>
      <c r="P747" s="11">
        <f>O747/((Use!D$5))</f>
        <v>7573.1933724052533</v>
      </c>
      <c r="Q747" s="32">
        <f t="shared" si="140"/>
        <v>0.18224526261561416</v>
      </c>
      <c r="R747" s="35">
        <f t="shared" si="144"/>
        <v>0.31003166869936949</v>
      </c>
    </row>
    <row r="748" spans="2:18">
      <c r="B748">
        <f t="shared" si="150"/>
        <v>701</v>
      </c>
      <c r="C748">
        <f t="shared" si="145"/>
        <v>4.7003406736263317E-3</v>
      </c>
      <c r="D748" s="32">
        <f t="shared" si="136"/>
        <v>0.12444812138457684</v>
      </c>
      <c r="E748" s="33">
        <f t="shared" si="141"/>
        <v>0.11422315656727038</v>
      </c>
      <c r="F748" s="11">
        <f t="shared" si="137"/>
        <v>2820356.666666667</v>
      </c>
      <c r="G748" s="11">
        <f>F748/((Use!$C$5))</f>
        <v>7487.4657281617992</v>
      </c>
      <c r="H748" s="32">
        <f t="shared" si="148"/>
        <v>0.55698245775128474</v>
      </c>
      <c r="I748" s="30">
        <f t="shared" si="142"/>
        <v>0.67120561431855508</v>
      </c>
      <c r="K748">
        <f t="shared" si="151"/>
        <v>701</v>
      </c>
      <c r="L748">
        <f t="shared" si="146"/>
        <v>5.2622299655912209E-3</v>
      </c>
      <c r="M748" s="32">
        <f t="shared" si="149"/>
        <v>0.13932492961328599</v>
      </c>
      <c r="N748" s="33">
        <f t="shared" si="143"/>
        <v>0.12787764951279182</v>
      </c>
      <c r="O748" s="11">
        <f t="shared" si="139"/>
        <v>2820356.666666667</v>
      </c>
      <c r="P748" s="11">
        <f>O748/((Use!D$5))</f>
        <v>7584.0122200801188</v>
      </c>
      <c r="Q748" s="32">
        <f t="shared" si="140"/>
        <v>0.18247148593300669</v>
      </c>
      <c r="R748" s="35">
        <f t="shared" si="144"/>
        <v>0.31034913544579851</v>
      </c>
    </row>
    <row r="749" spans="2:18">
      <c r="B749">
        <f t="shared" si="150"/>
        <v>702</v>
      </c>
      <c r="C749">
        <f t="shared" si="145"/>
        <v>4.7003406736263317E-3</v>
      </c>
      <c r="D749" s="32">
        <f t="shared" si="136"/>
        <v>0.12453685445922631</v>
      </c>
      <c r="E749" s="33">
        <f t="shared" si="141"/>
        <v>0.1143045991134946</v>
      </c>
      <c r="F749" s="11">
        <f t="shared" si="137"/>
        <v>2824380</v>
      </c>
      <c r="G749" s="11">
        <f>F749/((Use!$C$5))</f>
        <v>7498.1468490293619</v>
      </c>
      <c r="H749" s="32">
        <f t="shared" si="148"/>
        <v>0.55770943074207957</v>
      </c>
      <c r="I749" s="30">
        <f t="shared" si="142"/>
        <v>0.67201402985557412</v>
      </c>
      <c r="K749">
        <f t="shared" si="151"/>
        <v>702</v>
      </c>
      <c r="L749">
        <f t="shared" si="146"/>
        <v>5.2622299655912209E-3</v>
      </c>
      <c r="M749" s="32">
        <f t="shared" si="149"/>
        <v>0.13942427003917882</v>
      </c>
      <c r="N749" s="33">
        <f t="shared" si="143"/>
        <v>0.12796882788410005</v>
      </c>
      <c r="O749" s="11">
        <f t="shared" si="139"/>
        <v>2824380</v>
      </c>
      <c r="P749" s="11">
        <f>O749/((Use!D$5))</f>
        <v>7594.8310677549825</v>
      </c>
      <c r="Q749" s="32">
        <f t="shared" si="140"/>
        <v>0.18269766697864973</v>
      </c>
      <c r="R749" s="35">
        <f t="shared" si="144"/>
        <v>0.31066649486274978</v>
      </c>
    </row>
    <row r="750" spans="2:18">
      <c r="B750">
        <f t="shared" si="150"/>
        <v>703</v>
      </c>
      <c r="C750">
        <f t="shared" si="145"/>
        <v>4.7003406736263317E-3</v>
      </c>
      <c r="D750" s="32">
        <f t="shared" si="136"/>
        <v>0.12462552435615531</v>
      </c>
      <c r="E750" s="33">
        <f t="shared" si="141"/>
        <v>0.11438598367283581</v>
      </c>
      <c r="F750" s="11">
        <f t="shared" si="137"/>
        <v>2828403.3333333335</v>
      </c>
      <c r="G750" s="11">
        <f>F750/((Use!$C$5))</f>
        <v>7508.8279698969254</v>
      </c>
      <c r="H750" s="32">
        <f t="shared" si="148"/>
        <v>0.55843631571437735</v>
      </c>
      <c r="I750" s="30">
        <f t="shared" si="142"/>
        <v>0.67282229938721316</v>
      </c>
      <c r="K750">
        <f t="shared" si="151"/>
        <v>703</v>
      </c>
      <c r="L750">
        <f t="shared" si="146"/>
        <v>5.2622299655912209E-3</v>
      </c>
      <c r="M750" s="32">
        <f t="shared" si="149"/>
        <v>0.13952353973494447</v>
      </c>
      <c r="N750" s="33">
        <f t="shared" si="143"/>
        <v>0.12805994133664295</v>
      </c>
      <c r="O750" s="11">
        <f t="shared" si="139"/>
        <v>2828403.3333333335</v>
      </c>
      <c r="P750" s="11">
        <f>O750/((Use!D$5))</f>
        <v>7605.6499154298472</v>
      </c>
      <c r="Q750" s="32">
        <f t="shared" si="140"/>
        <v>0.18292380582064158</v>
      </c>
      <c r="R750" s="35">
        <f t="shared" si="144"/>
        <v>0.3109837471572845</v>
      </c>
    </row>
    <row r="751" spans="2:18">
      <c r="B751">
        <f t="shared" si="150"/>
        <v>704</v>
      </c>
      <c r="C751">
        <f t="shared" si="145"/>
        <v>4.7003406736263317E-3</v>
      </c>
      <c r="D751" s="32">
        <f t="shared" si="136"/>
        <v>0.12471413121011912</v>
      </c>
      <c r="E751" s="33">
        <f t="shared" si="141"/>
        <v>0.11446731036897745</v>
      </c>
      <c r="F751" s="11">
        <f t="shared" si="137"/>
        <v>2832426.666666667</v>
      </c>
      <c r="G751" s="11">
        <f>F751/((Use!$C$5))</f>
        <v>7519.509090764489</v>
      </c>
      <c r="H751" s="32">
        <f t="shared" si="148"/>
        <v>0.55916311280401554</v>
      </c>
      <c r="I751" s="30">
        <f t="shared" si="142"/>
        <v>0.67363042317299304</v>
      </c>
      <c r="K751">
        <f t="shared" si="151"/>
        <v>704</v>
      </c>
      <c r="L751">
        <f t="shared" si="146"/>
        <v>5.2622299655912209E-3</v>
      </c>
      <c r="M751" s="32">
        <f t="shared" si="149"/>
        <v>0.13962273885144708</v>
      </c>
      <c r="N751" s="33">
        <f t="shared" si="143"/>
        <v>0.12815099000888924</v>
      </c>
      <c r="O751" s="11">
        <f t="shared" si="139"/>
        <v>2832426.666666667</v>
      </c>
      <c r="P751" s="11">
        <f>O751/((Use!D$5))</f>
        <v>7616.4687631047127</v>
      </c>
      <c r="Q751" s="32">
        <f t="shared" si="140"/>
        <v>0.1831499025268738</v>
      </c>
      <c r="R751" s="35">
        <f t="shared" si="144"/>
        <v>0.31130089253576304</v>
      </c>
    </row>
    <row r="752" spans="2:18">
      <c r="B752">
        <f t="shared" si="150"/>
        <v>705</v>
      </c>
      <c r="C752">
        <f t="shared" si="145"/>
        <v>4.7003406736263317E-3</v>
      </c>
      <c r="D752" s="32">
        <f t="shared" ref="D752:D815" si="152">C752*B752^(0.5)</f>
        <v>0.12480267515539463</v>
      </c>
      <c r="E752" s="33">
        <f t="shared" si="141"/>
        <v>0.11454857932516389</v>
      </c>
      <c r="F752" s="11">
        <f t="shared" ref="F752:F815" si="153">B752*F$45</f>
        <v>2836450</v>
      </c>
      <c r="G752" s="11">
        <f>F752/((Use!$C$5))</f>
        <v>7530.1902116320516</v>
      </c>
      <c r="H752" s="32">
        <f t="shared" si="148"/>
        <v>0.55988982214643268</v>
      </c>
      <c r="I752" s="30">
        <f t="shared" si="142"/>
        <v>0.67443840147159662</v>
      </c>
      <c r="K752">
        <f t="shared" si="151"/>
        <v>705</v>
      </c>
      <c r="L752">
        <f t="shared" si="146"/>
        <v>5.2622299655912209E-3</v>
      </c>
      <c r="M752" s="32">
        <f t="shared" si="149"/>
        <v>0.13972186753901536</v>
      </c>
      <c r="N752" s="33">
        <f t="shared" si="143"/>
        <v>0.12824197403881629</v>
      </c>
      <c r="O752" s="11">
        <f t="shared" ref="O752:O815" si="154">K752*N$45</f>
        <v>2836450</v>
      </c>
      <c r="P752" s="11">
        <f>O752/((Use!D$5))</f>
        <v>7627.2876107795764</v>
      </c>
      <c r="Q752" s="32">
        <f t="shared" ref="Q752:Q815" si="155">(K$20*EXP(K$21*(($C$9-K$27)/$C$9)+K$22*$C$6+K$23*$C$4+K$24*$C$5)*(1+K$25*$C$7*(1-($C$7/(2*K$28))))*P752^K$26)/100</f>
        <v>0.18337595716503277</v>
      </c>
      <c r="R752" s="35">
        <f t="shared" si="144"/>
        <v>0.31161793120384906</v>
      </c>
    </row>
    <row r="753" spans="2:18">
      <c r="B753">
        <f t="shared" si="150"/>
        <v>706</v>
      </c>
      <c r="C753">
        <f t="shared" si="145"/>
        <v>4.7003406736263317E-3</v>
      </c>
      <c r="D753" s="32">
        <f t="shared" si="152"/>
        <v>0.12489115632578275</v>
      </c>
      <c r="E753" s="33">
        <f t="shared" ref="E753:E816" si="156">D753*(1-$B$46)</f>
        <v>0.11462979066420263</v>
      </c>
      <c r="F753" s="11">
        <f t="shared" si="153"/>
        <v>2840473.3333333335</v>
      </c>
      <c r="G753" s="11">
        <f>F753/((Use!$C$5))</f>
        <v>7540.8713324996152</v>
      </c>
      <c r="H753" s="32">
        <f t="shared" si="148"/>
        <v>0.56061644387666121</v>
      </c>
      <c r="I753" s="30">
        <f t="shared" ref="I753:I816" si="157">H753+E753</f>
        <v>0.67524623454086385</v>
      </c>
      <c r="K753">
        <f t="shared" si="151"/>
        <v>706</v>
      </c>
      <c r="L753">
        <f t="shared" si="146"/>
        <v>5.2622299655912209E-3</v>
      </c>
      <c r="M753" s="32">
        <f t="shared" si="149"/>
        <v>0.13982092594744511</v>
      </c>
      <c r="N753" s="33">
        <f t="shared" ref="N753:N816" si="158">M753*(1-$B$46)</f>
        <v>0.12833289356391231</v>
      </c>
      <c r="O753" s="11">
        <f t="shared" si="154"/>
        <v>2840473.3333333335</v>
      </c>
      <c r="P753" s="11">
        <f>O753/((Use!D$5))</f>
        <v>7638.1064584544411</v>
      </c>
      <c r="Q753" s="32">
        <f t="shared" si="155"/>
        <v>0.18360196980260002</v>
      </c>
      <c r="R753" s="35">
        <f t="shared" ref="R753:R816" si="159">Q753+N753</f>
        <v>0.31193486336651233</v>
      </c>
    </row>
    <row r="754" spans="2:18">
      <c r="B754">
        <f t="shared" si="150"/>
        <v>707</v>
      </c>
      <c r="C754">
        <f t="shared" ref="C754:C817" si="160">C753</f>
        <v>4.7003406736263317E-3</v>
      </c>
      <c r="D754" s="32">
        <f t="shared" si="152"/>
        <v>0.12497957485461074</v>
      </c>
      <c r="E754" s="33">
        <f t="shared" si="156"/>
        <v>0.11471094450846644</v>
      </c>
      <c r="F754" s="11">
        <f t="shared" si="153"/>
        <v>2844496.666666667</v>
      </c>
      <c r="G754" s="11">
        <f>F754/((Use!$C$5))</f>
        <v>7551.5524533671787</v>
      </c>
      <c r="H754" s="32">
        <f t="shared" si="148"/>
        <v>0.56134297812933864</v>
      </c>
      <c r="I754" s="30">
        <f t="shared" si="157"/>
        <v>0.67605392263780506</v>
      </c>
      <c r="K754">
        <f t="shared" si="151"/>
        <v>707</v>
      </c>
      <c r="L754">
        <f t="shared" si="146"/>
        <v>5.2622299655912209E-3</v>
      </c>
      <c r="M754" s="32">
        <f t="shared" si="149"/>
        <v>0.13991991422600175</v>
      </c>
      <c r="N754" s="33">
        <f t="shared" si="158"/>
        <v>0.12842374872117868</v>
      </c>
      <c r="O754" s="11">
        <f t="shared" si="154"/>
        <v>2844496.666666667</v>
      </c>
      <c r="P754" s="11">
        <f>O754/((Use!D$5))</f>
        <v>7648.9253061293066</v>
      </c>
      <c r="Q754" s="32">
        <f t="shared" si="155"/>
        <v>0.18382794050685416</v>
      </c>
      <c r="R754" s="35">
        <f t="shared" si="159"/>
        <v>0.31225168922803281</v>
      </c>
    </row>
    <row r="755" spans="2:18">
      <c r="B755">
        <f t="shared" si="150"/>
        <v>708</v>
      </c>
      <c r="C755">
        <f t="shared" si="160"/>
        <v>4.7003406736263317E-3</v>
      </c>
      <c r="D755" s="32">
        <f t="shared" si="152"/>
        <v>0.12506793087473461</v>
      </c>
      <c r="E755" s="33">
        <f t="shared" si="156"/>
        <v>0.11479204097989555</v>
      </c>
      <c r="F755" s="11">
        <f t="shared" si="153"/>
        <v>2848520</v>
      </c>
      <c r="G755" s="11">
        <f>F755/((Use!$C$5))</f>
        <v>7562.2335742347414</v>
      </c>
      <c r="H755" s="32">
        <f t="shared" si="148"/>
        <v>0.56206942503870583</v>
      </c>
      <c r="I755" s="30">
        <f t="shared" si="157"/>
        <v>0.67686146601860142</v>
      </c>
      <c r="K755">
        <f t="shared" si="151"/>
        <v>708</v>
      </c>
      <c r="L755">
        <f t="shared" si="146"/>
        <v>5.2622299655912209E-3</v>
      </c>
      <c r="M755" s="32">
        <f t="shared" si="149"/>
        <v>0.14001883252342329</v>
      </c>
      <c r="N755" s="33">
        <f t="shared" si="158"/>
        <v>0.12851453964713272</v>
      </c>
      <c r="O755" s="11">
        <f t="shared" si="154"/>
        <v>2848520</v>
      </c>
      <c r="P755" s="11">
        <f>O755/((Use!D$5))</f>
        <v>7659.7441538041703</v>
      </c>
      <c r="Q755" s="32">
        <f t="shared" si="155"/>
        <v>0.18405386934486961</v>
      </c>
      <c r="R755" s="35">
        <f t="shared" si="159"/>
        <v>0.31256840899200233</v>
      </c>
    </row>
    <row r="756" spans="2:18">
      <c r="B756">
        <f t="shared" si="150"/>
        <v>709</v>
      </c>
      <c r="C756">
        <f t="shared" si="160"/>
        <v>4.7003406736263317E-3</v>
      </c>
      <c r="D756" s="32">
        <f t="shared" si="152"/>
        <v>0.12515622451854139</v>
      </c>
      <c r="E756" s="33">
        <f t="shared" si="156"/>
        <v>0.11487308019999973</v>
      </c>
      <c r="F756" s="11">
        <f t="shared" si="153"/>
        <v>2852543.3333333335</v>
      </c>
      <c r="G756" s="11">
        <f>F756/((Use!$C$5))</f>
        <v>7572.9146951023049</v>
      </c>
      <c r="H756" s="32">
        <f t="shared" si="148"/>
        <v>0.56279578473860681</v>
      </c>
      <c r="I756" s="30">
        <f t="shared" si="157"/>
        <v>0.67766886493860656</v>
      </c>
      <c r="K756">
        <f t="shared" si="151"/>
        <v>709</v>
      </c>
      <c r="L756">
        <f t="shared" ref="L756:L819" si="161">L755</f>
        <v>5.2622299655912209E-3</v>
      </c>
      <c r="M756" s="32">
        <f t="shared" si="149"/>
        <v>0.14011768098792252</v>
      </c>
      <c r="N756" s="33">
        <f t="shared" si="158"/>
        <v>0.12860526647780973</v>
      </c>
      <c r="O756" s="11">
        <f t="shared" si="154"/>
        <v>2852543.3333333335</v>
      </c>
      <c r="P756" s="11">
        <f>O756/((Use!D$5))</f>
        <v>7670.5630014790358</v>
      </c>
      <c r="Q756" s="32">
        <f t="shared" si="155"/>
        <v>0.18427975638352026</v>
      </c>
      <c r="R756" s="35">
        <f t="shared" si="159"/>
        <v>0.31288502286133002</v>
      </c>
    </row>
    <row r="757" spans="2:18">
      <c r="B757">
        <f t="shared" si="150"/>
        <v>710</v>
      </c>
      <c r="C757">
        <f t="shared" si="160"/>
        <v>4.7003406736263317E-3</v>
      </c>
      <c r="D757" s="32">
        <f t="shared" si="152"/>
        <v>0.12524445591795147</v>
      </c>
      <c r="E757" s="33">
        <f t="shared" si="156"/>
        <v>0.11495406228986046</v>
      </c>
      <c r="F757" s="11">
        <f t="shared" si="153"/>
        <v>2856566.666666667</v>
      </c>
      <c r="G757" s="11">
        <f>F757/((Use!$C$5))</f>
        <v>7583.5958159698685</v>
      </c>
      <c r="H757" s="32">
        <f t="shared" si="148"/>
        <v>0.56352205736249172</v>
      </c>
      <c r="I757" s="30">
        <f t="shared" si="157"/>
        <v>0.67847611965235222</v>
      </c>
      <c r="K757">
        <f t="shared" si="151"/>
        <v>710</v>
      </c>
      <c r="L757">
        <f t="shared" si="161"/>
        <v>5.2622299655912209E-3</v>
      </c>
      <c r="M757" s="32">
        <f t="shared" si="149"/>
        <v>0.14021645976718994</v>
      </c>
      <c r="N757" s="33">
        <f t="shared" si="158"/>
        <v>0.12869592934876559</v>
      </c>
      <c r="O757" s="11">
        <f t="shared" si="154"/>
        <v>2856566.666666667</v>
      </c>
      <c r="P757" s="11">
        <f>O757/((Use!D$5))</f>
        <v>7681.3818491539005</v>
      </c>
      <c r="Q757" s="32">
        <f t="shared" si="155"/>
        <v>0.1845056016894786</v>
      </c>
      <c r="R757" s="35">
        <f t="shared" si="159"/>
        <v>0.31320153103824422</v>
      </c>
    </row>
    <row r="758" spans="2:18">
      <c r="B758">
        <f t="shared" si="150"/>
        <v>711</v>
      </c>
      <c r="C758">
        <f t="shared" si="160"/>
        <v>4.7003406736263317E-3</v>
      </c>
      <c r="D758" s="32">
        <f t="shared" si="152"/>
        <v>0.12533262520442087</v>
      </c>
      <c r="E758" s="33">
        <f t="shared" si="156"/>
        <v>0.11503498737013305</v>
      </c>
      <c r="F758" s="11">
        <f t="shared" si="153"/>
        <v>2860590</v>
      </c>
      <c r="G758" s="11">
        <f>F758/((Use!$C$5))</f>
        <v>7594.2769368374311</v>
      </c>
      <c r="H758" s="32">
        <f t="shared" si="148"/>
        <v>0.56424824304342047</v>
      </c>
      <c r="I758" s="30">
        <f t="shared" si="157"/>
        <v>0.67928323041355354</v>
      </c>
      <c r="K758">
        <f t="shared" si="151"/>
        <v>711</v>
      </c>
      <c r="L758">
        <f t="shared" si="161"/>
        <v>5.2622299655912209E-3</v>
      </c>
      <c r="M758" s="32">
        <f t="shared" si="149"/>
        <v>0.14031516900839608</v>
      </c>
      <c r="N758" s="33">
        <f t="shared" si="158"/>
        <v>0.12878652839507887</v>
      </c>
      <c r="O758" s="11">
        <f t="shared" si="154"/>
        <v>2860590</v>
      </c>
      <c r="P758" s="11">
        <f>O758/((Use!D$5))</f>
        <v>7692.2006968287642</v>
      </c>
      <c r="Q758" s="32">
        <f t="shared" si="155"/>
        <v>0.18473140532921661</v>
      </c>
      <c r="R758" s="35">
        <f t="shared" si="159"/>
        <v>0.31351793372429548</v>
      </c>
    </row>
    <row r="759" spans="2:18">
      <c r="B759">
        <f t="shared" si="150"/>
        <v>712</v>
      </c>
      <c r="C759">
        <f t="shared" si="160"/>
        <v>4.7003406736263317E-3</v>
      </c>
      <c r="D759" s="32">
        <f t="shared" si="152"/>
        <v>0.12542073250894359</v>
      </c>
      <c r="E759" s="33">
        <f t="shared" si="156"/>
        <v>0.11511585556104868</v>
      </c>
      <c r="F759" s="11">
        <f t="shared" si="153"/>
        <v>2864613.3333333335</v>
      </c>
      <c r="G759" s="11">
        <f>F759/((Use!$C$5))</f>
        <v>7604.9580577049946</v>
      </c>
      <c r="H759" s="32">
        <f t="shared" si="148"/>
        <v>0.56497434191406104</v>
      </c>
      <c r="I759" s="30">
        <f t="shared" si="157"/>
        <v>0.68009019747510968</v>
      </c>
      <c r="K759">
        <f t="shared" si="151"/>
        <v>712</v>
      </c>
      <c r="L759">
        <f t="shared" si="161"/>
        <v>5.2622299655912209E-3</v>
      </c>
      <c r="M759" s="32">
        <f t="shared" si="149"/>
        <v>0.14041380885819429</v>
      </c>
      <c r="N759" s="33">
        <f t="shared" si="158"/>
        <v>0.1288770637513536</v>
      </c>
      <c r="O759" s="11">
        <f t="shared" si="154"/>
        <v>2864613.3333333335</v>
      </c>
      <c r="P759" s="11">
        <f>O759/((Use!D$5))</f>
        <v>7703.0195445036297</v>
      </c>
      <c r="Q759" s="32">
        <f t="shared" si="155"/>
        <v>0.18495716736900786</v>
      </c>
      <c r="R759" s="35">
        <f t="shared" si="159"/>
        <v>0.31383423112036146</v>
      </c>
    </row>
    <row r="760" spans="2:18">
      <c r="B760">
        <f t="shared" si="150"/>
        <v>713</v>
      </c>
      <c r="C760">
        <f t="shared" si="160"/>
        <v>4.7003406736263317E-3</v>
      </c>
      <c r="D760" s="32">
        <f t="shared" si="152"/>
        <v>0.12550877796205381</v>
      </c>
      <c r="E760" s="33">
        <f t="shared" si="156"/>
        <v>0.11519666698241653</v>
      </c>
      <c r="F760" s="11">
        <f t="shared" si="153"/>
        <v>2868636.666666667</v>
      </c>
      <c r="G760" s="11">
        <f>F760/((Use!$C$5))</f>
        <v>7615.6391785725582</v>
      </c>
      <c r="H760" s="32">
        <f t="shared" si="148"/>
        <v>0.56570035410669406</v>
      </c>
      <c r="I760" s="30">
        <f t="shared" si="157"/>
        <v>0.68089702108911054</v>
      </c>
      <c r="K760">
        <f t="shared" si="151"/>
        <v>713</v>
      </c>
      <c r="L760">
        <f t="shared" si="161"/>
        <v>5.2622299655912209E-3</v>
      </c>
      <c r="M760" s="32">
        <f t="shared" si="149"/>
        <v>0.1405123794627231</v>
      </c>
      <c r="N760" s="33">
        <f t="shared" si="158"/>
        <v>0.12896753555172119</v>
      </c>
      <c r="O760" s="11">
        <f t="shared" si="154"/>
        <v>2868636.666666667</v>
      </c>
      <c r="P760" s="11">
        <f>O760/((Use!D$5))</f>
        <v>7713.8383921784944</v>
      </c>
      <c r="Q760" s="32">
        <f t="shared" si="155"/>
        <v>0.18518288787492687</v>
      </c>
      <c r="R760" s="35">
        <f t="shared" si="159"/>
        <v>0.31415042342664806</v>
      </c>
    </row>
    <row r="761" spans="2:18">
      <c r="B761">
        <f t="shared" si="150"/>
        <v>714</v>
      </c>
      <c r="C761">
        <f t="shared" si="160"/>
        <v>4.7003406736263317E-3</v>
      </c>
      <c r="D761" s="32">
        <f t="shared" si="152"/>
        <v>0.12559676169382819</v>
      </c>
      <c r="E761" s="33">
        <f t="shared" si="156"/>
        <v>0.11527742175362581</v>
      </c>
      <c r="F761" s="11">
        <f t="shared" si="153"/>
        <v>2872660</v>
      </c>
      <c r="G761" s="11">
        <f>F761/((Use!$C$5))</f>
        <v>7626.3202994401199</v>
      </c>
      <c r="H761" s="32">
        <f t="shared" si="148"/>
        <v>0.56642627975321402</v>
      </c>
      <c r="I761" s="30">
        <f t="shared" si="157"/>
        <v>0.68170370150683979</v>
      </c>
      <c r="K761">
        <f t="shared" si="151"/>
        <v>714</v>
      </c>
      <c r="L761">
        <f t="shared" si="161"/>
        <v>5.2622299655912209E-3</v>
      </c>
      <c r="M761" s="32">
        <f t="shared" si="149"/>
        <v>0.14061088096760882</v>
      </c>
      <c r="N761" s="33">
        <f t="shared" si="158"/>
        <v>0.12905794392984291</v>
      </c>
      <c r="O761" s="11">
        <f t="shared" si="154"/>
        <v>2872660</v>
      </c>
      <c r="P761" s="11">
        <f>O761/((Use!D$5))</f>
        <v>7724.6572398533581</v>
      </c>
      <c r="Q761" s="32">
        <f t="shared" si="155"/>
        <v>0.18540856691285093</v>
      </c>
      <c r="R761" s="35">
        <f t="shared" si="159"/>
        <v>0.31446651084269384</v>
      </c>
    </row>
    <row r="762" spans="2:18">
      <c r="B762">
        <f t="shared" si="150"/>
        <v>715</v>
      </c>
      <c r="C762">
        <f t="shared" si="160"/>
        <v>4.7003406736263317E-3</v>
      </c>
      <c r="D762" s="32">
        <f t="shared" si="152"/>
        <v>0.12568468383388812</v>
      </c>
      <c r="E762" s="33">
        <f t="shared" si="156"/>
        <v>0.11535811999364792</v>
      </c>
      <c r="F762" s="11">
        <f t="shared" si="153"/>
        <v>2876683.3333333335</v>
      </c>
      <c r="G762" s="11">
        <f>F762/((Use!$C$5))</f>
        <v>7637.0014203076844</v>
      </c>
      <c r="H762" s="32">
        <f t="shared" si="148"/>
        <v>0.5671521189851283</v>
      </c>
      <c r="I762" s="30">
        <f t="shared" si="157"/>
        <v>0.68251023897877627</v>
      </c>
      <c r="K762">
        <f t="shared" si="151"/>
        <v>715</v>
      </c>
      <c r="L762">
        <f t="shared" si="161"/>
        <v>5.2622299655912209E-3</v>
      </c>
      <c r="M762" s="32">
        <f t="shared" si="149"/>
        <v>0.14070931351796803</v>
      </c>
      <c r="N762" s="33">
        <f t="shared" si="158"/>
        <v>0.12914828901891218</v>
      </c>
      <c r="O762" s="11">
        <f t="shared" si="154"/>
        <v>2876683.3333333335</v>
      </c>
      <c r="P762" s="11">
        <f>O762/((Use!D$5))</f>
        <v>7735.4760875282236</v>
      </c>
      <c r="Q762" s="32">
        <f t="shared" si="155"/>
        <v>0.1856342045484608</v>
      </c>
      <c r="R762" s="35">
        <f t="shared" si="159"/>
        <v>0.31478249356737298</v>
      </c>
    </row>
    <row r="763" spans="2:18">
      <c r="B763">
        <f t="shared" si="150"/>
        <v>716</v>
      </c>
      <c r="C763">
        <f t="shared" si="160"/>
        <v>4.7003406736263317E-3</v>
      </c>
      <c r="D763" s="32">
        <f t="shared" si="152"/>
        <v>0.12577254451140185</v>
      </c>
      <c r="E763" s="33">
        <f t="shared" si="156"/>
        <v>0.11543876182103835</v>
      </c>
      <c r="F763" s="11">
        <f t="shared" si="153"/>
        <v>2880706.666666667</v>
      </c>
      <c r="G763" s="11">
        <f>F763/((Use!$C$5))</f>
        <v>7647.6825411752479</v>
      </c>
      <c r="H763" s="32">
        <f t="shared" si="148"/>
        <v>0.56787787193356198</v>
      </c>
      <c r="I763" s="30">
        <f t="shared" si="157"/>
        <v>0.68331663375460039</v>
      </c>
      <c r="K763">
        <f t="shared" si="151"/>
        <v>716</v>
      </c>
      <c r="L763">
        <f t="shared" si="161"/>
        <v>5.2622299655912209E-3</v>
      </c>
      <c r="M763" s="32">
        <f t="shared" si="149"/>
        <v>0.14080767725841012</v>
      </c>
      <c r="N763" s="33">
        <f t="shared" si="158"/>
        <v>0.12923857095165697</v>
      </c>
      <c r="O763" s="11">
        <f t="shared" si="154"/>
        <v>2880706.666666667</v>
      </c>
      <c r="P763" s="11">
        <f>O763/((Use!D$5))</f>
        <v>7746.2949352030882</v>
      </c>
      <c r="Q763" s="32">
        <f t="shared" si="155"/>
        <v>0.1858598008472413</v>
      </c>
      <c r="R763" s="35">
        <f t="shared" si="159"/>
        <v>0.31509837179889827</v>
      </c>
    </row>
    <row r="764" spans="2:18">
      <c r="B764">
        <f t="shared" si="150"/>
        <v>717</v>
      </c>
      <c r="C764">
        <f t="shared" si="160"/>
        <v>4.7003406736263317E-3</v>
      </c>
      <c r="D764" s="32">
        <f t="shared" si="152"/>
        <v>0.1258603438550869</v>
      </c>
      <c r="E764" s="33">
        <f t="shared" si="156"/>
        <v>0.11551934735393884</v>
      </c>
      <c r="F764" s="11">
        <f t="shared" si="153"/>
        <v>2884730</v>
      </c>
      <c r="G764" s="11">
        <f>F764/((Use!$C$5))</f>
        <v>7658.3636620428097</v>
      </c>
      <c r="H764" s="32">
        <f t="shared" si="148"/>
        <v>0.56860353872925851</v>
      </c>
      <c r="I764" s="30">
        <f t="shared" si="157"/>
        <v>0.68412288608319738</v>
      </c>
      <c r="K764">
        <f t="shared" si="151"/>
        <v>717</v>
      </c>
      <c r="L764">
        <f t="shared" si="161"/>
        <v>5.2622299655912209E-3</v>
      </c>
      <c r="M764" s="32">
        <f t="shared" si="149"/>
        <v>0.14090597233303973</v>
      </c>
      <c r="N764" s="33">
        <f t="shared" si="158"/>
        <v>0.12932878986034194</v>
      </c>
      <c r="O764" s="11">
        <f t="shared" si="154"/>
        <v>2884730</v>
      </c>
      <c r="P764" s="11">
        <f>O764/((Use!D$5))</f>
        <v>7757.113782877952</v>
      </c>
      <c r="Q764" s="32">
        <f t="shared" si="155"/>
        <v>0.18608535587448288</v>
      </c>
      <c r="R764" s="35">
        <f t="shared" si="159"/>
        <v>0.31541414573482485</v>
      </c>
    </row>
    <row r="765" spans="2:18">
      <c r="B765">
        <f t="shared" si="150"/>
        <v>718</v>
      </c>
      <c r="C765">
        <f t="shared" si="160"/>
        <v>4.7003406736263317E-3</v>
      </c>
      <c r="D765" s="32">
        <f t="shared" si="152"/>
        <v>0.125948081993212</v>
      </c>
      <c r="E765" s="33">
        <f t="shared" si="156"/>
        <v>0.11559987671007926</v>
      </c>
      <c r="F765" s="11">
        <f t="shared" si="153"/>
        <v>2888753.3333333335</v>
      </c>
      <c r="G765" s="11">
        <f>F765/((Use!$C$5))</f>
        <v>7669.0447829103732</v>
      </c>
      <c r="H765" s="32">
        <f t="shared" si="148"/>
        <v>0.56932911950257992</v>
      </c>
      <c r="I765" s="30">
        <f t="shared" si="157"/>
        <v>0.68492899621265924</v>
      </c>
      <c r="K765">
        <f t="shared" si="151"/>
        <v>718</v>
      </c>
      <c r="L765">
        <f t="shared" si="161"/>
        <v>5.2622299655912209E-3</v>
      </c>
      <c r="M765" s="32">
        <f t="shared" si="149"/>
        <v>0.14100419888545915</v>
      </c>
      <c r="N765" s="33">
        <f t="shared" si="158"/>
        <v>0.12941894587677064</v>
      </c>
      <c r="O765" s="11">
        <f t="shared" si="154"/>
        <v>2888753.3333333335</v>
      </c>
      <c r="P765" s="11">
        <f>O765/((Use!D$5))</f>
        <v>7767.9326305528175</v>
      </c>
      <c r="Q765" s="32">
        <f t="shared" si="155"/>
        <v>0.18631086969528143</v>
      </c>
      <c r="R765" s="35">
        <f t="shared" si="159"/>
        <v>0.31572981557205204</v>
      </c>
    </row>
    <row r="766" spans="2:18">
      <c r="B766">
        <f t="shared" si="150"/>
        <v>719</v>
      </c>
      <c r="C766">
        <f t="shared" si="160"/>
        <v>4.7003406736263317E-3</v>
      </c>
      <c r="D766" s="32">
        <f t="shared" si="152"/>
        <v>0.12603575905359957</v>
      </c>
      <c r="E766" s="33">
        <f t="shared" si="156"/>
        <v>0.1156803500067798</v>
      </c>
      <c r="F766" s="11">
        <f t="shared" si="153"/>
        <v>2892776.666666667</v>
      </c>
      <c r="G766" s="11">
        <f>F766/((Use!$C$5))</f>
        <v>7679.7259037779368</v>
      </c>
      <c r="H766" s="32">
        <f t="shared" si="148"/>
        <v>0.57005461438351179</v>
      </c>
      <c r="I766" s="30">
        <f t="shared" si="157"/>
        <v>0.68573496439029158</v>
      </c>
      <c r="K766">
        <f t="shared" si="151"/>
        <v>719</v>
      </c>
      <c r="L766">
        <f t="shared" si="161"/>
        <v>5.2622299655912209E-3</v>
      </c>
      <c r="M766" s="32">
        <f t="shared" si="149"/>
        <v>0.14110235705877094</v>
      </c>
      <c r="N766" s="33">
        <f t="shared" si="158"/>
        <v>0.12950903913228795</v>
      </c>
      <c r="O766" s="11">
        <f t="shared" si="154"/>
        <v>2892776.666666667</v>
      </c>
      <c r="P766" s="11">
        <f>O766/((Use!D$5))</f>
        <v>7778.7514782276821</v>
      </c>
      <c r="Q766" s="32">
        <f t="shared" si="155"/>
        <v>0.18653634237453987</v>
      </c>
      <c r="R766" s="35">
        <f t="shared" si="159"/>
        <v>0.31604538150682782</v>
      </c>
    </row>
    <row r="767" spans="2:18">
      <c r="B767">
        <f t="shared" si="150"/>
        <v>720</v>
      </c>
      <c r="C767">
        <f t="shared" si="160"/>
        <v>4.7003406736263317E-3</v>
      </c>
      <c r="D767" s="32">
        <f t="shared" si="152"/>
        <v>0.12612337516362757</v>
      </c>
      <c r="E767" s="33">
        <f t="shared" si="156"/>
        <v>0.11576076736095277</v>
      </c>
      <c r="F767" s="11">
        <f t="shared" si="153"/>
        <v>2896800</v>
      </c>
      <c r="G767" s="11">
        <f>F767/((Use!$C$5))</f>
        <v>7690.4070246454994</v>
      </c>
      <c r="H767" s="32">
        <f t="shared" si="148"/>
        <v>0.57078002350166079</v>
      </c>
      <c r="I767" s="30">
        <f t="shared" si="157"/>
        <v>0.68654079086261355</v>
      </c>
      <c r="K767">
        <f t="shared" si="151"/>
        <v>720</v>
      </c>
      <c r="L767">
        <f t="shared" si="161"/>
        <v>5.2622299655912209E-3</v>
      </c>
      <c r="M767" s="32">
        <f t="shared" si="149"/>
        <v>0.14120044699558021</v>
      </c>
      <c r="N767" s="33">
        <f t="shared" si="158"/>
        <v>0.12959906975778218</v>
      </c>
      <c r="O767" s="11">
        <f t="shared" si="154"/>
        <v>2896800</v>
      </c>
      <c r="P767" s="11">
        <f>O767/((Use!D$5))</f>
        <v>7789.5703259025458</v>
      </c>
      <c r="Q767" s="32">
        <f t="shared" si="155"/>
        <v>0.18676177397696825</v>
      </c>
      <c r="R767" s="35">
        <f t="shared" si="159"/>
        <v>0.31636084373475043</v>
      </c>
    </row>
    <row r="768" spans="2:18">
      <c r="B768">
        <f t="shared" si="150"/>
        <v>721</v>
      </c>
      <c r="C768">
        <f t="shared" si="160"/>
        <v>4.7003406736263317E-3</v>
      </c>
      <c r="D768" s="32">
        <f t="shared" si="152"/>
        <v>0.12621093045023196</v>
      </c>
      <c r="E768" s="33">
        <f t="shared" si="156"/>
        <v>0.11584112888910474</v>
      </c>
      <c r="F768" s="11">
        <f t="shared" si="153"/>
        <v>2900823.3333333335</v>
      </c>
      <c r="G768" s="11">
        <f>F768/((Use!$C$5))</f>
        <v>7701.088145513063</v>
      </c>
      <c r="H768" s="32">
        <f t="shared" ref="H768:H831" si="162">(C$20*EXP(C$21*(($C$9-C$27)/$C$9)+C$22*$C$6+C$23*$C$4+C$24*$C$5)*(1+C$25*$C$7*(1-($C$7/(2*C$28))))*G768^C$26)/100</f>
        <v>0.57150534698626021</v>
      </c>
      <c r="I768" s="30">
        <f t="shared" si="157"/>
        <v>0.6873464758753649</v>
      </c>
      <c r="K768">
        <f t="shared" si="151"/>
        <v>721</v>
      </c>
      <c r="L768">
        <f t="shared" si="161"/>
        <v>5.2622299655912209E-3</v>
      </c>
      <c r="M768" s="32">
        <f t="shared" ref="M768:M831" si="163">L768*K768^(0.5)</f>
        <v>0.14129846883799702</v>
      </c>
      <c r="N768" s="33">
        <f t="shared" si="158"/>
        <v>0.12968903788368735</v>
      </c>
      <c r="O768" s="11">
        <f t="shared" si="154"/>
        <v>2900823.3333333335</v>
      </c>
      <c r="P768" s="11">
        <f>O768/((Use!D$5))</f>
        <v>7800.3891735774114</v>
      </c>
      <c r="Q768" s="32">
        <f t="shared" si="155"/>
        <v>0.18698716456708631</v>
      </c>
      <c r="R768" s="35">
        <f t="shared" si="159"/>
        <v>0.31667620245077366</v>
      </c>
    </row>
    <row r="769" spans="2:18">
      <c r="B769">
        <f t="shared" si="150"/>
        <v>722</v>
      </c>
      <c r="C769">
        <f t="shared" si="160"/>
        <v>4.7003406736263317E-3</v>
      </c>
      <c r="D769" s="32">
        <f t="shared" si="152"/>
        <v>0.12629842503990871</v>
      </c>
      <c r="E769" s="33">
        <f t="shared" si="156"/>
        <v>0.11592143470733844</v>
      </c>
      <c r="F769" s="11">
        <f t="shared" si="153"/>
        <v>2904846.666666667</v>
      </c>
      <c r="G769" s="11">
        <f>F769/((Use!$C$5))</f>
        <v>7711.7692663806265</v>
      </c>
      <c r="H769" s="32">
        <f t="shared" si="162"/>
        <v>0.57223058496616797</v>
      </c>
      <c r="I769" s="30">
        <f t="shared" si="157"/>
        <v>0.68815201967350637</v>
      </c>
      <c r="K769">
        <f t="shared" si="151"/>
        <v>722</v>
      </c>
      <c r="L769">
        <f t="shared" si="161"/>
        <v>5.2622299655912209E-3</v>
      </c>
      <c r="M769" s="32">
        <f t="shared" si="163"/>
        <v>0.141396422727639</v>
      </c>
      <c r="N769" s="33">
        <f t="shared" si="158"/>
        <v>0.12977894363998538</v>
      </c>
      <c r="O769" s="11">
        <f t="shared" si="154"/>
        <v>2904846.666666667</v>
      </c>
      <c r="P769" s="11">
        <f>O769/((Use!D$5))</f>
        <v>7811.208021252276</v>
      </c>
      <c r="Q769" s="32">
        <f t="shared" si="155"/>
        <v>0.18721251420922233</v>
      </c>
      <c r="R769" s="35">
        <f t="shared" si="159"/>
        <v>0.31699145784920768</v>
      </c>
    </row>
    <row r="770" spans="2:18">
      <c r="B770">
        <f t="shared" si="150"/>
        <v>723</v>
      </c>
      <c r="C770">
        <f t="shared" si="160"/>
        <v>4.7003406736263317E-3</v>
      </c>
      <c r="D770" s="32">
        <f t="shared" si="152"/>
        <v>0.12638585905871583</v>
      </c>
      <c r="E770" s="33">
        <f t="shared" si="156"/>
        <v>0.11600168493135467</v>
      </c>
      <c r="F770" s="11">
        <f t="shared" si="153"/>
        <v>2908870</v>
      </c>
      <c r="G770" s="11">
        <f>F770/((Use!$C$5))</f>
        <v>7722.4503872481891</v>
      </c>
      <c r="H770" s="32">
        <f t="shared" si="162"/>
        <v>0.57295573756986928</v>
      </c>
      <c r="I770" s="30">
        <f t="shared" si="157"/>
        <v>0.68895742250122394</v>
      </c>
      <c r="K770">
        <f t="shared" si="151"/>
        <v>723</v>
      </c>
      <c r="L770">
        <f t="shared" si="161"/>
        <v>5.2622299655912209E-3</v>
      </c>
      <c r="M770" s="32">
        <f t="shared" si="163"/>
        <v>0.14149430880563341</v>
      </c>
      <c r="N770" s="33">
        <f t="shared" si="158"/>
        <v>0.12986878715620817</v>
      </c>
      <c r="O770" s="11">
        <f t="shared" si="154"/>
        <v>2908870</v>
      </c>
      <c r="P770" s="11">
        <f>O770/((Use!D$5))</f>
        <v>7822.0268689271397</v>
      </c>
      <c r="Q770" s="32">
        <f t="shared" si="155"/>
        <v>0.18743782296751424</v>
      </c>
      <c r="R770" s="35">
        <f t="shared" si="159"/>
        <v>0.31730661012372241</v>
      </c>
    </row>
    <row r="771" spans="2:18">
      <c r="B771">
        <f t="shared" si="150"/>
        <v>724</v>
      </c>
      <c r="C771">
        <f t="shared" si="160"/>
        <v>4.7003406736263317E-3</v>
      </c>
      <c r="D771" s="32">
        <f t="shared" si="152"/>
        <v>0.12647323263227572</v>
      </c>
      <c r="E771" s="33">
        <f t="shared" si="156"/>
        <v>0.11608187967645438</v>
      </c>
      <c r="F771" s="11">
        <f t="shared" si="153"/>
        <v>2912893.3333333335</v>
      </c>
      <c r="G771" s="11">
        <f>F771/((Use!$C$5))</f>
        <v>7733.1315081157527</v>
      </c>
      <c r="H771" s="32">
        <f t="shared" si="162"/>
        <v>0.57368080492548201</v>
      </c>
      <c r="I771" s="30">
        <f t="shared" si="157"/>
        <v>0.68976268460193635</v>
      </c>
      <c r="K771">
        <f t="shared" si="151"/>
        <v>724</v>
      </c>
      <c r="L771">
        <f t="shared" si="161"/>
        <v>5.2622299655912209E-3</v>
      </c>
      <c r="M771" s="32">
        <f t="shared" si="163"/>
        <v>0.14159212721261982</v>
      </c>
      <c r="N771" s="33">
        <f t="shared" si="158"/>
        <v>0.12995856856144</v>
      </c>
      <c r="O771" s="11">
        <f t="shared" si="154"/>
        <v>2912893.3333333335</v>
      </c>
      <c r="P771" s="11">
        <f>O771/((Use!D$5))</f>
        <v>7832.8457166020053</v>
      </c>
      <c r="Q771" s="32">
        <f t="shared" si="155"/>
        <v>0.18766309090591204</v>
      </c>
      <c r="R771" s="35">
        <f t="shared" si="159"/>
        <v>0.31762165946735205</v>
      </c>
    </row>
    <row r="772" spans="2:18">
      <c r="B772">
        <f t="shared" si="150"/>
        <v>725</v>
      </c>
      <c r="C772">
        <f t="shared" si="160"/>
        <v>4.7003406736263317E-3</v>
      </c>
      <c r="D772" s="32">
        <f t="shared" si="152"/>
        <v>0.12656054588577703</v>
      </c>
      <c r="E772" s="33">
        <f t="shared" si="156"/>
        <v>0.11616201905754041</v>
      </c>
      <c r="F772" s="11">
        <f t="shared" si="153"/>
        <v>2916916.666666667</v>
      </c>
      <c r="G772" s="11">
        <f>F772/((Use!$C$5))</f>
        <v>7743.8126289833162</v>
      </c>
      <c r="H772" s="32">
        <f t="shared" si="162"/>
        <v>0.57440578716075141</v>
      </c>
      <c r="I772" s="30">
        <f t="shared" si="157"/>
        <v>0.69056780621829184</v>
      </c>
      <c r="K772">
        <f t="shared" si="151"/>
        <v>725</v>
      </c>
      <c r="L772">
        <f t="shared" si="161"/>
        <v>5.2622299655912209E-3</v>
      </c>
      <c r="M772" s="32">
        <f t="shared" si="163"/>
        <v>0.14168987808875227</v>
      </c>
      <c r="N772" s="33">
        <f t="shared" si="158"/>
        <v>0.13004828798431953</v>
      </c>
      <c r="O772" s="11">
        <f t="shared" si="154"/>
        <v>2916916.666666667</v>
      </c>
      <c r="P772" s="11">
        <f>O772/((Use!D$5))</f>
        <v>7843.6645642768699</v>
      </c>
      <c r="Q772" s="32">
        <f t="shared" si="155"/>
        <v>0.18788831808817652</v>
      </c>
      <c r="R772" s="35">
        <f t="shared" si="159"/>
        <v>0.31793660607249608</v>
      </c>
    </row>
    <row r="773" spans="2:18">
      <c r="B773">
        <f t="shared" si="150"/>
        <v>726</v>
      </c>
      <c r="C773">
        <f t="shared" si="160"/>
        <v>4.7003406736263317E-3</v>
      </c>
      <c r="D773" s="32">
        <f t="shared" si="152"/>
        <v>0.12664779894397701</v>
      </c>
      <c r="E773" s="33">
        <f t="shared" si="156"/>
        <v>0.11624210318911962</v>
      </c>
      <c r="F773" s="11">
        <f t="shared" si="153"/>
        <v>2920940</v>
      </c>
      <c r="G773" s="11">
        <f>F773/((Use!$C$5))</f>
        <v>7754.4937498508789</v>
      </c>
      <c r="H773" s="32">
        <f t="shared" si="162"/>
        <v>0.57513068440305892</v>
      </c>
      <c r="I773" s="30">
        <f t="shared" si="157"/>
        <v>0.69137278759217857</v>
      </c>
      <c r="K773">
        <f t="shared" si="151"/>
        <v>726</v>
      </c>
      <c r="L773">
        <f t="shared" si="161"/>
        <v>5.2622299655912209E-3</v>
      </c>
      <c r="M773" s="32">
        <f t="shared" si="163"/>
        <v>0.1417875615737017</v>
      </c>
      <c r="N773" s="33">
        <f t="shared" si="158"/>
        <v>0.13013794555304195</v>
      </c>
      <c r="O773" s="11">
        <f t="shared" si="154"/>
        <v>2920940</v>
      </c>
      <c r="P773" s="11">
        <f>O773/((Use!D$5))</f>
        <v>7854.4834119517336</v>
      </c>
      <c r="Q773" s="32">
        <f t="shared" si="155"/>
        <v>0.18811350457788187</v>
      </c>
      <c r="R773" s="35">
        <f t="shared" si="159"/>
        <v>0.31825145013092382</v>
      </c>
    </row>
    <row r="774" spans="2:18">
      <c r="B774">
        <f t="shared" si="150"/>
        <v>727</v>
      </c>
      <c r="C774">
        <f t="shared" si="160"/>
        <v>4.7003406736263317E-3</v>
      </c>
      <c r="D774" s="32">
        <f t="shared" si="152"/>
        <v>0.12673499193120333</v>
      </c>
      <c r="E774" s="33">
        <f t="shared" si="156"/>
        <v>0.11632213218530464</v>
      </c>
      <c r="F774" s="11">
        <f t="shared" si="153"/>
        <v>2924963.3333333335</v>
      </c>
      <c r="G774" s="11">
        <f>F774/((Use!$C$5))</f>
        <v>7765.1748707184424</v>
      </c>
      <c r="H774" s="32">
        <f t="shared" si="162"/>
        <v>0.57585549677941672</v>
      </c>
      <c r="I774" s="30">
        <f t="shared" si="157"/>
        <v>0.69217762896472135</v>
      </c>
      <c r="K774">
        <f t="shared" si="151"/>
        <v>727</v>
      </c>
      <c r="L774">
        <f t="shared" si="161"/>
        <v>5.2622299655912209E-3</v>
      </c>
      <c r="M774" s="32">
        <f t="shared" si="163"/>
        <v>0.14188517780665821</v>
      </c>
      <c r="N774" s="33">
        <f t="shared" si="158"/>
        <v>0.13022754139536122</v>
      </c>
      <c r="O774" s="11">
        <f t="shared" si="154"/>
        <v>2924963.3333333335</v>
      </c>
      <c r="P774" s="11">
        <f>O774/((Use!D$5))</f>
        <v>7865.3022596265992</v>
      </c>
      <c r="Q774" s="32">
        <f t="shared" si="155"/>
        <v>0.18833865043841552</v>
      </c>
      <c r="R774" s="35">
        <f t="shared" si="159"/>
        <v>0.31856619183377677</v>
      </c>
    </row>
    <row r="775" spans="2:18">
      <c r="B775">
        <f t="shared" si="150"/>
        <v>728</v>
      </c>
      <c r="C775">
        <f t="shared" si="160"/>
        <v>4.7003406736263317E-3</v>
      </c>
      <c r="D775" s="32">
        <f t="shared" si="152"/>
        <v>0.12682212497135631</v>
      </c>
      <c r="E775" s="33">
        <f t="shared" si="156"/>
        <v>0.11640210615981585</v>
      </c>
      <c r="F775" s="11">
        <f t="shared" si="153"/>
        <v>2928986.666666667</v>
      </c>
      <c r="G775" s="11">
        <f>F775/((Use!$C$5))</f>
        <v>7775.855991586006</v>
      </c>
      <c r="H775" s="32">
        <f t="shared" si="162"/>
        <v>0.5765802244164755</v>
      </c>
      <c r="I775" s="30">
        <f t="shared" si="157"/>
        <v>0.69298233057629133</v>
      </c>
      <c r="K775">
        <f t="shared" si="151"/>
        <v>728</v>
      </c>
      <c r="L775">
        <f t="shared" si="161"/>
        <v>5.2622299655912209E-3</v>
      </c>
      <c r="M775" s="32">
        <f t="shared" si="163"/>
        <v>0.14198272692633349</v>
      </c>
      <c r="N775" s="33">
        <f t="shared" si="158"/>
        <v>0.13031707563859204</v>
      </c>
      <c r="O775" s="11">
        <f t="shared" si="154"/>
        <v>2928986.666666667</v>
      </c>
      <c r="P775" s="11">
        <f>O775/((Use!D$5))</f>
        <v>7876.1211073014638</v>
      </c>
      <c r="Q775" s="32">
        <f t="shared" si="155"/>
        <v>0.18856375573297868</v>
      </c>
      <c r="R775" s="35">
        <f t="shared" si="159"/>
        <v>0.31888083137157075</v>
      </c>
    </row>
    <row r="776" spans="2:18">
      <c r="B776">
        <f t="shared" si="150"/>
        <v>729</v>
      </c>
      <c r="C776">
        <f t="shared" si="160"/>
        <v>4.7003406736263317E-3</v>
      </c>
      <c r="D776" s="32">
        <f t="shared" si="152"/>
        <v>0.12690919818791097</v>
      </c>
      <c r="E776" s="33">
        <f t="shared" si="156"/>
        <v>0.11648202522598321</v>
      </c>
      <c r="F776" s="11">
        <f t="shared" si="153"/>
        <v>2933010</v>
      </c>
      <c r="G776" s="11">
        <f>F776/((Use!$C$5))</f>
        <v>7786.5371124535686</v>
      </c>
      <c r="H776" s="32">
        <f t="shared" si="162"/>
        <v>0.57730486744052145</v>
      </c>
      <c r="I776" s="30">
        <f t="shared" si="157"/>
        <v>0.69378689266650462</v>
      </c>
      <c r="K776">
        <f t="shared" si="151"/>
        <v>729</v>
      </c>
      <c r="L776">
        <f t="shared" si="161"/>
        <v>5.2622299655912209E-3</v>
      </c>
      <c r="M776" s="32">
        <f t="shared" si="163"/>
        <v>0.14208020907096297</v>
      </c>
      <c r="N776" s="33">
        <f t="shared" si="158"/>
        <v>0.13040654840961216</v>
      </c>
      <c r="O776" s="11">
        <f t="shared" si="154"/>
        <v>2933010</v>
      </c>
      <c r="P776" s="11">
        <f>O776/((Use!D$5))</f>
        <v>7886.9399549763275</v>
      </c>
      <c r="Q776" s="32">
        <f t="shared" si="155"/>
        <v>0.18878882052458798</v>
      </c>
      <c r="R776" s="35">
        <f t="shared" si="159"/>
        <v>0.31919536893420014</v>
      </c>
    </row>
    <row r="777" spans="2:18">
      <c r="B777">
        <f t="shared" si="150"/>
        <v>730</v>
      </c>
      <c r="C777">
        <f t="shared" si="160"/>
        <v>4.7003406736263317E-3</v>
      </c>
      <c r="D777" s="32">
        <f t="shared" si="152"/>
        <v>0.12699621170391898</v>
      </c>
      <c r="E777" s="33">
        <f t="shared" si="156"/>
        <v>0.11656188949674819</v>
      </c>
      <c r="F777" s="11">
        <f t="shared" si="153"/>
        <v>2937033.3333333335</v>
      </c>
      <c r="G777" s="11">
        <f>F777/((Use!$C$5))</f>
        <v>7797.2182333211322</v>
      </c>
      <c r="H777" s="32">
        <f t="shared" si="162"/>
        <v>0.57802942597747931</v>
      </c>
      <c r="I777" s="30">
        <f t="shared" si="157"/>
        <v>0.69459131547422748</v>
      </c>
      <c r="K777">
        <f t="shared" si="151"/>
        <v>730</v>
      </c>
      <c r="L777">
        <f t="shared" si="161"/>
        <v>5.2622299655912209E-3</v>
      </c>
      <c r="M777" s="32">
        <f t="shared" si="163"/>
        <v>0.14217762437830825</v>
      </c>
      <c r="N777" s="33">
        <f t="shared" si="158"/>
        <v>0.13049595983486434</v>
      </c>
      <c r="O777" s="11">
        <f t="shared" si="154"/>
        <v>2937033.3333333335</v>
      </c>
      <c r="P777" s="11">
        <f>O777/((Use!D$5))</f>
        <v>7897.758802651193</v>
      </c>
      <c r="Q777" s="32">
        <f t="shared" si="155"/>
        <v>0.18901384487607573</v>
      </c>
      <c r="R777" s="35">
        <f t="shared" si="159"/>
        <v>0.31950980471094004</v>
      </c>
    </row>
    <row r="778" spans="2:18">
      <c r="B778">
        <f t="shared" si="150"/>
        <v>731</v>
      </c>
      <c r="C778">
        <f t="shared" si="160"/>
        <v>4.7003406736263317E-3</v>
      </c>
      <c r="D778" s="32">
        <f t="shared" si="152"/>
        <v>0.1270831656420108</v>
      </c>
      <c r="E778" s="33">
        <f t="shared" si="156"/>
        <v>0.11664169908466564</v>
      </c>
      <c r="F778" s="11">
        <f t="shared" si="153"/>
        <v>2941056.666666667</v>
      </c>
      <c r="G778" s="11">
        <f>F778/((Use!$C$5))</f>
        <v>7807.8993541886957</v>
      </c>
      <c r="H778" s="32">
        <f t="shared" si="162"/>
        <v>0.57875390015291761</v>
      </c>
      <c r="I778" s="30">
        <f t="shared" si="157"/>
        <v>0.69539559923758321</v>
      </c>
      <c r="K778">
        <f t="shared" si="151"/>
        <v>731</v>
      </c>
      <c r="L778">
        <f t="shared" si="161"/>
        <v>5.2622299655912209E-3</v>
      </c>
      <c r="M778" s="32">
        <f t="shared" si="163"/>
        <v>0.14227497298565928</v>
      </c>
      <c r="N778" s="33">
        <f t="shared" si="158"/>
        <v>0.13058531004035839</v>
      </c>
      <c r="O778" s="11">
        <f t="shared" si="154"/>
        <v>2941056.666666667</v>
      </c>
      <c r="P778" s="11">
        <f>O778/((Use!D$5))</f>
        <v>7908.5776503260577</v>
      </c>
      <c r="Q778" s="32">
        <f t="shared" si="155"/>
        <v>0.18923882885009063</v>
      </c>
      <c r="R778" s="35">
        <f t="shared" si="159"/>
        <v>0.31982413889044903</v>
      </c>
    </row>
    <row r="779" spans="2:18">
      <c r="B779">
        <f t="shared" si="150"/>
        <v>732</v>
      </c>
      <c r="C779">
        <f t="shared" si="160"/>
        <v>4.7003406736263317E-3</v>
      </c>
      <c r="D779" s="32">
        <f t="shared" si="152"/>
        <v>0.1271700601243976</v>
      </c>
      <c r="E779" s="33">
        <f t="shared" si="156"/>
        <v>0.11672145410190554</v>
      </c>
      <c r="F779" s="11">
        <f t="shared" si="153"/>
        <v>2945080</v>
      </c>
      <c r="G779" s="11">
        <f>F779/((Use!$C$5))</f>
        <v>7818.5804750562575</v>
      </c>
      <c r="H779" s="32">
        <f t="shared" si="162"/>
        <v>0.57947829009204255</v>
      </c>
      <c r="I779" s="30">
        <f t="shared" si="157"/>
        <v>0.69619974419394803</v>
      </c>
      <c r="K779">
        <f t="shared" si="151"/>
        <v>732</v>
      </c>
      <c r="L779">
        <f t="shared" si="161"/>
        <v>5.2622299655912209E-3</v>
      </c>
      <c r="M779" s="32">
        <f t="shared" si="163"/>
        <v>0.14237225502983664</v>
      </c>
      <c r="N779" s="33">
        <f t="shared" si="158"/>
        <v>0.13067459915167343</v>
      </c>
      <c r="O779" s="11">
        <f t="shared" si="154"/>
        <v>2945080</v>
      </c>
      <c r="P779" s="11">
        <f>O779/((Use!D$5))</f>
        <v>7919.3964980009223</v>
      </c>
      <c r="Q779" s="32">
        <f t="shared" si="155"/>
        <v>0.18946377250909929</v>
      </c>
      <c r="R779" s="35">
        <f t="shared" si="159"/>
        <v>0.32013837166077275</v>
      </c>
    </row>
    <row r="780" spans="2:18">
      <c r="B780">
        <f t="shared" si="150"/>
        <v>733</v>
      </c>
      <c r="C780">
        <f t="shared" si="160"/>
        <v>4.7003406736263317E-3</v>
      </c>
      <c r="D780" s="32">
        <f t="shared" si="152"/>
        <v>0.12725689527287332</v>
      </c>
      <c r="E780" s="33">
        <f t="shared" si="156"/>
        <v>0.11680115466025492</v>
      </c>
      <c r="F780" s="11">
        <f t="shared" si="153"/>
        <v>2949103.3333333335</v>
      </c>
      <c r="G780" s="11">
        <f>F780/((Use!$C$5))</f>
        <v>7829.2615959238219</v>
      </c>
      <c r="H780" s="32">
        <f t="shared" si="162"/>
        <v>0.58020259591970569</v>
      </c>
      <c r="I780" s="30">
        <f t="shared" si="157"/>
        <v>0.69700375057996067</v>
      </c>
      <c r="K780">
        <f t="shared" si="151"/>
        <v>733</v>
      </c>
      <c r="L780">
        <f t="shared" si="161"/>
        <v>5.2622299655912209E-3</v>
      </c>
      <c r="M780" s="32">
        <f t="shared" si="163"/>
        <v>0.14246947064719379</v>
      </c>
      <c r="N780" s="33">
        <f t="shared" si="158"/>
        <v>0.13076382729395977</v>
      </c>
      <c r="O780" s="11">
        <f t="shared" si="154"/>
        <v>2949103.3333333335</v>
      </c>
      <c r="P780" s="11">
        <f>O780/((Use!D$5))</f>
        <v>7930.2153456757869</v>
      </c>
      <c r="Q780" s="32">
        <f t="shared" si="155"/>
        <v>0.1896886759153858</v>
      </c>
      <c r="R780" s="35">
        <f t="shared" si="159"/>
        <v>0.3204525032093456</v>
      </c>
    </row>
    <row r="781" spans="2:18">
      <c r="B781">
        <f t="shared" si="150"/>
        <v>734</v>
      </c>
      <c r="C781">
        <f t="shared" si="160"/>
        <v>4.7003406736263317E-3</v>
      </c>
      <c r="D781" s="32">
        <f t="shared" si="152"/>
        <v>0.12734367120881662</v>
      </c>
      <c r="E781" s="33">
        <f t="shared" si="156"/>
        <v>0.11688080087111972</v>
      </c>
      <c r="F781" s="11">
        <f t="shared" si="153"/>
        <v>2953126.666666667</v>
      </c>
      <c r="G781" s="11">
        <f>F781/((Use!$C$5))</f>
        <v>7839.9427167913855</v>
      </c>
      <c r="H781" s="32">
        <f t="shared" si="162"/>
        <v>0.58092681776040278</v>
      </c>
      <c r="I781" s="30">
        <f t="shared" si="157"/>
        <v>0.69780761863152252</v>
      </c>
      <c r="K781">
        <f t="shared" si="151"/>
        <v>734</v>
      </c>
      <c r="L781">
        <f t="shared" si="161"/>
        <v>5.2622299655912209E-3</v>
      </c>
      <c r="M781" s="32">
        <f t="shared" si="163"/>
        <v>0.14256661997361927</v>
      </c>
      <c r="N781" s="33">
        <f t="shared" si="158"/>
        <v>0.130852994591941</v>
      </c>
      <c r="O781" s="11">
        <f t="shared" si="154"/>
        <v>2953126.666666667</v>
      </c>
      <c r="P781" s="11">
        <f>O781/((Use!D$5))</f>
        <v>7941.0341933506515</v>
      </c>
      <c r="Q781" s="32">
        <f t="shared" si="155"/>
        <v>0.1899135391310541</v>
      </c>
      <c r="R781" s="35">
        <f t="shared" si="159"/>
        <v>0.32076653372299513</v>
      </c>
    </row>
    <row r="782" spans="2:18">
      <c r="B782">
        <f t="shared" si="150"/>
        <v>735</v>
      </c>
      <c r="C782">
        <f t="shared" si="160"/>
        <v>4.7003406736263317E-3</v>
      </c>
      <c r="D782" s="32">
        <f t="shared" si="152"/>
        <v>0.12743038805319293</v>
      </c>
      <c r="E782" s="33">
        <f t="shared" si="156"/>
        <v>0.11696039284552651</v>
      </c>
      <c r="F782" s="11">
        <f t="shared" si="153"/>
        <v>2957150</v>
      </c>
      <c r="G782" s="11">
        <f>F782/((Use!$C$5))</f>
        <v>7850.6238376589472</v>
      </c>
      <c r="H782" s="32">
        <f t="shared" si="162"/>
        <v>0.58165095573827719</v>
      </c>
      <c r="I782" s="30">
        <f t="shared" si="157"/>
        <v>0.69861134858380369</v>
      </c>
      <c r="K782">
        <f t="shared" si="151"/>
        <v>735</v>
      </c>
      <c r="L782">
        <f t="shared" si="161"/>
        <v>5.2622299655912209E-3</v>
      </c>
      <c r="M782" s="32">
        <f t="shared" si="163"/>
        <v>0.14266370314453897</v>
      </c>
      <c r="N782" s="33">
        <f t="shared" si="158"/>
        <v>0.13094210116991609</v>
      </c>
      <c r="O782" s="11">
        <f t="shared" si="154"/>
        <v>2957150</v>
      </c>
      <c r="P782" s="11">
        <f>O782/((Use!D$5))</f>
        <v>7951.8530410255162</v>
      </c>
      <c r="Q782" s="32">
        <f t="shared" si="155"/>
        <v>0.19013836221802671</v>
      </c>
      <c r="R782" s="35">
        <f t="shared" si="159"/>
        <v>0.32108046338794283</v>
      </c>
    </row>
    <row r="783" spans="2:18">
      <c r="B783">
        <f t="shared" si="150"/>
        <v>736</v>
      </c>
      <c r="C783">
        <f t="shared" si="160"/>
        <v>4.7003406736263317E-3</v>
      </c>
      <c r="D783" s="32">
        <f t="shared" si="152"/>
        <v>0.12751704592655635</v>
      </c>
      <c r="E783" s="33">
        <f t="shared" si="156"/>
        <v>0.1170399306941244</v>
      </c>
      <c r="F783" s="11">
        <f t="shared" si="153"/>
        <v>2961173.3333333335</v>
      </c>
      <c r="G783" s="11">
        <f>F783/((Use!$C$5))</f>
        <v>7861.3049585265107</v>
      </c>
      <c r="H783" s="32">
        <f t="shared" si="162"/>
        <v>0.58237500997711911</v>
      </c>
      <c r="I783" s="30">
        <f t="shared" si="157"/>
        <v>0.69941494067124355</v>
      </c>
      <c r="K783">
        <f t="shared" si="151"/>
        <v>736</v>
      </c>
      <c r="L783">
        <f t="shared" si="161"/>
        <v>5.2622299655912209E-3</v>
      </c>
      <c r="M783" s="32">
        <f t="shared" si="163"/>
        <v>0.14276072029491835</v>
      </c>
      <c r="N783" s="33">
        <f t="shared" si="158"/>
        <v>0.1310311471517614</v>
      </c>
      <c r="O783" s="11">
        <f t="shared" si="154"/>
        <v>2961173.3333333335</v>
      </c>
      <c r="P783" s="11">
        <f>O783/((Use!D$5))</f>
        <v>7962.6718887003808</v>
      </c>
      <c r="Q783" s="32">
        <f t="shared" si="155"/>
        <v>0.1903631452380474</v>
      </c>
      <c r="R783" s="35">
        <f t="shared" si="159"/>
        <v>0.32139429238980877</v>
      </c>
    </row>
    <row r="784" spans="2:18">
      <c r="B784">
        <f t="shared" si="150"/>
        <v>737</v>
      </c>
      <c r="C784">
        <f t="shared" si="160"/>
        <v>4.7003406736263317E-3</v>
      </c>
      <c r="D784" s="32">
        <f t="shared" si="152"/>
        <v>0.12760364494905163</v>
      </c>
      <c r="E784" s="33">
        <f t="shared" si="156"/>
        <v>0.11711941452718672</v>
      </c>
      <c r="F784" s="11">
        <f t="shared" si="153"/>
        <v>2965196.666666667</v>
      </c>
      <c r="G784" s="11">
        <f>F784/((Use!$C$5))</f>
        <v>7871.9860793940743</v>
      </c>
      <c r="H784" s="32">
        <f t="shared" si="162"/>
        <v>0.58309898060036902</v>
      </c>
      <c r="I784" s="30">
        <f t="shared" si="157"/>
        <v>0.70021839512755579</v>
      </c>
      <c r="K784">
        <f t="shared" si="151"/>
        <v>737</v>
      </c>
      <c r="L784">
        <f t="shared" si="161"/>
        <v>5.2622299655912209E-3</v>
      </c>
      <c r="M784" s="32">
        <f t="shared" si="163"/>
        <v>0.14285767155926446</v>
      </c>
      <c r="N784" s="33">
        <f t="shared" si="158"/>
        <v>0.13112013266093256</v>
      </c>
      <c r="O784" s="11">
        <f t="shared" si="154"/>
        <v>2965196.666666667</v>
      </c>
      <c r="P784" s="11">
        <f>O784/((Use!D$5))</f>
        <v>7973.4907363752463</v>
      </c>
      <c r="Q784" s="32">
        <f t="shared" si="155"/>
        <v>0.19058788825268116</v>
      </c>
      <c r="R784" s="35">
        <f t="shared" si="159"/>
        <v>0.32170802091361372</v>
      </c>
    </row>
    <row r="785" spans="2:18">
      <c r="B785">
        <f t="shared" si="150"/>
        <v>738</v>
      </c>
      <c r="C785">
        <f t="shared" si="160"/>
        <v>4.7003406736263317E-3</v>
      </c>
      <c r="D785" s="32">
        <f t="shared" si="152"/>
        <v>0.12769018524041609</v>
      </c>
      <c r="E785" s="33">
        <f t="shared" si="156"/>
        <v>0.11719884445461287</v>
      </c>
      <c r="F785" s="11">
        <f t="shared" si="153"/>
        <v>2969220</v>
      </c>
      <c r="G785" s="11">
        <f>F785/((Use!$C$5))</f>
        <v>7882.6672002616369</v>
      </c>
      <c r="H785" s="32">
        <f t="shared" si="162"/>
        <v>0.58382286773111636</v>
      </c>
      <c r="I785" s="30">
        <f t="shared" si="157"/>
        <v>0.70102171218572917</v>
      </c>
      <c r="K785">
        <f t="shared" si="151"/>
        <v>738</v>
      </c>
      <c r="L785">
        <f t="shared" si="161"/>
        <v>5.2622299655912209E-3</v>
      </c>
      <c r="M785" s="32">
        <f t="shared" si="163"/>
        <v>0.14295455707162832</v>
      </c>
      <c r="N785" s="33">
        <f t="shared" si="158"/>
        <v>0.1312090578204666</v>
      </c>
      <c r="O785" s="11">
        <f t="shared" si="154"/>
        <v>2969220</v>
      </c>
      <c r="P785" s="11">
        <f>O785/((Use!D$5))</f>
        <v>7984.3095840501101</v>
      </c>
      <c r="Q785" s="32">
        <f t="shared" si="155"/>
        <v>0.19081259132331468</v>
      </c>
      <c r="R785" s="35">
        <f t="shared" si="159"/>
        <v>0.32202164914378129</v>
      </c>
    </row>
    <row r="786" spans="2:18">
      <c r="B786">
        <f t="shared" si="150"/>
        <v>739</v>
      </c>
      <c r="C786">
        <f t="shared" si="160"/>
        <v>4.7003406736263317E-3</v>
      </c>
      <c r="D786" s="32">
        <f t="shared" si="152"/>
        <v>0.1277766669199816</v>
      </c>
      <c r="E786" s="33">
        <f t="shared" si="156"/>
        <v>0.11727822058593017</v>
      </c>
      <c r="F786" s="11">
        <f t="shared" si="153"/>
        <v>2973243.3333333335</v>
      </c>
      <c r="G786" s="11">
        <f>F786/((Use!$C$5))</f>
        <v>7893.3483211292005</v>
      </c>
      <c r="H786" s="32">
        <f t="shared" si="162"/>
        <v>0.5845466714921036</v>
      </c>
      <c r="I786" s="30">
        <f t="shared" si="157"/>
        <v>0.70182489207803378</v>
      </c>
      <c r="K786">
        <f t="shared" si="151"/>
        <v>739</v>
      </c>
      <c r="L786">
        <f t="shared" si="161"/>
        <v>5.2622299655912209E-3</v>
      </c>
      <c r="M786" s="32">
        <f t="shared" si="163"/>
        <v>0.14305137696560705</v>
      </c>
      <c r="N786" s="33">
        <f t="shared" si="158"/>
        <v>0.13129792275298402</v>
      </c>
      <c r="O786" s="11">
        <f t="shared" si="154"/>
        <v>2973243.3333333335</v>
      </c>
      <c r="P786" s="11">
        <f>O786/((Use!D$5))</f>
        <v>7995.1284317249747</v>
      </c>
      <c r="Q786" s="32">
        <f t="shared" si="155"/>
        <v>0.19103725451115763</v>
      </c>
      <c r="R786" s="35">
        <f t="shared" si="159"/>
        <v>0.32233517726414163</v>
      </c>
    </row>
    <row r="787" spans="2:18">
      <c r="B787">
        <f t="shared" si="150"/>
        <v>740</v>
      </c>
      <c r="C787">
        <f t="shared" si="160"/>
        <v>4.7003406736263317E-3</v>
      </c>
      <c r="D787" s="32">
        <f t="shared" si="152"/>
        <v>0.12786309010667649</v>
      </c>
      <c r="E787" s="33">
        <f t="shared" si="156"/>
        <v>0.11735754303029544</v>
      </c>
      <c r="F787" s="11">
        <f t="shared" si="153"/>
        <v>2977266.666666667</v>
      </c>
      <c r="G787" s="11">
        <f>F787/((Use!$C$5))</f>
        <v>7904.029441996764</v>
      </c>
      <c r="H787" s="32">
        <f t="shared" si="162"/>
        <v>0.58527039200572806</v>
      </c>
      <c r="I787" s="30">
        <f t="shared" si="157"/>
        <v>0.7026279350360235</v>
      </c>
      <c r="K787">
        <f t="shared" si="151"/>
        <v>740</v>
      </c>
      <c r="L787">
        <f t="shared" si="161"/>
        <v>5.2622299655912209E-3</v>
      </c>
      <c r="M787" s="32">
        <f t="shared" si="163"/>
        <v>0.14314813137434584</v>
      </c>
      <c r="N787" s="33">
        <f t="shared" si="158"/>
        <v>0.13138672758069045</v>
      </c>
      <c r="O787" s="11">
        <f t="shared" si="154"/>
        <v>2977266.666666667</v>
      </c>
      <c r="P787" s="11">
        <f>O787/((Use!D$5))</f>
        <v>8005.9472793998402</v>
      </c>
      <c r="Q787" s="32">
        <f t="shared" si="155"/>
        <v>0.19126187787724336</v>
      </c>
      <c r="R787" s="35">
        <f t="shared" si="159"/>
        <v>0.32264860545793383</v>
      </c>
    </row>
    <row r="788" spans="2:18">
      <c r="B788">
        <f t="shared" si="150"/>
        <v>741</v>
      </c>
      <c r="C788">
        <f t="shared" si="160"/>
        <v>4.7003406736263317E-3</v>
      </c>
      <c r="D788" s="32">
        <f t="shared" si="152"/>
        <v>0.12794945491902734</v>
      </c>
      <c r="E788" s="33">
        <f t="shared" si="156"/>
        <v>0.11743681189649689</v>
      </c>
      <c r="F788" s="11">
        <f t="shared" si="153"/>
        <v>2981290</v>
      </c>
      <c r="G788" s="11">
        <f>F788/((Use!$C$5))</f>
        <v>7914.7105628643267</v>
      </c>
      <c r="H788" s="32">
        <f t="shared" si="162"/>
        <v>0.5859940293940411</v>
      </c>
      <c r="I788" s="30">
        <f t="shared" si="157"/>
        <v>0.70343084129053801</v>
      </c>
      <c r="K788">
        <f t="shared" si="151"/>
        <v>741</v>
      </c>
      <c r="L788">
        <f t="shared" si="161"/>
        <v>5.2622299655912209E-3</v>
      </c>
      <c r="M788" s="32">
        <f t="shared" si="163"/>
        <v>0.14324482043054032</v>
      </c>
      <c r="N788" s="33">
        <f t="shared" si="158"/>
        <v>0.13147547242537888</v>
      </c>
      <c r="O788" s="11">
        <f t="shared" si="154"/>
        <v>2981290</v>
      </c>
      <c r="P788" s="11">
        <f>O788/((Use!D$5))</f>
        <v>8016.7661270747039</v>
      </c>
      <c r="Q788" s="32">
        <f t="shared" si="155"/>
        <v>0.19148646148242868</v>
      </c>
      <c r="R788" s="35">
        <f t="shared" si="159"/>
        <v>0.32296193390780759</v>
      </c>
    </row>
    <row r="789" spans="2:18">
      <c r="B789">
        <f t="shared" si="150"/>
        <v>742</v>
      </c>
      <c r="C789">
        <f t="shared" si="160"/>
        <v>4.7003406736263317E-3</v>
      </c>
      <c r="D789" s="32">
        <f t="shared" si="152"/>
        <v>0.12803576147516116</v>
      </c>
      <c r="E789" s="33">
        <f t="shared" si="156"/>
        <v>0.11751602729295588</v>
      </c>
      <c r="F789" s="11">
        <f t="shared" si="153"/>
        <v>2985313.3333333335</v>
      </c>
      <c r="G789" s="11">
        <f>F789/((Use!$C$5))</f>
        <v>7925.3916837318902</v>
      </c>
      <c r="H789" s="32">
        <f t="shared" si="162"/>
        <v>0.58671758377875116</v>
      </c>
      <c r="I789" s="30">
        <f t="shared" si="157"/>
        <v>0.70423361107170701</v>
      </c>
      <c r="K789">
        <f t="shared" si="151"/>
        <v>742</v>
      </c>
      <c r="L789">
        <f t="shared" si="161"/>
        <v>5.2622299655912209E-3</v>
      </c>
      <c r="M789" s="32">
        <f t="shared" si="163"/>
        <v>0.14334144426643855</v>
      </c>
      <c r="N789" s="33">
        <f t="shared" si="158"/>
        <v>0.13156415740843161</v>
      </c>
      <c r="O789" s="11">
        <f t="shared" si="154"/>
        <v>2985313.3333333335</v>
      </c>
      <c r="P789" s="11">
        <f>O789/((Use!D$5))</f>
        <v>8027.5849747495686</v>
      </c>
      <c r="Q789" s="32">
        <f t="shared" si="155"/>
        <v>0.19171100538739638</v>
      </c>
      <c r="R789" s="35">
        <f t="shared" si="159"/>
        <v>0.32327516279582802</v>
      </c>
    </row>
    <row r="790" spans="2:18">
      <c r="B790">
        <f t="shared" si="150"/>
        <v>743</v>
      </c>
      <c r="C790">
        <f t="shared" si="160"/>
        <v>4.7003406736263317E-3</v>
      </c>
      <c r="D790" s="32">
        <f t="shared" si="152"/>
        <v>0.12812200989280689</v>
      </c>
      <c r="E790" s="33">
        <f t="shared" si="156"/>
        <v>0.11759518932772844</v>
      </c>
      <c r="F790" s="11">
        <f t="shared" si="153"/>
        <v>2989336.666666667</v>
      </c>
      <c r="G790" s="11">
        <f>F790/((Use!$C$5))</f>
        <v>7936.0728045994538</v>
      </c>
      <c r="H790" s="32">
        <f t="shared" si="162"/>
        <v>0.58744105528122625</v>
      </c>
      <c r="I790" s="30">
        <f t="shared" si="157"/>
        <v>0.70503624460895464</v>
      </c>
      <c r="K790">
        <f t="shared" si="151"/>
        <v>743</v>
      </c>
      <c r="L790">
        <f t="shared" si="161"/>
        <v>5.2622299655912209E-3</v>
      </c>
      <c r="M790" s="32">
        <f t="shared" si="163"/>
        <v>0.14343800301384316</v>
      </c>
      <c r="N790" s="33">
        <f t="shared" si="158"/>
        <v>0.13165278265082198</v>
      </c>
      <c r="O790" s="11">
        <f t="shared" si="154"/>
        <v>2989336.666666667</v>
      </c>
      <c r="P790" s="11">
        <f>O790/((Use!D$5))</f>
        <v>8038.4038224244341</v>
      </c>
      <c r="Q790" s="32">
        <f t="shared" si="155"/>
        <v>0.19193550965265441</v>
      </c>
      <c r="R790" s="35">
        <f t="shared" si="159"/>
        <v>0.32358829230347641</v>
      </c>
    </row>
    <row r="791" spans="2:18">
      <c r="B791">
        <f t="shared" si="150"/>
        <v>744</v>
      </c>
      <c r="C791">
        <f t="shared" si="160"/>
        <v>4.7003406736263317E-3</v>
      </c>
      <c r="D791" s="32">
        <f t="shared" si="152"/>
        <v>0.12820820028929761</v>
      </c>
      <c r="E791" s="33">
        <f t="shared" si="156"/>
        <v>0.11767429810850731</v>
      </c>
      <c r="F791" s="11">
        <f t="shared" si="153"/>
        <v>2993360</v>
      </c>
      <c r="G791" s="11">
        <f>F791/((Use!$C$5))</f>
        <v>7946.7539254670164</v>
      </c>
      <c r="H791" s="32">
        <f t="shared" si="162"/>
        <v>0.5881644440224888</v>
      </c>
      <c r="I791" s="30">
        <f t="shared" si="157"/>
        <v>0.70583874213099607</v>
      </c>
      <c r="K791">
        <f t="shared" si="151"/>
        <v>744</v>
      </c>
      <c r="L791">
        <f t="shared" si="161"/>
        <v>5.2622299655912209E-3</v>
      </c>
      <c r="M791" s="32">
        <f t="shared" si="163"/>
        <v>0.1435344968041134</v>
      </c>
      <c r="N791" s="33">
        <f t="shared" si="158"/>
        <v>0.13174134827311648</v>
      </c>
      <c r="O791" s="11">
        <f t="shared" si="154"/>
        <v>2993360</v>
      </c>
      <c r="P791" s="11">
        <f>O791/((Use!D$5))</f>
        <v>8049.2226700992978</v>
      </c>
      <c r="Q791" s="32">
        <f t="shared" si="155"/>
        <v>0.19215997433853749</v>
      </c>
      <c r="R791" s="35">
        <f t="shared" si="159"/>
        <v>0.32390132261165394</v>
      </c>
    </row>
    <row r="792" spans="2:18">
      <c r="B792">
        <f t="shared" si="150"/>
        <v>745</v>
      </c>
      <c r="C792">
        <f t="shared" si="160"/>
        <v>4.7003406736263317E-3</v>
      </c>
      <c r="D792" s="32">
        <f t="shared" si="152"/>
        <v>0.12829433278157223</v>
      </c>
      <c r="E792" s="33">
        <f t="shared" si="156"/>
        <v>0.11775335374262341</v>
      </c>
      <c r="F792" s="11">
        <f t="shared" si="153"/>
        <v>2997383.3333333335</v>
      </c>
      <c r="G792" s="11">
        <f>F792/((Use!$C$5))</f>
        <v>7957.43504633458</v>
      </c>
      <c r="H792" s="32">
        <f t="shared" si="162"/>
        <v>0.58888775012322769</v>
      </c>
      <c r="I792" s="30">
        <f t="shared" si="157"/>
        <v>0.70664110386585111</v>
      </c>
      <c r="K792">
        <f t="shared" si="151"/>
        <v>745</v>
      </c>
      <c r="L792">
        <f t="shared" si="161"/>
        <v>5.2622299655912209E-3</v>
      </c>
      <c r="M792" s="32">
        <f t="shared" si="163"/>
        <v>0.14363092576816738</v>
      </c>
      <c r="N792" s="33">
        <f t="shared" si="158"/>
        <v>0.13182985439547668</v>
      </c>
      <c r="O792" s="11">
        <f t="shared" si="154"/>
        <v>2997383.3333333335</v>
      </c>
      <c r="P792" s="11">
        <f>O792/((Use!D$5))</f>
        <v>8060.0415177741625</v>
      </c>
      <c r="Q792" s="32">
        <f t="shared" si="155"/>
        <v>0.19238439950520689</v>
      </c>
      <c r="R792" s="35">
        <f t="shared" si="159"/>
        <v>0.32421425390068359</v>
      </c>
    </row>
    <row r="793" spans="2:18">
      <c r="B793">
        <f t="shared" si="150"/>
        <v>746</v>
      </c>
      <c r="C793">
        <f t="shared" si="160"/>
        <v>4.7003406736263317E-3</v>
      </c>
      <c r="D793" s="32">
        <f t="shared" si="152"/>
        <v>0.12838040748617735</v>
      </c>
      <c r="E793" s="33">
        <f t="shared" si="156"/>
        <v>0.11783235633704754</v>
      </c>
      <c r="F793" s="11">
        <f t="shared" si="153"/>
        <v>3001406.666666667</v>
      </c>
      <c r="G793" s="11">
        <f>F793/((Use!$C$5))</f>
        <v>7968.1161672021435</v>
      </c>
      <c r="H793" s="32">
        <f t="shared" si="162"/>
        <v>0.58961097370379145</v>
      </c>
      <c r="I793" s="30">
        <f t="shared" si="157"/>
        <v>0.70744333004083904</v>
      </c>
      <c r="K793">
        <f t="shared" si="151"/>
        <v>746</v>
      </c>
      <c r="L793">
        <f t="shared" si="161"/>
        <v>5.2622299655912209E-3</v>
      </c>
      <c r="M793" s="32">
        <f t="shared" si="163"/>
        <v>0.14372729003648393</v>
      </c>
      <c r="N793" s="33">
        <f t="shared" si="158"/>
        <v>0.1319183011376609</v>
      </c>
      <c r="O793" s="11">
        <f t="shared" si="154"/>
        <v>3001406.666666667</v>
      </c>
      <c r="P793" s="11">
        <f>O793/((Use!D$5))</f>
        <v>8070.860365449028</v>
      </c>
      <c r="Q793" s="32">
        <f t="shared" si="155"/>
        <v>0.19260878521265315</v>
      </c>
      <c r="R793" s="35">
        <f t="shared" si="159"/>
        <v>0.32452708635031402</v>
      </c>
    </row>
    <row r="794" spans="2:18">
      <c r="B794">
        <f t="shared" si="150"/>
        <v>747</v>
      </c>
      <c r="C794">
        <f t="shared" si="160"/>
        <v>4.7003406736263317E-3</v>
      </c>
      <c r="D794" s="32">
        <f t="shared" si="152"/>
        <v>0.12846642451926921</v>
      </c>
      <c r="E794" s="33">
        <f t="shared" si="156"/>
        <v>0.11791130599839229</v>
      </c>
      <c r="F794" s="11">
        <f t="shared" si="153"/>
        <v>3005430</v>
      </c>
      <c r="G794" s="11">
        <f>F794/((Use!$C$5))</f>
        <v>7978.7972880697062</v>
      </c>
      <c r="H794" s="32">
        <f t="shared" si="162"/>
        <v>0.5903341148841913</v>
      </c>
      <c r="I794" s="30">
        <f t="shared" si="157"/>
        <v>0.70824542088258358</v>
      </c>
      <c r="K794">
        <f t="shared" si="151"/>
        <v>747</v>
      </c>
      <c r="L794">
        <f t="shared" si="161"/>
        <v>5.2622299655912209E-3</v>
      </c>
      <c r="M794" s="32">
        <f t="shared" si="163"/>
        <v>0.14382358973910483</v>
      </c>
      <c r="N794" s="33">
        <f t="shared" si="158"/>
        <v>0.13200668861902637</v>
      </c>
      <c r="O794" s="11">
        <f t="shared" si="154"/>
        <v>3005430</v>
      </c>
      <c r="P794" s="11">
        <f>O794/((Use!D$5))</f>
        <v>8081.6792131238917</v>
      </c>
      <c r="Q794" s="32">
        <f t="shared" si="155"/>
        <v>0.1928331315206939</v>
      </c>
      <c r="R794" s="35">
        <f t="shared" si="159"/>
        <v>0.32483982013972024</v>
      </c>
    </row>
    <row r="795" spans="2:18">
      <c r="B795">
        <f t="shared" si="150"/>
        <v>748</v>
      </c>
      <c r="C795">
        <f t="shared" si="160"/>
        <v>4.7003406736263317E-3</v>
      </c>
      <c r="D795" s="32">
        <f t="shared" si="152"/>
        <v>0.12855238399661531</v>
      </c>
      <c r="E795" s="33">
        <f t="shared" si="156"/>
        <v>0.11799020283291344</v>
      </c>
      <c r="F795" s="11">
        <f t="shared" si="153"/>
        <v>3009453.3333333335</v>
      </c>
      <c r="G795" s="11">
        <f>F795/((Use!$C$5))</f>
        <v>7989.4784089372697</v>
      </c>
      <c r="H795" s="32">
        <f t="shared" si="162"/>
        <v>0.5910571737841076</v>
      </c>
      <c r="I795" s="30">
        <f t="shared" si="157"/>
        <v>0.709047376617021</v>
      </c>
      <c r="K795">
        <f t="shared" si="151"/>
        <v>748</v>
      </c>
      <c r="L795">
        <f t="shared" si="161"/>
        <v>5.2622299655912209E-3</v>
      </c>
      <c r="M795" s="32">
        <f t="shared" si="163"/>
        <v>0.14391982500563674</v>
      </c>
      <c r="N795" s="33">
        <f t="shared" si="158"/>
        <v>0.13209501695853099</v>
      </c>
      <c r="O795" s="11">
        <f t="shared" si="154"/>
        <v>3009453.3333333335</v>
      </c>
      <c r="P795" s="11">
        <f>O795/((Use!D$5))</f>
        <v>8092.4980607987563</v>
      </c>
      <c r="Q795" s="32">
        <f t="shared" si="155"/>
        <v>0.19305743848897713</v>
      </c>
      <c r="R795" s="35">
        <f t="shared" si="159"/>
        <v>0.32515245544750815</v>
      </c>
    </row>
    <row r="796" spans="2:18">
      <c r="B796">
        <f t="shared" si="150"/>
        <v>749</v>
      </c>
      <c r="C796">
        <f t="shared" si="160"/>
        <v>4.7003406736263317E-3</v>
      </c>
      <c r="D796" s="32">
        <f t="shared" si="152"/>
        <v>0.12863828603359648</v>
      </c>
      <c r="E796" s="33">
        <f t="shared" si="156"/>
        <v>0.11806904694651178</v>
      </c>
      <c r="F796" s="11">
        <f t="shared" si="153"/>
        <v>3013476.666666667</v>
      </c>
      <c r="G796" s="11">
        <f>F796/((Use!$C$5))</f>
        <v>8000.1595298048333</v>
      </c>
      <c r="H796" s="32">
        <f t="shared" si="162"/>
        <v>0.59178015052288124</v>
      </c>
      <c r="I796" s="30">
        <f t="shared" si="157"/>
        <v>0.70984919746939301</v>
      </c>
      <c r="K796">
        <f t="shared" si="151"/>
        <v>749</v>
      </c>
      <c r="L796">
        <f t="shared" si="161"/>
        <v>5.2622299655912209E-3</v>
      </c>
      <c r="M796" s="32">
        <f t="shared" si="163"/>
        <v>0.14401599596525336</v>
      </c>
      <c r="N796" s="33">
        <f t="shared" si="158"/>
        <v>0.13218328627473516</v>
      </c>
      <c r="O796" s="11">
        <f t="shared" si="154"/>
        <v>3013476.666666667</v>
      </c>
      <c r="P796" s="11">
        <f>O796/((Use!D$5))</f>
        <v>8103.3169084736219</v>
      </c>
      <c r="Q796" s="32">
        <f t="shared" si="155"/>
        <v>0.19328170617698071</v>
      </c>
      <c r="R796" s="35">
        <f t="shared" si="159"/>
        <v>0.3254649924517159</v>
      </c>
    </row>
    <row r="797" spans="2:18">
      <c r="B797">
        <f t="shared" si="150"/>
        <v>750</v>
      </c>
      <c r="C797">
        <f t="shared" si="160"/>
        <v>4.7003406736263317E-3</v>
      </c>
      <c r="D797" s="32">
        <f t="shared" si="152"/>
        <v>0.1287241307452085</v>
      </c>
      <c r="E797" s="33">
        <f t="shared" si="156"/>
        <v>0.11814783844473481</v>
      </c>
      <c r="F797" s="11">
        <f t="shared" si="153"/>
        <v>3017500</v>
      </c>
      <c r="G797" s="11">
        <f>F797/((Use!$C$5))</f>
        <v>8010.840650672395</v>
      </c>
      <c r="H797" s="32">
        <f t="shared" si="162"/>
        <v>0.59250304521952646</v>
      </c>
      <c r="I797" s="30">
        <f t="shared" si="157"/>
        <v>0.71065088366426132</v>
      </c>
      <c r="K797">
        <f t="shared" si="151"/>
        <v>750</v>
      </c>
      <c r="L797">
        <f t="shared" si="161"/>
        <v>5.2622299655912209E-3</v>
      </c>
      <c r="M797" s="32">
        <f t="shared" si="163"/>
        <v>0.14411210274669731</v>
      </c>
      <c r="N797" s="33">
        <f t="shared" si="158"/>
        <v>0.13227149668580376</v>
      </c>
      <c r="O797" s="11">
        <f t="shared" si="154"/>
        <v>3017500</v>
      </c>
      <c r="P797" s="11">
        <f>O797/((Use!D$5))</f>
        <v>8114.1357561484856</v>
      </c>
      <c r="Q797" s="32">
        <f t="shared" si="155"/>
        <v>0.19350593464401314</v>
      </c>
      <c r="R797" s="35">
        <f t="shared" si="159"/>
        <v>0.3257774313298169</v>
      </c>
    </row>
    <row r="798" spans="2:18">
      <c r="B798">
        <f t="shared" si="150"/>
        <v>751</v>
      </c>
      <c r="C798">
        <f t="shared" si="160"/>
        <v>4.7003406736263317E-3</v>
      </c>
      <c r="D798" s="32">
        <f t="shared" si="152"/>
        <v>0.12880991824606391</v>
      </c>
      <c r="E798" s="33">
        <f t="shared" si="156"/>
        <v>0.1182265774327782</v>
      </c>
      <c r="F798" s="11">
        <f t="shared" si="153"/>
        <v>3021523.3333333335</v>
      </c>
      <c r="G798" s="11">
        <f>F798/((Use!$C$5))</f>
        <v>8021.5217715399585</v>
      </c>
      <c r="H798" s="32">
        <f t="shared" si="162"/>
        <v>0.59322585799272243</v>
      </c>
      <c r="I798" s="30">
        <f t="shared" si="157"/>
        <v>0.71145243542550063</v>
      </c>
      <c r="K798">
        <f t="shared" si="151"/>
        <v>751</v>
      </c>
      <c r="L798">
        <f t="shared" si="161"/>
        <v>5.2622299655912209E-3</v>
      </c>
      <c r="M798" s="32">
        <f t="shared" si="163"/>
        <v>0.1442081454782822</v>
      </c>
      <c r="N798" s="33">
        <f t="shared" si="158"/>
        <v>0.13235964830950783</v>
      </c>
      <c r="O798" s="11">
        <f t="shared" si="154"/>
        <v>3021523.3333333335</v>
      </c>
      <c r="P798" s="11">
        <f>O798/((Use!D$5))</f>
        <v>8124.9546038233502</v>
      </c>
      <c r="Q798" s="32">
        <f t="shared" si="155"/>
        <v>0.19373012394921435</v>
      </c>
      <c r="R798" s="35">
        <f t="shared" si="159"/>
        <v>0.32608977225872215</v>
      </c>
    </row>
    <row r="799" spans="2:18">
      <c r="B799">
        <f t="shared" si="150"/>
        <v>752</v>
      </c>
      <c r="C799">
        <f t="shared" si="160"/>
        <v>4.7003406736263317E-3</v>
      </c>
      <c r="D799" s="32">
        <f t="shared" si="152"/>
        <v>0.12889564865039402</v>
      </c>
      <c r="E799" s="33">
        <f t="shared" si="156"/>
        <v>0.11830526401548773</v>
      </c>
      <c r="F799" s="11">
        <f t="shared" si="153"/>
        <v>3025546.666666667</v>
      </c>
      <c r="G799" s="11">
        <f>F799/((Use!$C$5))</f>
        <v>8032.202892407523</v>
      </c>
      <c r="H799" s="32">
        <f t="shared" si="162"/>
        <v>0.5939485889608217</v>
      </c>
      <c r="I799" s="30">
        <f t="shared" si="157"/>
        <v>0.71225385297630939</v>
      </c>
      <c r="K799">
        <f t="shared" si="151"/>
        <v>752</v>
      </c>
      <c r="L799">
        <f t="shared" si="161"/>
        <v>5.2622299655912209E-3</v>
      </c>
      <c r="M799" s="32">
        <f t="shared" si="163"/>
        <v>0.14430412428789471</v>
      </c>
      <c r="N799" s="33">
        <f t="shared" si="158"/>
        <v>0.13244774126322653</v>
      </c>
      <c r="O799" s="11">
        <f t="shared" si="154"/>
        <v>3025546.666666667</v>
      </c>
      <c r="P799" s="11">
        <f>O799/((Use!D$5))</f>
        <v>8135.7734514982158</v>
      </c>
      <c r="Q799" s="32">
        <f t="shared" si="155"/>
        <v>0.19395427415155708</v>
      </c>
      <c r="R799" s="35">
        <f t="shared" si="159"/>
        <v>0.32640201541478364</v>
      </c>
    </row>
    <row r="800" spans="2:18">
      <c r="B800">
        <f t="shared" si="150"/>
        <v>753</v>
      </c>
      <c r="C800">
        <f t="shared" si="160"/>
        <v>4.7003406736263317E-3</v>
      </c>
      <c r="D800" s="32">
        <f t="shared" si="152"/>
        <v>0.12898132207205029</v>
      </c>
      <c r="E800" s="33">
        <f t="shared" si="156"/>
        <v>0.11838389829736055</v>
      </c>
      <c r="F800" s="11">
        <f t="shared" si="153"/>
        <v>3029570</v>
      </c>
      <c r="G800" s="11">
        <f>F800/((Use!$C$5))</f>
        <v>8042.8840132750847</v>
      </c>
      <c r="H800" s="32">
        <f t="shared" si="162"/>
        <v>0.59467123824184764</v>
      </c>
      <c r="I800" s="30">
        <f t="shared" si="157"/>
        <v>0.71305513653920816</v>
      </c>
      <c r="K800">
        <f t="shared" si="151"/>
        <v>753</v>
      </c>
      <c r="L800">
        <f t="shared" si="161"/>
        <v>5.2622299655912209E-3</v>
      </c>
      <c r="M800" s="32">
        <f t="shared" si="163"/>
        <v>0.14440003930299652</v>
      </c>
      <c r="N800" s="33">
        <f t="shared" si="158"/>
        <v>0.13253577566394897</v>
      </c>
      <c r="O800" s="11">
        <f t="shared" si="154"/>
        <v>3029570</v>
      </c>
      <c r="P800" s="11">
        <f>O800/((Use!D$5))</f>
        <v>8146.5922991730795</v>
      </c>
      <c r="Q800" s="32">
        <f t="shared" si="155"/>
        <v>0.19417838530984607</v>
      </c>
      <c r="R800" s="35">
        <f t="shared" si="159"/>
        <v>0.32671416097379502</v>
      </c>
    </row>
    <row r="801" spans="2:18">
      <c r="B801">
        <f t="shared" ref="B801:B864" si="164">B800+1</f>
        <v>754</v>
      </c>
      <c r="C801">
        <f t="shared" si="160"/>
        <v>4.7003406736263317E-3</v>
      </c>
      <c r="D801" s="32">
        <f t="shared" si="152"/>
        <v>0.12906693862450644</v>
      </c>
      <c r="E801" s="33">
        <f t="shared" si="156"/>
        <v>0.1184624803825471</v>
      </c>
      <c r="F801" s="11">
        <f t="shared" si="153"/>
        <v>3033593.3333333335</v>
      </c>
      <c r="G801" s="11">
        <f>F801/((Use!$C$5))</f>
        <v>8053.5651341426483</v>
      </c>
      <c r="H801" s="32">
        <f t="shared" si="162"/>
        <v>0.59539380595349523</v>
      </c>
      <c r="I801" s="30">
        <f t="shared" si="157"/>
        <v>0.71385628633604237</v>
      </c>
      <c r="K801">
        <f t="shared" ref="K801:K864" si="165">K800+1</f>
        <v>754</v>
      </c>
      <c r="L801">
        <f t="shared" si="161"/>
        <v>5.2622299655912209E-3</v>
      </c>
      <c r="M801" s="32">
        <f t="shared" si="163"/>
        <v>0.14449589065062612</v>
      </c>
      <c r="N801" s="33">
        <f t="shared" si="158"/>
        <v>0.13262375162827589</v>
      </c>
      <c r="O801" s="11">
        <f t="shared" si="154"/>
        <v>3033593.3333333335</v>
      </c>
      <c r="P801" s="11">
        <f>O801/((Use!D$5))</f>
        <v>8157.4111468479441</v>
      </c>
      <c r="Q801" s="32">
        <f t="shared" si="155"/>
        <v>0.19440245748272025</v>
      </c>
      <c r="R801" s="35">
        <f t="shared" si="159"/>
        <v>0.32702620911099611</v>
      </c>
    </row>
    <row r="802" spans="2:18">
      <c r="B802">
        <f t="shared" si="164"/>
        <v>755</v>
      </c>
      <c r="C802">
        <f t="shared" si="160"/>
        <v>4.7003406736263317E-3</v>
      </c>
      <c r="D802" s="32">
        <f t="shared" si="152"/>
        <v>0.12915249842086005</v>
      </c>
      <c r="E802" s="33">
        <f t="shared" si="156"/>
        <v>0.11854101037485258</v>
      </c>
      <c r="F802" s="11">
        <f t="shared" si="153"/>
        <v>3037616.666666667</v>
      </c>
      <c r="G802" s="11">
        <f>F802/((Use!$C$5))</f>
        <v>8064.2462550102118</v>
      </c>
      <c r="H802" s="32">
        <f t="shared" si="162"/>
        <v>0.59611629221313833</v>
      </c>
      <c r="I802" s="30">
        <f t="shared" si="157"/>
        <v>0.71465730258799087</v>
      </c>
      <c r="K802">
        <f t="shared" si="165"/>
        <v>755</v>
      </c>
      <c r="L802">
        <f t="shared" si="161"/>
        <v>5.2622299655912209E-3</v>
      </c>
      <c r="M802" s="32">
        <f t="shared" si="163"/>
        <v>0.14459167845740109</v>
      </c>
      <c r="N802" s="33">
        <f t="shared" si="158"/>
        <v>0.13271166927242159</v>
      </c>
      <c r="O802" s="11">
        <f t="shared" si="154"/>
        <v>3037616.666666667</v>
      </c>
      <c r="P802" s="11">
        <f>O802/((Use!D$5))</f>
        <v>8168.2299945228096</v>
      </c>
      <c r="Q802" s="32">
        <f t="shared" si="155"/>
        <v>0.19462649072865293</v>
      </c>
      <c r="R802" s="35">
        <f t="shared" si="159"/>
        <v>0.32733816000107452</v>
      </c>
    </row>
    <row r="803" spans="2:18">
      <c r="B803">
        <f t="shared" si="164"/>
        <v>756</v>
      </c>
      <c r="C803">
        <f t="shared" si="160"/>
        <v>4.7003406736263317E-3</v>
      </c>
      <c r="D803" s="32">
        <f t="shared" si="152"/>
        <v>0.12923800157383433</v>
      </c>
      <c r="E803" s="33">
        <f t="shared" si="156"/>
        <v>0.11861948837773859</v>
      </c>
      <c r="F803" s="11">
        <f t="shared" si="153"/>
        <v>3041640</v>
      </c>
      <c r="G803" s="11">
        <f>F803/((Use!$C$5))</f>
        <v>8074.9273758777745</v>
      </c>
      <c r="H803" s="32">
        <f t="shared" si="162"/>
        <v>0.59683869713782167</v>
      </c>
      <c r="I803" s="30">
        <f t="shared" si="157"/>
        <v>0.71545818551556029</v>
      </c>
      <c r="K803">
        <f t="shared" si="165"/>
        <v>756</v>
      </c>
      <c r="L803">
        <f t="shared" si="161"/>
        <v>5.2622299655912209E-3</v>
      </c>
      <c r="M803" s="32">
        <f t="shared" si="163"/>
        <v>0.14468740284951981</v>
      </c>
      <c r="N803" s="33">
        <f t="shared" si="158"/>
        <v>0.13279952871221576</v>
      </c>
      <c r="O803" s="11">
        <f t="shared" si="154"/>
        <v>3041640</v>
      </c>
      <c r="P803" s="11">
        <f>O803/((Use!D$5))</f>
        <v>8179.0488421976734</v>
      </c>
      <c r="Q803" s="32">
        <f t="shared" si="155"/>
        <v>0.19485048510595193</v>
      </c>
      <c r="R803" s="35">
        <f t="shared" si="159"/>
        <v>0.32765001381816772</v>
      </c>
    </row>
    <row r="804" spans="2:18">
      <c r="B804">
        <f t="shared" si="164"/>
        <v>757</v>
      </c>
      <c r="C804">
        <f t="shared" si="160"/>
        <v>4.7003406736263317E-3</v>
      </c>
      <c r="D804" s="32">
        <f t="shared" si="152"/>
        <v>0.12932344819577984</v>
      </c>
      <c r="E804" s="33">
        <f t="shared" si="156"/>
        <v>0.11869791449432468</v>
      </c>
      <c r="F804" s="11">
        <f t="shared" si="153"/>
        <v>3045663.3333333335</v>
      </c>
      <c r="G804" s="11">
        <f>F804/((Use!$C$5))</f>
        <v>8085.608496745338</v>
      </c>
      <c r="H804" s="32">
        <f t="shared" si="162"/>
        <v>0.59756102084427076</v>
      </c>
      <c r="I804" s="30">
        <f t="shared" si="157"/>
        <v>0.71625893533859541</v>
      </c>
      <c r="K804">
        <f t="shared" si="165"/>
        <v>757</v>
      </c>
      <c r="L804">
        <f t="shared" si="161"/>
        <v>5.2622299655912209E-3</v>
      </c>
      <c r="M804" s="32">
        <f t="shared" si="163"/>
        <v>0.14478306395276347</v>
      </c>
      <c r="N804" s="33">
        <f t="shared" si="158"/>
        <v>0.13288733006310502</v>
      </c>
      <c r="O804" s="11">
        <f t="shared" si="154"/>
        <v>3045663.3333333335</v>
      </c>
      <c r="P804" s="11">
        <f>O804/((Use!D$5))</f>
        <v>8189.8676898725389</v>
      </c>
      <c r="Q804" s="32">
        <f t="shared" si="155"/>
        <v>0.19507444067276128</v>
      </c>
      <c r="R804" s="35">
        <f t="shared" si="159"/>
        <v>0.3279617707358663</v>
      </c>
    </row>
    <row r="805" spans="2:18">
      <c r="B805">
        <f t="shared" si="164"/>
        <v>758</v>
      </c>
      <c r="C805">
        <f t="shared" si="160"/>
        <v>4.7003406736263317E-3</v>
      </c>
      <c r="D805" s="32">
        <f t="shared" si="152"/>
        <v>0.12940883839867623</v>
      </c>
      <c r="E805" s="33">
        <f t="shared" si="156"/>
        <v>0.11877628882738997</v>
      </c>
      <c r="F805" s="11">
        <f t="shared" si="153"/>
        <v>3049686.666666667</v>
      </c>
      <c r="G805" s="11">
        <f>F805/((Use!$C$5))</f>
        <v>8096.2896176129016</v>
      </c>
      <c r="H805" s="32">
        <f t="shared" si="162"/>
        <v>0.59828326344888749</v>
      </c>
      <c r="I805" s="30">
        <f t="shared" si="157"/>
        <v>0.71705955227627749</v>
      </c>
      <c r="K805">
        <f t="shared" si="165"/>
        <v>758</v>
      </c>
      <c r="L805">
        <f t="shared" si="161"/>
        <v>5.2622299655912209E-3</v>
      </c>
      <c r="M805" s="32">
        <f t="shared" si="163"/>
        <v>0.14487866189249804</v>
      </c>
      <c r="N805" s="33">
        <f t="shared" si="158"/>
        <v>0.13297507344015502</v>
      </c>
      <c r="O805" s="11">
        <f t="shared" si="154"/>
        <v>3049686.666666667</v>
      </c>
      <c r="P805" s="11">
        <f>O805/((Use!D$5))</f>
        <v>8200.6865375474044</v>
      </c>
      <c r="Q805" s="32">
        <f t="shared" si="155"/>
        <v>0.19529835748706037</v>
      </c>
      <c r="R805" s="35">
        <f t="shared" si="159"/>
        <v>0.32827343092721539</v>
      </c>
    </row>
    <row r="806" spans="2:18">
      <c r="B806">
        <f t="shared" si="164"/>
        <v>759</v>
      </c>
      <c r="C806">
        <f t="shared" si="160"/>
        <v>4.7003406736263317E-3</v>
      </c>
      <c r="D806" s="32">
        <f t="shared" si="152"/>
        <v>0.12949417229413393</v>
      </c>
      <c r="E806" s="33">
        <f t="shared" si="156"/>
        <v>0.11885461147937472</v>
      </c>
      <c r="F806" s="11">
        <f t="shared" si="153"/>
        <v>3053710</v>
      </c>
      <c r="G806" s="11">
        <f>F806/((Use!$C$5))</f>
        <v>8106.9707384804642</v>
      </c>
      <c r="H806" s="32">
        <f t="shared" si="162"/>
        <v>0.59900542506775578</v>
      </c>
      <c r="I806" s="30">
        <f t="shared" si="157"/>
        <v>0.71786003654713049</v>
      </c>
      <c r="K806">
        <f t="shared" si="165"/>
        <v>759</v>
      </c>
      <c r="L806">
        <f t="shared" si="161"/>
        <v>5.2622299655912209E-3</v>
      </c>
      <c r="M806" s="32">
        <f t="shared" si="163"/>
        <v>0.14497419679367612</v>
      </c>
      <c r="N806" s="33">
        <f t="shared" si="158"/>
        <v>0.13306275895805192</v>
      </c>
      <c r="O806" s="11">
        <f t="shared" si="154"/>
        <v>3053710</v>
      </c>
      <c r="P806" s="11">
        <f>O806/((Use!D$5))</f>
        <v>8211.5053852222682</v>
      </c>
      <c r="Q806" s="32">
        <f t="shared" si="155"/>
        <v>0.19552223560666665</v>
      </c>
      <c r="R806" s="35">
        <f t="shared" si="159"/>
        <v>0.32858499456471857</v>
      </c>
    </row>
    <row r="807" spans="2:18">
      <c r="B807">
        <f t="shared" si="164"/>
        <v>760</v>
      </c>
      <c r="C807">
        <f t="shared" si="160"/>
        <v>4.7003406736263317E-3</v>
      </c>
      <c r="D807" s="32">
        <f t="shared" si="152"/>
        <v>0.12957944999339591</v>
      </c>
      <c r="E807" s="33">
        <f t="shared" si="156"/>
        <v>0.11893288255238189</v>
      </c>
      <c r="F807" s="11">
        <f t="shared" si="153"/>
        <v>3057733.3333333335</v>
      </c>
      <c r="G807" s="11">
        <f>F807/((Use!$C$5))</f>
        <v>8117.6518593480278</v>
      </c>
      <c r="H807" s="32">
        <f t="shared" si="162"/>
        <v>0.59972750581663792</v>
      </c>
      <c r="I807" s="30">
        <f t="shared" si="157"/>
        <v>0.7186603883690198</v>
      </c>
      <c r="K807">
        <f t="shared" si="165"/>
        <v>760</v>
      </c>
      <c r="L807">
        <f t="shared" si="161"/>
        <v>5.2622299655912209E-3</v>
      </c>
      <c r="M807" s="32">
        <f t="shared" si="163"/>
        <v>0.14506966878083888</v>
      </c>
      <c r="N807" s="33">
        <f t="shared" si="158"/>
        <v>0.13315038673110427</v>
      </c>
      <c r="O807" s="11">
        <f t="shared" si="154"/>
        <v>3057733.3333333335</v>
      </c>
      <c r="P807" s="11">
        <f>O807/((Use!D$5))</f>
        <v>8222.3242328971319</v>
      </c>
      <c r="Q807" s="32">
        <f t="shared" si="155"/>
        <v>0.19574607508923494</v>
      </c>
      <c r="R807" s="35">
        <f t="shared" si="159"/>
        <v>0.32889646182033921</v>
      </c>
    </row>
    <row r="808" spans="2:18">
      <c r="B808">
        <f t="shared" si="164"/>
        <v>761</v>
      </c>
      <c r="C808">
        <f t="shared" si="160"/>
        <v>4.7003406736263317E-3</v>
      </c>
      <c r="D808" s="32">
        <f t="shared" si="152"/>
        <v>0.12966467160733927</v>
      </c>
      <c r="E808" s="33">
        <f t="shared" si="156"/>
        <v>0.11901110214817866</v>
      </c>
      <c r="F808" s="11">
        <f t="shared" si="153"/>
        <v>3061756.666666667</v>
      </c>
      <c r="G808" s="11">
        <f>F808/((Use!$C$5))</f>
        <v>8128.3329802155913</v>
      </c>
      <c r="H808" s="32">
        <f t="shared" si="162"/>
        <v>0.60044950581098</v>
      </c>
      <c r="I808" s="30">
        <f t="shared" si="157"/>
        <v>0.71946060795915867</v>
      </c>
      <c r="K808">
        <f t="shared" si="165"/>
        <v>761</v>
      </c>
      <c r="L808">
        <f t="shared" si="161"/>
        <v>5.2622299655912209E-3</v>
      </c>
      <c r="M808" s="32">
        <f t="shared" si="163"/>
        <v>0.14516507797811795</v>
      </c>
      <c r="N808" s="33">
        <f t="shared" si="158"/>
        <v>0.13323795687324477</v>
      </c>
      <c r="O808" s="11">
        <f t="shared" si="154"/>
        <v>3061756.666666667</v>
      </c>
      <c r="P808" s="11">
        <f>O808/((Use!D$5))</f>
        <v>8233.1430805719974</v>
      </c>
      <c r="Q808" s="32">
        <f t="shared" si="155"/>
        <v>0.19596987599225801</v>
      </c>
      <c r="R808" s="35">
        <f t="shared" si="159"/>
        <v>0.32920783286550281</v>
      </c>
    </row>
    <row r="809" spans="2:18">
      <c r="B809">
        <f t="shared" si="164"/>
        <v>762</v>
      </c>
      <c r="C809">
        <f t="shared" si="160"/>
        <v>4.7003406736263317E-3</v>
      </c>
      <c r="D809" s="32">
        <f t="shared" si="152"/>
        <v>0.12974983724647704</v>
      </c>
      <c r="E809" s="33">
        <f t="shared" si="156"/>
        <v>0.11908927036819801</v>
      </c>
      <c r="F809" s="11">
        <f t="shared" si="153"/>
        <v>3065780</v>
      </c>
      <c r="G809" s="11">
        <f>F809/((Use!$C$5))</f>
        <v>8139.0141010831539</v>
      </c>
      <c r="H809" s="32">
        <f t="shared" si="162"/>
        <v>0.60117142516591304</v>
      </c>
      <c r="I809" s="30">
        <f t="shared" si="157"/>
        <v>0.7202606955341111</v>
      </c>
      <c r="K809">
        <f t="shared" si="165"/>
        <v>762</v>
      </c>
      <c r="L809">
        <f t="shared" si="161"/>
        <v>5.2622299655912209E-3</v>
      </c>
      <c r="M809" s="32">
        <f t="shared" si="163"/>
        <v>0.14526042450923729</v>
      </c>
      <c r="N809" s="33">
        <f t="shared" si="158"/>
        <v>0.1333254694980319</v>
      </c>
      <c r="O809" s="11">
        <f t="shared" si="154"/>
        <v>3065780</v>
      </c>
      <c r="P809" s="11">
        <f>O809/((Use!D$5))</f>
        <v>8243.9619282468611</v>
      </c>
      <c r="Q809" s="32">
        <f t="shared" si="155"/>
        <v>0.19619363837306866</v>
      </c>
      <c r="R809" s="35">
        <f t="shared" si="159"/>
        <v>0.32951910787110056</v>
      </c>
    </row>
    <row r="810" spans="2:18">
      <c r="B810">
        <f t="shared" si="164"/>
        <v>763</v>
      </c>
      <c r="C810">
        <f t="shared" si="160"/>
        <v>4.7003406736263317E-3</v>
      </c>
      <c r="D810" s="32">
        <f t="shared" si="152"/>
        <v>0.12983494702095974</v>
      </c>
      <c r="E810" s="33">
        <f t="shared" si="156"/>
        <v>0.11916738731354025</v>
      </c>
      <c r="F810" s="11">
        <f t="shared" si="153"/>
        <v>3069803.3333333335</v>
      </c>
      <c r="G810" s="11">
        <f>F810/((Use!$C$5))</f>
        <v>8149.6952219507175</v>
      </c>
      <c r="H810" s="32">
        <f t="shared" si="162"/>
        <v>0.60189326399625109</v>
      </c>
      <c r="I810" s="30">
        <f t="shared" si="157"/>
        <v>0.72106065130979136</v>
      </c>
      <c r="K810">
        <f t="shared" si="165"/>
        <v>763</v>
      </c>
      <c r="L810">
        <f t="shared" si="161"/>
        <v>5.2622299655912209E-3</v>
      </c>
      <c r="M810" s="32">
        <f t="shared" si="163"/>
        <v>0.14535570849751514</v>
      </c>
      <c r="N810" s="33">
        <f t="shared" si="158"/>
        <v>0.13341292471865174</v>
      </c>
      <c r="O810" s="11">
        <f t="shared" si="154"/>
        <v>3069803.3333333335</v>
      </c>
      <c r="P810" s="11">
        <f>O810/((Use!D$5))</f>
        <v>8254.7807759217267</v>
      </c>
      <c r="Q810" s="32">
        <f t="shared" si="155"/>
        <v>0.19641736228883783</v>
      </c>
      <c r="R810" s="35">
        <f t="shared" si="159"/>
        <v>0.32983028700748956</v>
      </c>
    </row>
    <row r="811" spans="2:18">
      <c r="B811">
        <f t="shared" si="164"/>
        <v>764</v>
      </c>
      <c r="C811">
        <f t="shared" si="160"/>
        <v>4.7003406736263317E-3</v>
      </c>
      <c r="D811" s="32">
        <f t="shared" si="152"/>
        <v>0.12992000104057716</v>
      </c>
      <c r="E811" s="33">
        <f t="shared" si="156"/>
        <v>0.11924545308497454</v>
      </c>
      <c r="F811" s="11">
        <f t="shared" si="153"/>
        <v>3073826.666666667</v>
      </c>
      <c r="G811" s="11">
        <f>F811/((Use!$C$5))</f>
        <v>8160.376342818281</v>
      </c>
      <c r="H811" s="32">
        <f t="shared" si="162"/>
        <v>0.60261502241649656</v>
      </c>
      <c r="I811" s="30">
        <f t="shared" si="157"/>
        <v>0.72186047550147114</v>
      </c>
      <c r="K811">
        <f t="shared" si="165"/>
        <v>764</v>
      </c>
      <c r="L811">
        <f t="shared" si="161"/>
        <v>5.2622299655912209E-3</v>
      </c>
      <c r="M811" s="32">
        <f t="shared" si="163"/>
        <v>0.14545093006586574</v>
      </c>
      <c r="N811" s="33">
        <f t="shared" si="158"/>
        <v>0.13350032264791964</v>
      </c>
      <c r="O811" s="11">
        <f t="shared" si="154"/>
        <v>3073826.666666667</v>
      </c>
      <c r="P811" s="11">
        <f>O811/((Use!D$5))</f>
        <v>8265.5996235965922</v>
      </c>
      <c r="Q811" s="32">
        <f t="shared" si="155"/>
        <v>0.19664104779657809</v>
      </c>
      <c r="R811" s="35">
        <f t="shared" si="159"/>
        <v>0.33014137044449776</v>
      </c>
    </row>
    <row r="812" spans="2:18">
      <c r="B812">
        <f t="shared" si="164"/>
        <v>765</v>
      </c>
      <c r="C812">
        <f t="shared" si="160"/>
        <v>4.7003406736263317E-3</v>
      </c>
      <c r="D812" s="32">
        <f t="shared" si="152"/>
        <v>0.13000499941475988</v>
      </c>
      <c r="E812" s="33">
        <f t="shared" si="156"/>
        <v>0.1193234677829404</v>
      </c>
      <c r="F812" s="11">
        <f t="shared" si="153"/>
        <v>3077850</v>
      </c>
      <c r="G812" s="11">
        <f>F812/((Use!$C$5))</f>
        <v>8171.0574636858437</v>
      </c>
      <c r="H812" s="32">
        <f t="shared" si="162"/>
        <v>0.6033367005408351</v>
      </c>
      <c r="I812" s="30">
        <f t="shared" si="157"/>
        <v>0.72266016832377544</v>
      </c>
      <c r="K812">
        <f t="shared" si="165"/>
        <v>765</v>
      </c>
      <c r="L812">
        <f t="shared" si="161"/>
        <v>5.2622299655912209E-3</v>
      </c>
      <c r="M812" s="32">
        <f t="shared" si="163"/>
        <v>0.14554608933680124</v>
      </c>
      <c r="N812" s="33">
        <f t="shared" si="158"/>
        <v>0.13358766339828182</v>
      </c>
      <c r="O812" s="11">
        <f t="shared" si="154"/>
        <v>3077850</v>
      </c>
      <c r="P812" s="11">
        <f>O812/((Use!D$5))</f>
        <v>8276.4184712714559</v>
      </c>
      <c r="Q812" s="32">
        <f t="shared" si="155"/>
        <v>0.19686469495314274</v>
      </c>
      <c r="R812" s="35">
        <f t="shared" si="159"/>
        <v>0.33045235835142456</v>
      </c>
    </row>
    <row r="813" spans="2:18">
      <c r="B813">
        <f t="shared" si="164"/>
        <v>766</v>
      </c>
      <c r="C813">
        <f t="shared" si="160"/>
        <v>4.7003406736263317E-3</v>
      </c>
      <c r="D813" s="32">
        <f t="shared" si="152"/>
        <v>0.13008994225258103</v>
      </c>
      <c r="E813" s="33">
        <f t="shared" si="156"/>
        <v>0.11940143150754923</v>
      </c>
      <c r="F813" s="11">
        <f t="shared" si="153"/>
        <v>3081873.3333333335</v>
      </c>
      <c r="G813" s="11">
        <f>F813/((Use!$C$5))</f>
        <v>8181.7385845534072</v>
      </c>
      <c r="H813" s="32">
        <f t="shared" si="162"/>
        <v>0.60405829848314785</v>
      </c>
      <c r="I813" s="30">
        <f t="shared" si="157"/>
        <v>0.72345972999069708</v>
      </c>
      <c r="K813">
        <f t="shared" si="165"/>
        <v>766</v>
      </c>
      <c r="L813">
        <f t="shared" si="161"/>
        <v>5.2622299655912209E-3</v>
      </c>
      <c r="M813" s="32">
        <f t="shared" si="163"/>
        <v>0.14564118643243365</v>
      </c>
      <c r="N813" s="33">
        <f t="shared" si="158"/>
        <v>0.13367494708181729</v>
      </c>
      <c r="O813" s="11">
        <f t="shared" si="154"/>
        <v>3081873.3333333335</v>
      </c>
      <c r="P813" s="11">
        <f>O813/((Use!D$5))</f>
        <v>8287.2373189463196</v>
      </c>
      <c r="Q813" s="32">
        <f t="shared" si="155"/>
        <v>0.19708830381522591</v>
      </c>
      <c r="R813" s="35">
        <f t="shared" si="159"/>
        <v>0.33076325089704317</v>
      </c>
    </row>
    <row r="814" spans="2:18">
      <c r="B814">
        <f t="shared" si="164"/>
        <v>767</v>
      </c>
      <c r="C814">
        <f t="shared" si="160"/>
        <v>4.7003406736263317E-3</v>
      </c>
      <c r="D814" s="32">
        <f t="shared" si="152"/>
        <v>0.13017482966275781</v>
      </c>
      <c r="E814" s="33">
        <f t="shared" si="156"/>
        <v>0.11947934435858576</v>
      </c>
      <c r="F814" s="11">
        <f t="shared" si="153"/>
        <v>3085896.666666667</v>
      </c>
      <c r="G814" s="11">
        <f>F814/((Use!$C$5))</f>
        <v>8192.4197054209708</v>
      </c>
      <c r="H814" s="32">
        <f t="shared" si="162"/>
        <v>0.60477981635700073</v>
      </c>
      <c r="I814" s="30">
        <f t="shared" si="157"/>
        <v>0.72425916071558649</v>
      </c>
      <c r="K814">
        <f t="shared" si="165"/>
        <v>767</v>
      </c>
      <c r="L814">
        <f t="shared" si="161"/>
        <v>5.2622299655912209E-3</v>
      </c>
      <c r="M814" s="32">
        <f t="shared" si="163"/>
        <v>0.14573622147447649</v>
      </c>
      <c r="N814" s="33">
        <f t="shared" si="158"/>
        <v>0.13376217381023925</v>
      </c>
      <c r="O814" s="11">
        <f t="shared" si="154"/>
        <v>3085896.666666667</v>
      </c>
      <c r="P814" s="11">
        <f>O814/((Use!D$5))</f>
        <v>8298.0561666211852</v>
      </c>
      <c r="Q814" s="32">
        <f t="shared" si="155"/>
        <v>0.19731187443936529</v>
      </c>
      <c r="R814" s="35">
        <f t="shared" si="159"/>
        <v>0.33107404824960451</v>
      </c>
    </row>
    <row r="815" spans="2:18">
      <c r="B815">
        <f t="shared" si="164"/>
        <v>768</v>
      </c>
      <c r="C815">
        <f t="shared" si="160"/>
        <v>4.7003406736263317E-3</v>
      </c>
      <c r="D815" s="32">
        <f t="shared" si="152"/>
        <v>0.13025966175365325</v>
      </c>
      <c r="E815" s="33">
        <f t="shared" si="156"/>
        <v>0.11955720643550964</v>
      </c>
      <c r="F815" s="11">
        <f t="shared" si="153"/>
        <v>3089920</v>
      </c>
      <c r="G815" s="11">
        <f>F815/((Use!$C$5))</f>
        <v>8203.1008262885334</v>
      </c>
      <c r="H815" s="32">
        <f t="shared" si="162"/>
        <v>0.60550125427565193</v>
      </c>
      <c r="I815" s="30">
        <f t="shared" si="157"/>
        <v>0.72505846071116153</v>
      </c>
      <c r="K815">
        <f t="shared" si="165"/>
        <v>768</v>
      </c>
      <c r="L815">
        <f t="shared" si="161"/>
        <v>5.2622299655912209E-3</v>
      </c>
      <c r="M815" s="32">
        <f t="shared" si="163"/>
        <v>0.1458311945842467</v>
      </c>
      <c r="N815" s="33">
        <f t="shared" si="158"/>
        <v>0.13384934369489696</v>
      </c>
      <c r="O815" s="11">
        <f t="shared" si="154"/>
        <v>3089920</v>
      </c>
      <c r="P815" s="11">
        <f>O815/((Use!D$5))</f>
        <v>8308.8750142960489</v>
      </c>
      <c r="Q815" s="32">
        <f t="shared" si="155"/>
        <v>0.19753540688194046</v>
      </c>
      <c r="R815" s="35">
        <f t="shared" si="159"/>
        <v>0.33138475057683742</v>
      </c>
    </row>
    <row r="816" spans="2:18">
      <c r="B816">
        <f t="shared" si="164"/>
        <v>769</v>
      </c>
      <c r="C816">
        <f t="shared" si="160"/>
        <v>4.7003406736263317E-3</v>
      </c>
      <c r="D816" s="32">
        <f t="shared" ref="D816:D879" si="166">C816*B816^(0.5)</f>
        <v>0.13034443863327771</v>
      </c>
      <c r="E816" s="33">
        <f t="shared" si="156"/>
        <v>0.11963501783745685</v>
      </c>
      <c r="F816" s="11">
        <f t="shared" ref="F816:F879" si="167">B816*F$45</f>
        <v>3093943.3333333335</v>
      </c>
      <c r="G816" s="11">
        <f>F816/((Use!$C$5))</f>
        <v>8213.7819471560961</v>
      </c>
      <c r="H816" s="32">
        <f t="shared" si="162"/>
        <v>0.60622261235205366</v>
      </c>
      <c r="I816" s="30">
        <f t="shared" si="157"/>
        <v>0.72585763018951055</v>
      </c>
      <c r="K816">
        <f t="shared" si="165"/>
        <v>769</v>
      </c>
      <c r="L816">
        <f t="shared" si="161"/>
        <v>5.2622299655912209E-3</v>
      </c>
      <c r="M816" s="32">
        <f t="shared" si="163"/>
        <v>0.1459261058826665</v>
      </c>
      <c r="N816" s="33">
        <f t="shared" si="158"/>
        <v>0.13393645684677738</v>
      </c>
      <c r="O816" s="11">
        <f t="shared" ref="O816:O879" si="168">K816*N$45</f>
        <v>3093943.3333333335</v>
      </c>
      <c r="P816" s="11">
        <f>O816/((Use!D$5))</f>
        <v>8319.6938619709144</v>
      </c>
      <c r="Q816" s="32">
        <f t="shared" ref="Q816:Q879" si="169">(K$20*EXP(K$21*(($C$9-K$27)/$C$9)+K$22*$C$6+K$23*$C$4+K$24*$C$5)*(1+K$25*$C$7*(1-($C$7/(2*K$28))))*P816^K$26)/100</f>
        <v>0.19775890119917544</v>
      </c>
      <c r="R816" s="35">
        <f t="shared" si="159"/>
        <v>0.33169535804595285</v>
      </c>
    </row>
    <row r="817" spans="2:18">
      <c r="B817">
        <f t="shared" si="164"/>
        <v>770</v>
      </c>
      <c r="C817">
        <f t="shared" si="160"/>
        <v>4.7003406736263317E-3</v>
      </c>
      <c r="D817" s="32">
        <f t="shared" si="166"/>
        <v>0.13042916040929056</v>
      </c>
      <c r="E817" s="33">
        <f t="shared" ref="E817:E880" si="170">D817*(1-$B$46)</f>
        <v>0.11971277866324118</v>
      </c>
      <c r="F817" s="11">
        <f t="shared" si="167"/>
        <v>3097966.666666667</v>
      </c>
      <c r="G817" s="11">
        <f>F817/((Use!$C$5))</f>
        <v>8224.4630680236605</v>
      </c>
      <c r="H817" s="32">
        <f t="shared" si="162"/>
        <v>0.60694389069885046</v>
      </c>
      <c r="I817" s="30">
        <f t="shared" ref="I817:I880" si="171">H817+E817</f>
        <v>0.72665666936209161</v>
      </c>
      <c r="K817">
        <f t="shared" si="165"/>
        <v>770</v>
      </c>
      <c r="L817">
        <f t="shared" si="161"/>
        <v>5.2622299655912209E-3</v>
      </c>
      <c r="M817" s="32">
        <f t="shared" si="163"/>
        <v>0.14602095549026503</v>
      </c>
      <c r="N817" s="33">
        <f t="shared" ref="N817:N880" si="172">M817*(1-$B$46)</f>
        <v>0.13402351337650667</v>
      </c>
      <c r="O817" s="11">
        <f t="shared" si="168"/>
        <v>3097966.666666667</v>
      </c>
      <c r="P817" s="11">
        <f>O817/((Use!D$5))</f>
        <v>8330.51270964578</v>
      </c>
      <c r="Q817" s="32">
        <f t="shared" si="169"/>
        <v>0.19798235744713735</v>
      </c>
      <c r="R817" s="35">
        <f t="shared" ref="R817:R880" si="173">Q817+N817</f>
        <v>0.33200587082364402</v>
      </c>
    </row>
    <row r="818" spans="2:18">
      <c r="B818">
        <f t="shared" si="164"/>
        <v>771</v>
      </c>
      <c r="C818">
        <f t="shared" ref="C818:C881" si="174">C817</f>
        <v>4.7003406736263317E-3</v>
      </c>
      <c r="D818" s="32">
        <f t="shared" si="166"/>
        <v>0.13051382718900167</v>
      </c>
      <c r="E818" s="33">
        <f t="shared" si="170"/>
        <v>0.11979048901135565</v>
      </c>
      <c r="F818" s="11">
        <f t="shared" si="167"/>
        <v>3101990</v>
      </c>
      <c r="G818" s="11">
        <f>F818/((Use!$C$5))</f>
        <v>8235.1441888912232</v>
      </c>
      <c r="H818" s="32">
        <f t="shared" si="162"/>
        <v>0.60766508942838249</v>
      </c>
      <c r="I818" s="30">
        <f t="shared" si="171"/>
        <v>0.72745557843973818</v>
      </c>
      <c r="K818">
        <f t="shared" si="165"/>
        <v>771</v>
      </c>
      <c r="L818">
        <f t="shared" si="161"/>
        <v>5.2622299655912209E-3</v>
      </c>
      <c r="M818" s="32">
        <f t="shared" si="163"/>
        <v>0.14611574352718029</v>
      </c>
      <c r="N818" s="33">
        <f t="shared" si="172"/>
        <v>0.13411051339435201</v>
      </c>
      <c r="O818" s="11">
        <f t="shared" si="168"/>
        <v>3101990</v>
      </c>
      <c r="P818" s="11">
        <f>O818/((Use!D$5))</f>
        <v>8341.3315573206437</v>
      </c>
      <c r="Q818" s="32">
        <f t="shared" si="169"/>
        <v>0.19820577568173917</v>
      </c>
      <c r="R818" s="35">
        <f t="shared" si="173"/>
        <v>0.33231628907609118</v>
      </c>
    </row>
    <row r="819" spans="2:18">
      <c r="B819">
        <f t="shared" si="164"/>
        <v>772</v>
      </c>
      <c r="C819">
        <f t="shared" si="174"/>
        <v>4.7003406736263317E-3</v>
      </c>
      <c r="D819" s="32">
        <f t="shared" si="166"/>
        <v>0.13059843907937316</v>
      </c>
      <c r="E819" s="33">
        <f t="shared" si="170"/>
        <v>0.11986814897997414</v>
      </c>
      <c r="F819" s="11">
        <f t="shared" si="167"/>
        <v>3106013.3333333335</v>
      </c>
      <c r="G819" s="11">
        <f>F819/((Use!$C$5))</f>
        <v>8245.8253097587858</v>
      </c>
      <c r="H819" s="32">
        <f t="shared" si="162"/>
        <v>0.60838620865268755</v>
      </c>
      <c r="I819" s="30">
        <f t="shared" si="171"/>
        <v>0.72825435763266166</v>
      </c>
      <c r="K819">
        <f t="shared" si="165"/>
        <v>772</v>
      </c>
      <c r="L819">
        <f t="shared" si="161"/>
        <v>5.2622299655912209E-3</v>
      </c>
      <c r="M819" s="32">
        <f t="shared" si="163"/>
        <v>0.14621047011316082</v>
      </c>
      <c r="N819" s="33">
        <f t="shared" si="172"/>
        <v>0.13419745701022309</v>
      </c>
      <c r="O819" s="11">
        <f t="shared" si="168"/>
        <v>3106013.3333333335</v>
      </c>
      <c r="P819" s="11">
        <f>O819/((Use!D$5))</f>
        <v>8352.1504049955074</v>
      </c>
      <c r="Q819" s="32">
        <f t="shared" si="169"/>
        <v>0.19842915595873881</v>
      </c>
      <c r="R819" s="35">
        <f t="shared" si="173"/>
        <v>0.3326266129689619</v>
      </c>
    </row>
    <row r="820" spans="2:18">
      <c r="B820">
        <f t="shared" si="164"/>
        <v>773</v>
      </c>
      <c r="C820">
        <f t="shared" si="174"/>
        <v>4.7003406736263317E-3</v>
      </c>
      <c r="D820" s="32">
        <f t="shared" si="166"/>
        <v>0.13068299618702078</v>
      </c>
      <c r="E820" s="33">
        <f t="shared" si="170"/>
        <v>0.11994575866695256</v>
      </c>
      <c r="F820" s="11">
        <f t="shared" si="167"/>
        <v>3110036.666666667</v>
      </c>
      <c r="G820" s="11">
        <f>F820/((Use!$C$5))</f>
        <v>8256.5064306263503</v>
      </c>
      <c r="H820" s="32">
        <f t="shared" si="162"/>
        <v>0.60910724848349762</v>
      </c>
      <c r="I820" s="30">
        <f t="shared" si="171"/>
        <v>0.72905300715045018</v>
      </c>
      <c r="K820">
        <f t="shared" si="165"/>
        <v>773</v>
      </c>
      <c r="L820">
        <f t="shared" ref="L820:L883" si="175">L819</f>
        <v>5.2622299655912209E-3</v>
      </c>
      <c r="M820" s="32">
        <f t="shared" si="163"/>
        <v>0.14630513536756753</v>
      </c>
      <c r="N820" s="33">
        <f t="shared" si="172"/>
        <v>0.13428434433367381</v>
      </c>
      <c r="O820" s="11">
        <f t="shared" si="168"/>
        <v>3110036.666666667</v>
      </c>
      <c r="P820" s="11">
        <f>O820/((Use!D$5))</f>
        <v>8362.969252670373</v>
      </c>
      <c r="Q820" s="32">
        <f t="shared" si="169"/>
        <v>0.19865249833374093</v>
      </c>
      <c r="R820" s="35">
        <f t="shared" si="173"/>
        <v>0.33293684266741475</v>
      </c>
    </row>
    <row r="821" spans="2:18">
      <c r="B821">
        <f t="shared" si="164"/>
        <v>774</v>
      </c>
      <c r="C821">
        <f t="shared" si="174"/>
        <v>4.7003406736263317E-3</v>
      </c>
      <c r="D821" s="32">
        <f t="shared" si="166"/>
        <v>0.13076749861821566</v>
      </c>
      <c r="E821" s="33">
        <f t="shared" si="170"/>
        <v>0.12002331816983054</v>
      </c>
      <c r="F821" s="11">
        <f t="shared" si="167"/>
        <v>3114060</v>
      </c>
      <c r="G821" s="11">
        <f>F821/((Use!$C$5))</f>
        <v>8267.1875514939129</v>
      </c>
      <c r="H821" s="32">
        <f t="shared" si="162"/>
        <v>0.60982820903224555</v>
      </c>
      <c r="I821" s="30">
        <f t="shared" si="171"/>
        <v>0.72985152720207613</v>
      </c>
      <c r="K821">
        <f t="shared" si="165"/>
        <v>774</v>
      </c>
      <c r="L821">
        <f t="shared" si="175"/>
        <v>5.2622299655912209E-3</v>
      </c>
      <c r="M821" s="32">
        <f t="shared" si="163"/>
        <v>0.1463997394093754</v>
      </c>
      <c r="N821" s="33">
        <f t="shared" si="172"/>
        <v>0.1343711754739039</v>
      </c>
      <c r="O821" s="11">
        <f t="shared" si="168"/>
        <v>3114060</v>
      </c>
      <c r="P821" s="11">
        <f>O821/((Use!D$5))</f>
        <v>8373.7881003452367</v>
      </c>
      <c r="Q821" s="32">
        <f t="shared" si="169"/>
        <v>0.19887580286219578</v>
      </c>
      <c r="R821" s="35">
        <f t="shared" si="173"/>
        <v>0.33324697833609968</v>
      </c>
    </row>
    <row r="822" spans="2:18">
      <c r="B822">
        <f t="shared" si="164"/>
        <v>775</v>
      </c>
      <c r="C822">
        <f t="shared" si="174"/>
        <v>4.7003406736263317E-3</v>
      </c>
      <c r="D822" s="32">
        <f t="shared" si="166"/>
        <v>0.13085194647888573</v>
      </c>
      <c r="E822" s="33">
        <f t="shared" si="170"/>
        <v>0.12010082758583275</v>
      </c>
      <c r="F822" s="11">
        <f t="shared" si="167"/>
        <v>3118083.3333333335</v>
      </c>
      <c r="G822" s="11">
        <f>F822/((Use!$C$5))</f>
        <v>8277.8686723614755</v>
      </c>
      <c r="H822" s="32">
        <f t="shared" si="162"/>
        <v>0.61054909041006467</v>
      </c>
      <c r="I822" s="30">
        <f t="shared" si="171"/>
        <v>0.7306499179958974</v>
      </c>
      <c r="K822">
        <f t="shared" si="165"/>
        <v>775</v>
      </c>
      <c r="L822">
        <f t="shared" si="175"/>
        <v>5.2622299655912209E-3</v>
      </c>
      <c r="M822" s="32">
        <f t="shared" si="163"/>
        <v>0.14649428235717527</v>
      </c>
      <c r="N822" s="33">
        <f t="shared" si="172"/>
        <v>0.13445795053976051</v>
      </c>
      <c r="O822" s="11">
        <f t="shared" si="168"/>
        <v>3118083.3333333335</v>
      </c>
      <c r="P822" s="11">
        <f>O822/((Use!D$5))</f>
        <v>8384.6069480201022</v>
      </c>
      <c r="Q822" s="32">
        <f t="shared" si="169"/>
        <v>0.19909906959940227</v>
      </c>
      <c r="R822" s="35">
        <f t="shared" si="173"/>
        <v>0.33355702013916277</v>
      </c>
    </row>
    <row r="823" spans="2:18">
      <c r="B823">
        <f t="shared" si="164"/>
        <v>776</v>
      </c>
      <c r="C823">
        <f t="shared" si="174"/>
        <v>4.7003406736263317E-3</v>
      </c>
      <c r="D823" s="32">
        <f t="shared" si="166"/>
        <v>0.13093633987461742</v>
      </c>
      <c r="E823" s="33">
        <f t="shared" si="170"/>
        <v>0.12017828701187032</v>
      </c>
      <c r="F823" s="11">
        <f t="shared" si="167"/>
        <v>3122106.666666667</v>
      </c>
      <c r="G823" s="11">
        <f>F823/((Use!$C$5))</f>
        <v>8288.54979322904</v>
      </c>
      <c r="H823" s="32">
        <f t="shared" si="162"/>
        <v>0.61126989272778631</v>
      </c>
      <c r="I823" s="30">
        <f t="shared" si="171"/>
        <v>0.73144817973965659</v>
      </c>
      <c r="K823">
        <f t="shared" si="165"/>
        <v>776</v>
      </c>
      <c r="L823">
        <f t="shared" si="175"/>
        <v>5.2622299655912209E-3</v>
      </c>
      <c r="M823" s="32">
        <f t="shared" si="163"/>
        <v>0.1465887643291755</v>
      </c>
      <c r="N823" s="33">
        <f t="shared" si="172"/>
        <v>0.13454466963973966</v>
      </c>
      <c r="O823" s="11">
        <f t="shared" si="168"/>
        <v>3122106.666666667</v>
      </c>
      <c r="P823" s="11">
        <f>O823/((Use!D$5))</f>
        <v>8395.4257956949677</v>
      </c>
      <c r="Q823" s="32">
        <f t="shared" si="169"/>
        <v>0.19932229860050579</v>
      </c>
      <c r="R823" s="35">
        <f t="shared" si="173"/>
        <v>0.33386696824024542</v>
      </c>
    </row>
    <row r="824" spans="2:18">
      <c r="B824">
        <f t="shared" si="164"/>
        <v>777</v>
      </c>
      <c r="C824">
        <f t="shared" si="174"/>
        <v>4.7003406736263317E-3</v>
      </c>
      <c r="D824" s="32">
        <f t="shared" si="166"/>
        <v>0.13102067891065697</v>
      </c>
      <c r="E824" s="33">
        <f t="shared" si="170"/>
        <v>0.12025569654454224</v>
      </c>
      <c r="F824" s="11">
        <f t="shared" si="167"/>
        <v>3126130</v>
      </c>
      <c r="G824" s="11">
        <f>F824/((Use!$C$5))</f>
        <v>8299.2309140966008</v>
      </c>
      <c r="H824" s="32">
        <f t="shared" si="162"/>
        <v>0.61199061609594751</v>
      </c>
      <c r="I824" s="30">
        <f t="shared" si="171"/>
        <v>0.73224631264048978</v>
      </c>
      <c r="K824">
        <f t="shared" si="165"/>
        <v>777</v>
      </c>
      <c r="L824">
        <f t="shared" si="175"/>
        <v>5.2622299655912209E-3</v>
      </c>
      <c r="M824" s="32">
        <f t="shared" si="163"/>
        <v>0.14668318544320383</v>
      </c>
      <c r="N824" s="33">
        <f t="shared" si="172"/>
        <v>0.13463133288198809</v>
      </c>
      <c r="O824" s="11">
        <f t="shared" si="168"/>
        <v>3126130</v>
      </c>
      <c r="P824" s="11">
        <f>O824/((Use!D$5))</f>
        <v>8406.2446433698315</v>
      </c>
      <c r="Q824" s="32">
        <f t="shared" si="169"/>
        <v>0.19954548992050189</v>
      </c>
      <c r="R824" s="35">
        <f t="shared" si="173"/>
        <v>0.33417682280248995</v>
      </c>
    </row>
    <row r="825" spans="2:18">
      <c r="B825">
        <f t="shared" si="164"/>
        <v>778</v>
      </c>
      <c r="C825">
        <f t="shared" si="174"/>
        <v>4.7003406736263317E-3</v>
      </c>
      <c r="D825" s="32">
        <f t="shared" si="166"/>
        <v>0.13110496369191221</v>
      </c>
      <c r="E825" s="33">
        <f t="shared" si="170"/>
        <v>0.12033305628013684</v>
      </c>
      <c r="F825" s="11">
        <f t="shared" si="167"/>
        <v>3130153.3333333335</v>
      </c>
      <c r="G825" s="11">
        <f>F825/((Use!$C$5))</f>
        <v>8309.9120349641653</v>
      </c>
      <c r="H825" s="32">
        <f t="shared" si="162"/>
        <v>0.61271126062478565</v>
      </c>
      <c r="I825" s="30">
        <f t="shared" si="171"/>
        <v>0.73304431690492244</v>
      </c>
      <c r="K825">
        <f t="shared" si="165"/>
        <v>778</v>
      </c>
      <c r="L825">
        <f t="shared" si="175"/>
        <v>5.2622299655912209E-3</v>
      </c>
      <c r="M825" s="32">
        <f t="shared" si="163"/>
        <v>0.14677754581670893</v>
      </c>
      <c r="N825" s="33">
        <f t="shared" si="172"/>
        <v>0.1347179403743046</v>
      </c>
      <c r="O825" s="11">
        <f t="shared" si="168"/>
        <v>3130153.3333333335</v>
      </c>
      <c r="P825" s="11">
        <f>O825/((Use!D$5))</f>
        <v>8417.0634910446952</v>
      </c>
      <c r="Q825" s="32">
        <f t="shared" si="169"/>
        <v>0.1997686436142343</v>
      </c>
      <c r="R825" s="35">
        <f t="shared" si="173"/>
        <v>0.33448658398853892</v>
      </c>
    </row>
    <row r="826" spans="2:18">
      <c r="B826">
        <f t="shared" si="164"/>
        <v>779</v>
      </c>
      <c r="C826">
        <f t="shared" si="174"/>
        <v>4.7003406736263317E-3</v>
      </c>
      <c r="D826" s="32">
        <f t="shared" si="166"/>
        <v>0.13118919432295392</v>
      </c>
      <c r="E826" s="33">
        <f t="shared" si="170"/>
        <v>0.1204103663146331</v>
      </c>
      <c r="F826" s="11">
        <f t="shared" si="167"/>
        <v>3134176.666666667</v>
      </c>
      <c r="G826" s="11">
        <f>F826/((Use!$C$5))</f>
        <v>8320.5931558317279</v>
      </c>
      <c r="H826" s="32">
        <f t="shared" si="162"/>
        <v>0.61343182642424732</v>
      </c>
      <c r="I826" s="30">
        <f t="shared" si="171"/>
        <v>0.73384219273888041</v>
      </c>
      <c r="K826">
        <f t="shared" si="165"/>
        <v>779</v>
      </c>
      <c r="L826">
        <f t="shared" si="175"/>
        <v>5.2622299655912209E-3</v>
      </c>
      <c r="M826" s="32">
        <f t="shared" si="163"/>
        <v>0.14687184556676225</v>
      </c>
      <c r="N826" s="33">
        <f t="shared" si="172"/>
        <v>0.13480449222414176</v>
      </c>
      <c r="O826" s="11">
        <f t="shared" si="168"/>
        <v>3134176.666666667</v>
      </c>
      <c r="P826" s="11">
        <f>O826/((Use!D$5))</f>
        <v>8427.8823387195607</v>
      </c>
      <c r="Q826" s="32">
        <f t="shared" si="169"/>
        <v>0.19999175973639666</v>
      </c>
      <c r="R826" s="35">
        <f t="shared" si="173"/>
        <v>0.33479625196053842</v>
      </c>
    </row>
    <row r="827" spans="2:18">
      <c r="B827">
        <f t="shared" si="164"/>
        <v>780</v>
      </c>
      <c r="C827">
        <f t="shared" si="174"/>
        <v>4.7003406736263317E-3</v>
      </c>
      <c r="D827" s="32">
        <f t="shared" si="166"/>
        <v>0.13127337090801738</v>
      </c>
      <c r="E827" s="33">
        <f t="shared" si="170"/>
        <v>0.1204876267437021</v>
      </c>
      <c r="F827" s="11">
        <f t="shared" si="167"/>
        <v>3138200</v>
      </c>
      <c r="G827" s="11">
        <f>F827/((Use!$C$5))</f>
        <v>8331.2742766992906</v>
      </c>
      <c r="H827" s="32">
        <f t="shared" si="162"/>
        <v>0.61415231360397826</v>
      </c>
      <c r="I827" s="30">
        <f t="shared" si="171"/>
        <v>0.73463994034768032</v>
      </c>
      <c r="K827">
        <f t="shared" si="165"/>
        <v>780</v>
      </c>
      <c r="L827">
        <f t="shared" si="175"/>
        <v>5.2622299655912209E-3</v>
      </c>
      <c r="M827" s="32">
        <f t="shared" si="163"/>
        <v>0.14696608481005957</v>
      </c>
      <c r="N827" s="33">
        <f t="shared" si="172"/>
        <v>0.13489098853860734</v>
      </c>
      <c r="O827" s="11">
        <f t="shared" si="168"/>
        <v>3138200</v>
      </c>
      <c r="P827" s="11">
        <f>O827/((Use!D$5))</f>
        <v>8438.7011863944244</v>
      </c>
      <c r="Q827" s="32">
        <f t="shared" si="169"/>
        <v>0.20021483834153309</v>
      </c>
      <c r="R827" s="35">
        <f t="shared" si="173"/>
        <v>0.33510582688014046</v>
      </c>
    </row>
    <row r="828" spans="2:18">
      <c r="B828">
        <f t="shared" si="164"/>
        <v>781</v>
      </c>
      <c r="C828">
        <f t="shared" si="174"/>
        <v>4.7003406736263317E-3</v>
      </c>
      <c r="D828" s="32">
        <f t="shared" si="166"/>
        <v>0.13135749355100398</v>
      </c>
      <c r="E828" s="33">
        <f t="shared" si="170"/>
        <v>0.1205648376627084</v>
      </c>
      <c r="F828" s="11">
        <f t="shared" si="167"/>
        <v>3142223.3333333335</v>
      </c>
      <c r="G828" s="11">
        <f>F828/((Use!$C$5))</f>
        <v>8341.955397566855</v>
      </c>
      <c r="H828" s="32">
        <f t="shared" si="162"/>
        <v>0.61487272227333689</v>
      </c>
      <c r="I828" s="30">
        <f t="shared" si="171"/>
        <v>0.73543755993604532</v>
      </c>
      <c r="K828">
        <f t="shared" si="165"/>
        <v>781</v>
      </c>
      <c r="L828">
        <f t="shared" si="175"/>
        <v>5.2622299655912209E-3</v>
      </c>
      <c r="M828" s="32">
        <f t="shared" si="163"/>
        <v>0.14706026366292285</v>
      </c>
      <c r="N828" s="33">
        <f t="shared" si="172"/>
        <v>0.134977429424466</v>
      </c>
      <c r="O828" s="11">
        <f t="shared" si="168"/>
        <v>3142223.3333333335</v>
      </c>
      <c r="P828" s="11">
        <f>O828/((Use!D$5))</f>
        <v>8449.52003406929</v>
      </c>
      <c r="Q828" s="32">
        <f t="shared" si="169"/>
        <v>0.20043787948403893</v>
      </c>
      <c r="R828" s="35">
        <f t="shared" si="173"/>
        <v>0.33541530890850491</v>
      </c>
    </row>
    <row r="829" spans="2:18">
      <c r="B829">
        <f t="shared" si="164"/>
        <v>782</v>
      </c>
      <c r="C829">
        <f t="shared" si="174"/>
        <v>4.7003406736263317E-3</v>
      </c>
      <c r="D829" s="32">
        <f t="shared" si="166"/>
        <v>0.13144156235548252</v>
      </c>
      <c r="E829" s="33">
        <f t="shared" si="170"/>
        <v>0.12064199916671134</v>
      </c>
      <c r="F829" s="11">
        <f t="shared" si="167"/>
        <v>3146246.666666667</v>
      </c>
      <c r="G829" s="11">
        <f>F829/((Use!$C$5))</f>
        <v>8352.6365184344177</v>
      </c>
      <c r="H829" s="32">
        <f t="shared" si="162"/>
        <v>0.61559305254138641</v>
      </c>
      <c r="I829" s="30">
        <f t="shared" si="171"/>
        <v>0.73623505170809778</v>
      </c>
      <c r="K829">
        <f t="shared" si="165"/>
        <v>782</v>
      </c>
      <c r="L829">
        <f t="shared" si="175"/>
        <v>5.2622299655912209E-3</v>
      </c>
      <c r="M829" s="32">
        <f t="shared" si="163"/>
        <v>0.14715438224130178</v>
      </c>
      <c r="N829" s="33">
        <f t="shared" si="172"/>
        <v>0.13506381498814071</v>
      </c>
      <c r="O829" s="11">
        <f t="shared" si="168"/>
        <v>3146246.666666667</v>
      </c>
      <c r="P829" s="11">
        <f>O829/((Use!D$5))</f>
        <v>8460.3388817441555</v>
      </c>
      <c r="Q829" s="32">
        <f t="shared" si="169"/>
        <v>0.20066088321816086</v>
      </c>
      <c r="R829" s="35">
        <f t="shared" si="173"/>
        <v>0.33572469820630157</v>
      </c>
    </row>
    <row r="830" spans="2:18">
      <c r="B830">
        <f t="shared" si="164"/>
        <v>783</v>
      </c>
      <c r="C830">
        <f t="shared" si="174"/>
        <v>4.7003406736263317E-3</v>
      </c>
      <c r="D830" s="32">
        <f t="shared" si="166"/>
        <v>0.13152557742469084</v>
      </c>
      <c r="E830" s="33">
        <f t="shared" si="170"/>
        <v>0.12071911135046651</v>
      </c>
      <c r="F830" s="11">
        <f t="shared" si="167"/>
        <v>3150270</v>
      </c>
      <c r="G830" s="11">
        <f>F830/((Use!$C$5))</f>
        <v>8363.3176393019803</v>
      </c>
      <c r="H830" s="32">
        <f t="shared" si="162"/>
        <v>0.61631330451689981</v>
      </c>
      <c r="I830" s="30">
        <f t="shared" si="171"/>
        <v>0.73703241586736634</v>
      </c>
      <c r="K830">
        <f t="shared" si="165"/>
        <v>783</v>
      </c>
      <c r="L830">
        <f t="shared" si="175"/>
        <v>5.2622299655912209E-3</v>
      </c>
      <c r="M830" s="32">
        <f t="shared" si="163"/>
        <v>0.14724844066077547</v>
      </c>
      <c r="N830" s="33">
        <f t="shared" si="172"/>
        <v>0.13515014533571432</v>
      </c>
      <c r="O830" s="11">
        <f t="shared" si="168"/>
        <v>3150270</v>
      </c>
      <c r="P830" s="11">
        <f>O830/((Use!D$5))</f>
        <v>8471.1577294190192</v>
      </c>
      <c r="Q830" s="32">
        <f t="shared" si="169"/>
        <v>0.20088384959799757</v>
      </c>
      <c r="R830" s="35">
        <f t="shared" si="173"/>
        <v>0.33603399493371189</v>
      </c>
    </row>
    <row r="831" spans="2:18">
      <c r="B831">
        <f t="shared" si="164"/>
        <v>784</v>
      </c>
      <c r="C831">
        <f t="shared" si="174"/>
        <v>4.7003406736263317E-3</v>
      </c>
      <c r="D831" s="32">
        <f t="shared" si="166"/>
        <v>0.13160953886153728</v>
      </c>
      <c r="E831" s="33">
        <f t="shared" si="170"/>
        <v>0.12079617430842701</v>
      </c>
      <c r="F831" s="11">
        <f t="shared" si="167"/>
        <v>3154293.3333333335</v>
      </c>
      <c r="G831" s="11">
        <f>F831/((Use!$C$5))</f>
        <v>8373.9987601695448</v>
      </c>
      <c r="H831" s="32">
        <f t="shared" si="162"/>
        <v>0.61703347830836242</v>
      </c>
      <c r="I831" s="30">
        <f t="shared" si="171"/>
        <v>0.73782965261678946</v>
      </c>
      <c r="K831">
        <f t="shared" si="165"/>
        <v>784</v>
      </c>
      <c r="L831">
        <f t="shared" si="175"/>
        <v>5.2622299655912209E-3</v>
      </c>
      <c r="M831" s="32">
        <f t="shared" si="163"/>
        <v>0.1473424390365542</v>
      </c>
      <c r="N831" s="33">
        <f t="shared" si="172"/>
        <v>0.13523642057293114</v>
      </c>
      <c r="O831" s="11">
        <f t="shared" si="168"/>
        <v>3154293.3333333335</v>
      </c>
      <c r="P831" s="11">
        <f>O831/((Use!D$5))</f>
        <v>8481.9765770938848</v>
      </c>
      <c r="Q831" s="32">
        <f t="shared" si="169"/>
        <v>0.20110677867750112</v>
      </c>
      <c r="R831" s="35">
        <f t="shared" si="173"/>
        <v>0.33634319925043227</v>
      </c>
    </row>
    <row r="832" spans="2:18">
      <c r="B832">
        <f t="shared" si="164"/>
        <v>785</v>
      </c>
      <c r="C832">
        <f t="shared" si="174"/>
        <v>4.7003406736263317E-3</v>
      </c>
      <c r="D832" s="32">
        <f t="shared" si="166"/>
        <v>0.13169344676860212</v>
      </c>
      <c r="E832" s="33">
        <f t="shared" si="170"/>
        <v>0.1208731881347449</v>
      </c>
      <c r="F832" s="11">
        <f t="shared" si="167"/>
        <v>3158316.666666667</v>
      </c>
      <c r="G832" s="11">
        <f>F832/((Use!$C$5))</f>
        <v>8384.6798810371074</v>
      </c>
      <c r="H832" s="32">
        <f t="shared" ref="H832:H895" si="176">(C$20*EXP(C$21*(($C$9-C$27)/$C$9)+C$22*$C$6+C$23*$C$4+C$24*$C$5)*(1+C$25*$C$7*(1-($C$7/(2*C$28))))*G832^C$26)/100</f>
        <v>0.61775357402396802</v>
      </c>
      <c r="I832" s="30">
        <f t="shared" si="171"/>
        <v>0.73862676215871292</v>
      </c>
      <c r="K832">
        <f t="shared" si="165"/>
        <v>785</v>
      </c>
      <c r="L832">
        <f t="shared" si="175"/>
        <v>5.2622299655912209E-3</v>
      </c>
      <c r="M832" s="32">
        <f t="shared" ref="M832:M895" si="177">L832*K832^(0.5)</f>
        <v>0.14743637748348082</v>
      </c>
      <c r="N832" s="33">
        <f t="shared" si="172"/>
        <v>0.13532264080519826</v>
      </c>
      <c r="O832" s="11">
        <f t="shared" si="168"/>
        <v>3158316.666666667</v>
      </c>
      <c r="P832" s="11">
        <f>O832/((Use!D$5))</f>
        <v>8492.7954247687485</v>
      </c>
      <c r="Q832" s="32">
        <f t="shared" si="169"/>
        <v>0.20132967051047651</v>
      </c>
      <c r="R832" s="35">
        <f t="shared" si="173"/>
        <v>0.33665231131567475</v>
      </c>
    </row>
    <row r="833" spans="2:18">
      <c r="B833">
        <f t="shared" si="164"/>
        <v>786</v>
      </c>
      <c r="C833">
        <f t="shared" si="174"/>
        <v>4.7003406736263317E-3</v>
      </c>
      <c r="D833" s="32">
        <f t="shared" si="166"/>
        <v>0.13177730124813905</v>
      </c>
      <c r="E833" s="33">
        <f t="shared" si="170"/>
        <v>0.12095015292327244</v>
      </c>
      <c r="F833" s="11">
        <f t="shared" si="167"/>
        <v>3162340</v>
      </c>
      <c r="G833" s="11">
        <f>F833/((Use!$C$5))</f>
        <v>8395.36100190467</v>
      </c>
      <c r="H833" s="32">
        <f t="shared" si="176"/>
        <v>0.61847359177162597</v>
      </c>
      <c r="I833" s="30">
        <f t="shared" si="171"/>
        <v>0.73942374469489835</v>
      </c>
      <c r="K833">
        <f t="shared" si="165"/>
        <v>786</v>
      </c>
      <c r="L833">
        <f t="shared" si="175"/>
        <v>5.2622299655912209E-3</v>
      </c>
      <c r="M833" s="32">
        <f t="shared" si="177"/>
        <v>0.14753025611603277</v>
      </c>
      <c r="N833" s="33">
        <f t="shared" si="172"/>
        <v>0.13540880613758738</v>
      </c>
      <c r="O833" s="11">
        <f t="shared" si="168"/>
        <v>3162340</v>
      </c>
      <c r="P833" s="11">
        <f>O833/((Use!D$5))</f>
        <v>8503.6142724436122</v>
      </c>
      <c r="Q833" s="32">
        <f t="shared" si="169"/>
        <v>0.20155252515058261</v>
      </c>
      <c r="R833" s="35">
        <f t="shared" si="173"/>
        <v>0.33696133128816996</v>
      </c>
    </row>
    <row r="834" spans="2:18">
      <c r="B834">
        <f t="shared" si="164"/>
        <v>787</v>
      </c>
      <c r="C834">
        <f t="shared" si="174"/>
        <v>4.7003406736263317E-3</v>
      </c>
      <c r="D834" s="32">
        <f t="shared" si="166"/>
        <v>0.1318611024020766</v>
      </c>
      <c r="E834" s="33">
        <f t="shared" si="170"/>
        <v>0.12102706876756347</v>
      </c>
      <c r="F834" s="11">
        <f t="shared" si="167"/>
        <v>3166363.3333333335</v>
      </c>
      <c r="G834" s="11">
        <f>F834/((Use!$C$5))</f>
        <v>8406.0421227722345</v>
      </c>
      <c r="H834" s="32">
        <f t="shared" si="176"/>
        <v>0.61919353165895819</v>
      </c>
      <c r="I834" s="30">
        <f t="shared" si="171"/>
        <v>0.74022060042652171</v>
      </c>
      <c r="K834">
        <f t="shared" si="165"/>
        <v>787</v>
      </c>
      <c r="L834">
        <f t="shared" si="175"/>
        <v>5.2622299655912209E-3</v>
      </c>
      <c r="M834" s="32">
        <f t="shared" si="177"/>
        <v>0.14762407504832328</v>
      </c>
      <c r="N834" s="33">
        <f t="shared" si="172"/>
        <v>0.1354949166748359</v>
      </c>
      <c r="O834" s="11">
        <f t="shared" si="168"/>
        <v>3166363.3333333335</v>
      </c>
      <c r="P834" s="11">
        <f>O834/((Use!D$5))</f>
        <v>8514.4331201184777</v>
      </c>
      <c r="Q834" s="32">
        <f t="shared" si="169"/>
        <v>0.2017753426513329</v>
      </c>
      <c r="R834" s="35">
        <f t="shared" si="173"/>
        <v>0.33727025932616883</v>
      </c>
    </row>
    <row r="835" spans="2:18">
      <c r="B835">
        <f t="shared" si="164"/>
        <v>788</v>
      </c>
      <c r="C835">
        <f t="shared" si="174"/>
        <v>4.7003406736263317E-3</v>
      </c>
      <c r="D835" s="32">
        <f t="shared" si="166"/>
        <v>0.13194485033201969</v>
      </c>
      <c r="E835" s="33">
        <f t="shared" si="170"/>
        <v>0.12110393576087479</v>
      </c>
      <c r="F835" s="11">
        <f t="shared" si="167"/>
        <v>3170386.666666667</v>
      </c>
      <c r="G835" s="11">
        <f>F835/((Use!$C$5))</f>
        <v>8416.7232436397971</v>
      </c>
      <c r="H835" s="32">
        <f t="shared" si="176"/>
        <v>0.61991339379329957</v>
      </c>
      <c r="I835" s="30">
        <f t="shared" si="171"/>
        <v>0.74101732955417432</v>
      </c>
      <c r="K835">
        <f t="shared" si="165"/>
        <v>788</v>
      </c>
      <c r="L835">
        <f t="shared" si="175"/>
        <v>5.2622299655912209E-3</v>
      </c>
      <c r="M835" s="32">
        <f t="shared" si="177"/>
        <v>0.14771783439410338</v>
      </c>
      <c r="N835" s="33">
        <f t="shared" si="172"/>
        <v>0.13558097252134876</v>
      </c>
      <c r="O835" s="11">
        <f t="shared" si="168"/>
        <v>3170386.666666667</v>
      </c>
      <c r="P835" s="11">
        <f>O835/((Use!D$5))</f>
        <v>8525.2519677933433</v>
      </c>
      <c r="Q835" s="32">
        <f t="shared" si="169"/>
        <v>0.20199812306609663</v>
      </c>
      <c r="R835" s="35">
        <f t="shared" si="173"/>
        <v>0.33757909558744537</v>
      </c>
    </row>
    <row r="836" spans="2:18">
      <c r="B836">
        <f t="shared" si="164"/>
        <v>789</v>
      </c>
      <c r="C836">
        <f t="shared" si="174"/>
        <v>4.7003406736263317E-3</v>
      </c>
      <c r="D836" s="32">
        <f t="shared" si="166"/>
        <v>0.13202854513925094</v>
      </c>
      <c r="E836" s="33">
        <f t="shared" si="170"/>
        <v>0.12118075399616739</v>
      </c>
      <c r="F836" s="11">
        <f t="shared" si="167"/>
        <v>3174410</v>
      </c>
      <c r="G836" s="11">
        <f>F836/((Use!$C$5))</f>
        <v>8427.4043645073598</v>
      </c>
      <c r="H836" s="32">
        <f t="shared" si="176"/>
        <v>0.62063317828170317</v>
      </c>
      <c r="I836" s="30">
        <f t="shared" si="171"/>
        <v>0.74181393227787051</v>
      </c>
      <c r="K836">
        <f t="shared" si="165"/>
        <v>789</v>
      </c>
      <c r="L836">
        <f t="shared" si="175"/>
        <v>5.2622299655912209E-3</v>
      </c>
      <c r="M836" s="32">
        <f t="shared" si="177"/>
        <v>0.14781153426676322</v>
      </c>
      <c r="N836" s="33">
        <f t="shared" si="172"/>
        <v>0.13566697378119971</v>
      </c>
      <c r="O836" s="11">
        <f t="shared" si="168"/>
        <v>3174410</v>
      </c>
      <c r="P836" s="11">
        <f>O836/((Use!D$5))</f>
        <v>8536.070815468207</v>
      </c>
      <c r="Q836" s="32">
        <f t="shared" si="169"/>
        <v>0.20222086644809731</v>
      </c>
      <c r="R836" s="35">
        <f t="shared" si="173"/>
        <v>0.33788784022929702</v>
      </c>
    </row>
    <row r="837" spans="2:18">
      <c r="B837">
        <f t="shared" si="164"/>
        <v>790</v>
      </c>
      <c r="C837">
        <f t="shared" si="174"/>
        <v>4.7003406736263317E-3</v>
      </c>
      <c r="D837" s="32">
        <f t="shared" si="166"/>
        <v>0.13211218692473217</v>
      </c>
      <c r="E837" s="33">
        <f t="shared" si="170"/>
        <v>0.12125752356610782</v>
      </c>
      <c r="F837" s="11">
        <f t="shared" si="167"/>
        <v>3178433.3333333335</v>
      </c>
      <c r="G837" s="11">
        <f>F837/((Use!$C$5))</f>
        <v>8438.0854853749242</v>
      </c>
      <c r="H837" s="32">
        <f t="shared" si="176"/>
        <v>0.62135288523094057</v>
      </c>
      <c r="I837" s="30">
        <f t="shared" si="171"/>
        <v>0.74261040879704843</v>
      </c>
      <c r="K837">
        <f t="shared" si="165"/>
        <v>790</v>
      </c>
      <c r="L837">
        <f t="shared" si="175"/>
        <v>5.2622299655912209E-3</v>
      </c>
      <c r="M837" s="32">
        <f t="shared" si="177"/>
        <v>0.14790517477933382</v>
      </c>
      <c r="N837" s="33">
        <f t="shared" si="172"/>
        <v>0.13575292055813287</v>
      </c>
      <c r="O837" s="11">
        <f t="shared" si="168"/>
        <v>3178433.3333333335</v>
      </c>
      <c r="P837" s="11">
        <f>O837/((Use!D$5))</f>
        <v>8546.8896631430725</v>
      </c>
      <c r="Q837" s="32">
        <f t="shared" si="169"/>
        <v>0.20244357285041603</v>
      </c>
      <c r="R837" s="35">
        <f t="shared" si="173"/>
        <v>0.3381964934085489</v>
      </c>
    </row>
    <row r="838" spans="2:18">
      <c r="B838">
        <f t="shared" si="164"/>
        <v>791</v>
      </c>
      <c r="C838">
        <f t="shared" si="174"/>
        <v>4.7003406736263317E-3</v>
      </c>
      <c r="D838" s="32">
        <f t="shared" si="166"/>
        <v>0.13219577578910574</v>
      </c>
      <c r="E838" s="33">
        <f t="shared" si="170"/>
        <v>0.12133424456306942</v>
      </c>
      <c r="F838" s="11">
        <f t="shared" si="167"/>
        <v>3182456.666666667</v>
      </c>
      <c r="G838" s="11">
        <f>F838/((Use!$C$5))</f>
        <v>8448.7666062424869</v>
      </c>
      <c r="H838" s="32">
        <f t="shared" si="176"/>
        <v>0.62207251474749736</v>
      </c>
      <c r="I838" s="30">
        <f t="shared" si="171"/>
        <v>0.74340675931056677</v>
      </c>
      <c r="K838">
        <f t="shared" si="165"/>
        <v>791</v>
      </c>
      <c r="L838">
        <f t="shared" si="175"/>
        <v>5.2622299655912209E-3</v>
      </c>
      <c r="M838" s="32">
        <f t="shared" si="177"/>
        <v>0.14799875604448859</v>
      </c>
      <c r="N838" s="33">
        <f t="shared" si="172"/>
        <v>0.13583881295556413</v>
      </c>
      <c r="O838" s="11">
        <f t="shared" si="168"/>
        <v>3182456.666666667</v>
      </c>
      <c r="P838" s="11">
        <f>O838/((Use!D$5))</f>
        <v>8557.7085108179363</v>
      </c>
      <c r="Q838" s="32">
        <f t="shared" si="169"/>
        <v>0.20266624232599029</v>
      </c>
      <c r="R838" s="35">
        <f t="shared" si="173"/>
        <v>0.33850505528155439</v>
      </c>
    </row>
    <row r="839" spans="2:18">
      <c r="B839">
        <f t="shared" si="164"/>
        <v>792</v>
      </c>
      <c r="C839">
        <f t="shared" si="174"/>
        <v>4.7003406736263317E-3</v>
      </c>
      <c r="D839" s="32">
        <f t="shared" si="166"/>
        <v>0.13227931183269612</v>
      </c>
      <c r="E839" s="33">
        <f t="shared" si="170"/>
        <v>0.12141091707913373</v>
      </c>
      <c r="F839" s="11">
        <f t="shared" si="167"/>
        <v>3186480</v>
      </c>
      <c r="G839" s="11">
        <f>F839/((Use!$C$5))</f>
        <v>8459.4477271100495</v>
      </c>
      <c r="H839" s="32">
        <f t="shared" si="176"/>
        <v>0.62279206693758293</v>
      </c>
      <c r="I839" s="30">
        <f t="shared" si="171"/>
        <v>0.7442029840167167</v>
      </c>
      <c r="K839">
        <f t="shared" si="165"/>
        <v>792</v>
      </c>
      <c r="L839">
        <f t="shared" si="175"/>
        <v>5.2622299655912209E-3</v>
      </c>
      <c r="M839" s="32">
        <f t="shared" si="177"/>
        <v>0.14809227817454498</v>
      </c>
      <c r="N839" s="33">
        <f t="shared" si="172"/>
        <v>0.13592465107658264</v>
      </c>
      <c r="O839" s="11">
        <f t="shared" si="168"/>
        <v>3186480</v>
      </c>
      <c r="P839" s="11">
        <f>O839/((Use!D$5))</f>
        <v>8568.5273584928</v>
      </c>
      <c r="Q839" s="32">
        <f t="shared" si="169"/>
        <v>0.20288887492761476</v>
      </c>
      <c r="R839" s="35">
        <f t="shared" si="173"/>
        <v>0.3388135260041974</v>
      </c>
    </row>
    <row r="840" spans="2:18">
      <c r="B840">
        <f t="shared" si="164"/>
        <v>793</v>
      </c>
      <c r="C840">
        <f t="shared" si="174"/>
        <v>4.7003406736263317E-3</v>
      </c>
      <c r="D840" s="32">
        <f t="shared" si="166"/>
        <v>0.13236279515551116</v>
      </c>
      <c r="E840" s="33">
        <f t="shared" si="170"/>
        <v>0.12148754120609176</v>
      </c>
      <c r="F840" s="11">
        <f t="shared" si="167"/>
        <v>3190503.3333333335</v>
      </c>
      <c r="G840" s="11">
        <f>F840/((Use!$C$5))</f>
        <v>8470.128847977614</v>
      </c>
      <c r="H840" s="32">
        <f t="shared" si="176"/>
        <v>0.62351154190712332</v>
      </c>
      <c r="I840" s="30">
        <f t="shared" si="171"/>
        <v>0.74499908311321505</v>
      </c>
      <c r="K840">
        <f t="shared" si="165"/>
        <v>793</v>
      </c>
      <c r="L840">
        <f t="shared" si="175"/>
        <v>5.2622299655912209E-3</v>
      </c>
      <c r="M840" s="32">
        <f t="shared" si="177"/>
        <v>0.14818574128146603</v>
      </c>
      <c r="N840" s="33">
        <f t="shared" si="172"/>
        <v>0.13601043502395227</v>
      </c>
      <c r="O840" s="11">
        <f t="shared" si="168"/>
        <v>3190503.3333333335</v>
      </c>
      <c r="P840" s="11">
        <f>O840/((Use!D$5))</f>
        <v>8579.3462061676655</v>
      </c>
      <c r="Q840" s="32">
        <f t="shared" si="169"/>
        <v>0.20311147070794203</v>
      </c>
      <c r="R840" s="35">
        <f t="shared" si="173"/>
        <v>0.33912190573189427</v>
      </c>
    </row>
    <row r="841" spans="2:18">
      <c r="B841">
        <f t="shared" si="164"/>
        <v>794</v>
      </c>
      <c r="C841">
        <f t="shared" si="174"/>
        <v>4.7003406736263317E-3</v>
      </c>
      <c r="D841" s="32">
        <f t="shared" si="166"/>
        <v>0.1324462258572435</v>
      </c>
      <c r="E841" s="33">
        <f t="shared" si="170"/>
        <v>0.1215641170354451</v>
      </c>
      <c r="F841" s="11">
        <f t="shared" si="167"/>
        <v>3194526.666666667</v>
      </c>
      <c r="G841" s="11">
        <f>F841/((Use!$C$5))</f>
        <v>8480.8099688451766</v>
      </c>
      <c r="H841" s="32">
        <f t="shared" si="176"/>
        <v>0.62423093976176902</v>
      </c>
      <c r="I841" s="30">
        <f t="shared" si="171"/>
        <v>0.74579505679721414</v>
      </c>
      <c r="K841">
        <f t="shared" si="165"/>
        <v>794</v>
      </c>
      <c r="L841">
        <f t="shared" si="175"/>
        <v>5.2622299655912209E-3</v>
      </c>
      <c r="M841" s="32">
        <f t="shared" si="177"/>
        <v>0.14827914547686183</v>
      </c>
      <c r="N841" s="33">
        <f t="shared" si="172"/>
        <v>0.136096164900113</v>
      </c>
      <c r="O841" s="11">
        <f t="shared" si="168"/>
        <v>3194526.666666667</v>
      </c>
      <c r="P841" s="11">
        <f>O841/((Use!D$5))</f>
        <v>8590.1650538425311</v>
      </c>
      <c r="Q841" s="32">
        <f t="shared" si="169"/>
        <v>0.20333402971948367</v>
      </c>
      <c r="R841" s="35">
        <f t="shared" si="173"/>
        <v>0.33943019461959667</v>
      </c>
    </row>
    <row r="842" spans="2:18">
      <c r="B842">
        <f t="shared" si="164"/>
        <v>795</v>
      </c>
      <c r="C842">
        <f t="shared" si="174"/>
        <v>4.7003406736263317E-3</v>
      </c>
      <c r="D842" s="32">
        <f t="shared" si="166"/>
        <v>0.13252960403727199</v>
      </c>
      <c r="E842" s="33">
        <f t="shared" si="170"/>
        <v>0.12164064465840743</v>
      </c>
      <c r="F842" s="11">
        <f t="shared" si="167"/>
        <v>3198550</v>
      </c>
      <c r="G842" s="11">
        <f>F842/((Use!$C$5))</f>
        <v>8491.4910897127393</v>
      </c>
      <c r="H842" s="32">
        <f t="shared" si="176"/>
        <v>0.62495026060689196</v>
      </c>
      <c r="I842" s="30">
        <f t="shared" si="171"/>
        <v>0.74659090526529936</v>
      </c>
      <c r="K842">
        <f t="shared" si="165"/>
        <v>795</v>
      </c>
      <c r="L842">
        <f t="shared" si="175"/>
        <v>5.2622299655912209E-3</v>
      </c>
      <c r="M842" s="32">
        <f t="shared" si="177"/>
        <v>0.1483724908719912</v>
      </c>
      <c r="N842" s="33">
        <f t="shared" si="172"/>
        <v>0.13618184080718232</v>
      </c>
      <c r="O842" s="11">
        <f t="shared" si="168"/>
        <v>3198550</v>
      </c>
      <c r="P842" s="11">
        <f>O842/((Use!D$5))</f>
        <v>8600.9839015173948</v>
      </c>
      <c r="Q842" s="32">
        <f t="shared" si="169"/>
        <v>0.20355655201461026</v>
      </c>
      <c r="R842" s="35">
        <f t="shared" si="173"/>
        <v>0.33973839282179258</v>
      </c>
    </row>
    <row r="843" spans="2:18">
      <c r="B843">
        <f t="shared" si="164"/>
        <v>796</v>
      </c>
      <c r="C843">
        <f t="shared" si="174"/>
        <v>4.7003406736263317E-3</v>
      </c>
      <c r="D843" s="32">
        <f t="shared" si="166"/>
        <v>0.1326129297946631</v>
      </c>
      <c r="E843" s="33">
        <f t="shared" si="170"/>
        <v>0.12171712416590565</v>
      </c>
      <c r="F843" s="11">
        <f t="shared" si="167"/>
        <v>3202573.3333333335</v>
      </c>
      <c r="G843" s="11">
        <f>F843/((Use!$C$5))</f>
        <v>8502.1722105803019</v>
      </c>
      <c r="H843" s="32">
        <f t="shared" si="176"/>
        <v>0.6256695045475873</v>
      </c>
      <c r="I843" s="30">
        <f t="shared" si="171"/>
        <v>0.74738662871349293</v>
      </c>
      <c r="K843">
        <f t="shared" si="165"/>
        <v>796</v>
      </c>
      <c r="L843">
        <f t="shared" si="175"/>
        <v>5.2622299655912209E-3</v>
      </c>
      <c r="M843" s="32">
        <f t="shared" si="177"/>
        <v>0.1484657775777633</v>
      </c>
      <c r="N843" s="33">
        <f t="shared" si="172"/>
        <v>0.13626746284695682</v>
      </c>
      <c r="O843" s="11">
        <f t="shared" si="168"/>
        <v>3202573.3333333335</v>
      </c>
      <c r="P843" s="11">
        <f>O843/((Use!D$5))</f>
        <v>8611.8027491922603</v>
      </c>
      <c r="Q843" s="32">
        <f t="shared" si="169"/>
        <v>0.20377903764555133</v>
      </c>
      <c r="R843" s="35">
        <f t="shared" si="173"/>
        <v>0.34004650049250817</v>
      </c>
    </row>
    <row r="844" spans="2:18">
      <c r="B844">
        <f t="shared" si="164"/>
        <v>797</v>
      </c>
      <c r="C844">
        <f t="shared" si="174"/>
        <v>4.7003406736263317E-3</v>
      </c>
      <c r="D844" s="32">
        <f t="shared" si="166"/>
        <v>0.13269620322817224</v>
      </c>
      <c r="E844" s="33">
        <f t="shared" si="170"/>
        <v>0.12179355564858119</v>
      </c>
      <c r="F844" s="11">
        <f t="shared" si="167"/>
        <v>3206596.666666667</v>
      </c>
      <c r="G844" s="11">
        <f>F844/((Use!$C$5))</f>
        <v>8512.8533314478664</v>
      </c>
      <c r="H844" s="32">
        <f t="shared" si="176"/>
        <v>0.62638867168867429</v>
      </c>
      <c r="I844" s="30">
        <f t="shared" si="171"/>
        <v>0.74818222733725548</v>
      </c>
      <c r="K844">
        <f t="shared" si="165"/>
        <v>797</v>
      </c>
      <c r="L844">
        <f t="shared" si="175"/>
        <v>5.2622299655912209E-3</v>
      </c>
      <c r="M844" s="32">
        <f t="shared" si="177"/>
        <v>0.1485590057047389</v>
      </c>
      <c r="N844" s="33">
        <f t="shared" si="172"/>
        <v>0.13635303112091332</v>
      </c>
      <c r="O844" s="11">
        <f t="shared" si="168"/>
        <v>3206596.666666667</v>
      </c>
      <c r="P844" s="11">
        <f>O844/((Use!D$5))</f>
        <v>8622.621596867124</v>
      </c>
      <c r="Q844" s="32">
        <f t="shared" si="169"/>
        <v>0.20400148666439744</v>
      </c>
      <c r="R844" s="35">
        <f t="shared" si="173"/>
        <v>0.34035451778531078</v>
      </c>
    </row>
    <row r="845" spans="2:18">
      <c r="B845">
        <f t="shared" si="164"/>
        <v>798</v>
      </c>
      <c r="C845">
        <f t="shared" si="174"/>
        <v>4.7003406736263317E-3</v>
      </c>
      <c r="D845" s="32">
        <f t="shared" si="166"/>
        <v>0.13277942443624516</v>
      </c>
      <c r="E845" s="33">
        <f t="shared" si="170"/>
        <v>0.12186993919679125</v>
      </c>
      <c r="F845" s="11">
        <f t="shared" si="167"/>
        <v>3210620</v>
      </c>
      <c r="G845" s="11">
        <f>F845/((Use!$C$5))</f>
        <v>8523.534452315429</v>
      </c>
      <c r="H845" s="32">
        <f t="shared" si="176"/>
        <v>0.6271077621346991</v>
      </c>
      <c r="I845" s="30">
        <f t="shared" si="171"/>
        <v>0.74897770133149033</v>
      </c>
      <c r="K845">
        <f t="shared" si="165"/>
        <v>798</v>
      </c>
      <c r="L845">
        <f t="shared" si="175"/>
        <v>5.2622299655912209E-3</v>
      </c>
      <c r="M845" s="32">
        <f t="shared" si="177"/>
        <v>0.14865217536313222</v>
      </c>
      <c r="N845" s="33">
        <f t="shared" si="172"/>
        <v>0.13643854573021055</v>
      </c>
      <c r="O845" s="11">
        <f t="shared" si="168"/>
        <v>3210620</v>
      </c>
      <c r="P845" s="11">
        <f>O845/((Use!D$5))</f>
        <v>8633.4404445419877</v>
      </c>
      <c r="Q845" s="32">
        <f t="shared" si="169"/>
        <v>0.20422389912309974</v>
      </c>
      <c r="R845" s="35">
        <f t="shared" si="173"/>
        <v>0.34066244485331032</v>
      </c>
    </row>
    <row r="846" spans="2:18">
      <c r="B846">
        <f t="shared" si="164"/>
        <v>799</v>
      </c>
      <c r="C846">
        <f t="shared" si="174"/>
        <v>4.7003406736263317E-3</v>
      </c>
      <c r="D846" s="32">
        <f t="shared" si="166"/>
        <v>0.13286259351701923</v>
      </c>
      <c r="E846" s="33">
        <f t="shared" si="170"/>
        <v>0.12194627490061</v>
      </c>
      <c r="F846" s="11">
        <f t="shared" si="167"/>
        <v>3214643.3333333335</v>
      </c>
      <c r="G846" s="11">
        <f>F846/((Use!$C$5))</f>
        <v>8534.2155731829916</v>
      </c>
      <c r="H846" s="32">
        <f t="shared" si="176"/>
        <v>0.62782677598993575</v>
      </c>
      <c r="I846" s="30">
        <f t="shared" si="171"/>
        <v>0.7497730508905458</v>
      </c>
      <c r="K846">
        <f t="shared" si="165"/>
        <v>799</v>
      </c>
      <c r="L846">
        <f t="shared" si="175"/>
        <v>5.2622299655912209E-3</v>
      </c>
      <c r="M846" s="32">
        <f t="shared" si="177"/>
        <v>0.1487452866628122</v>
      </c>
      <c r="N846" s="33">
        <f t="shared" si="172"/>
        <v>0.1365240067756904</v>
      </c>
      <c r="O846" s="11">
        <f t="shared" si="168"/>
        <v>3214643.3333333335</v>
      </c>
      <c r="P846" s="11">
        <f>O846/((Use!D$5))</f>
        <v>8644.2592922168533</v>
      </c>
      <c r="Q846" s="32">
        <f t="shared" si="169"/>
        <v>0.20444627507346971</v>
      </c>
      <c r="R846" s="35">
        <f t="shared" si="173"/>
        <v>0.34097028184916012</v>
      </c>
    </row>
    <row r="847" spans="2:18">
      <c r="B847">
        <f t="shared" si="164"/>
        <v>800</v>
      </c>
      <c r="C847">
        <f t="shared" si="174"/>
        <v>4.7003406736263317E-3</v>
      </c>
      <c r="D847" s="32">
        <f t="shared" si="166"/>
        <v>0.13294571056832497</v>
      </c>
      <c r="E847" s="33">
        <f t="shared" si="170"/>
        <v>0.12202256284982994</v>
      </c>
      <c r="F847" s="11">
        <f t="shared" si="167"/>
        <v>3218666.666666667</v>
      </c>
      <c r="G847" s="11">
        <f>F847/((Use!$C$5))</f>
        <v>8544.8966940505561</v>
      </c>
      <c r="H847" s="32">
        <f t="shared" si="176"/>
        <v>0.62854571335838294</v>
      </c>
      <c r="I847" s="30">
        <f t="shared" si="171"/>
        <v>0.75056827620821287</v>
      </c>
      <c r="K847">
        <f t="shared" si="165"/>
        <v>800</v>
      </c>
      <c r="L847">
        <f t="shared" si="175"/>
        <v>5.2622299655912209E-3</v>
      </c>
      <c r="M847" s="32">
        <f t="shared" si="177"/>
        <v>0.14883833971330421</v>
      </c>
      <c r="N847" s="33">
        <f t="shared" si="172"/>
        <v>0.13660941435787935</v>
      </c>
      <c r="O847" s="11">
        <f t="shared" si="168"/>
        <v>3218666.666666667</v>
      </c>
      <c r="P847" s="11">
        <f>O847/((Use!D$5))</f>
        <v>8655.0781398917188</v>
      </c>
      <c r="Q847" s="32">
        <f t="shared" si="169"/>
        <v>0.20466861456718199</v>
      </c>
      <c r="R847" s="35">
        <f t="shared" si="173"/>
        <v>0.34127802892506132</v>
      </c>
    </row>
    <row r="848" spans="2:18">
      <c r="B848">
        <f t="shared" si="164"/>
        <v>801</v>
      </c>
      <c r="C848">
        <f t="shared" si="174"/>
        <v>4.7003406736263317E-3</v>
      </c>
      <c r="D848" s="32">
        <f t="shared" si="166"/>
        <v>0.13302877568768712</v>
      </c>
      <c r="E848" s="33">
        <f t="shared" si="170"/>
        <v>0.12209880313396299</v>
      </c>
      <c r="F848" s="11">
        <f t="shared" si="167"/>
        <v>3222690</v>
      </c>
      <c r="G848" s="11">
        <f>F848/((Use!$C$5))</f>
        <v>8555.5778149181187</v>
      </c>
      <c r="H848" s="32">
        <f t="shared" si="176"/>
        <v>0.62926457434377336</v>
      </c>
      <c r="I848" s="30">
        <f t="shared" si="171"/>
        <v>0.7513633774777364</v>
      </c>
      <c r="K848">
        <f t="shared" si="165"/>
        <v>801</v>
      </c>
      <c r="L848">
        <f t="shared" si="175"/>
        <v>5.2622299655912209E-3</v>
      </c>
      <c r="M848" s="32">
        <f t="shared" si="177"/>
        <v>0.14893133462379135</v>
      </c>
      <c r="N848" s="33">
        <f t="shared" si="172"/>
        <v>0.1366947685769897</v>
      </c>
      <c r="O848" s="11">
        <f t="shared" si="168"/>
        <v>3222690</v>
      </c>
      <c r="P848" s="11">
        <f>O848/((Use!D$5))</f>
        <v>8665.8969875665825</v>
      </c>
      <c r="Q848" s="32">
        <f t="shared" si="169"/>
        <v>0.20489091765577278</v>
      </c>
      <c r="R848" s="35">
        <f t="shared" si="173"/>
        <v>0.34158568623276248</v>
      </c>
    </row>
    <row r="849" spans="2:18">
      <c r="B849">
        <f t="shared" si="164"/>
        <v>802</v>
      </c>
      <c r="C849">
        <f t="shared" si="174"/>
        <v>4.7003406736263317E-3</v>
      </c>
      <c r="D849" s="32">
        <f t="shared" si="166"/>
        <v>0.13311178897232628</v>
      </c>
      <c r="E849" s="33">
        <f t="shared" si="170"/>
        <v>0.1221749958422418</v>
      </c>
      <c r="F849" s="11">
        <f t="shared" si="167"/>
        <v>3226713.3333333335</v>
      </c>
      <c r="G849" s="11">
        <f>F849/((Use!$C$5))</f>
        <v>8566.2589357856814</v>
      </c>
      <c r="H849" s="32">
        <f t="shared" si="176"/>
        <v>0.62998335904956471</v>
      </c>
      <c r="I849" s="30">
        <f t="shared" si="171"/>
        <v>0.75215835489180649</v>
      </c>
      <c r="K849">
        <f t="shared" si="165"/>
        <v>802</v>
      </c>
      <c r="L849">
        <f t="shared" si="175"/>
        <v>5.2622299655912209E-3</v>
      </c>
      <c r="M849" s="32">
        <f t="shared" si="177"/>
        <v>0.14902427150311617</v>
      </c>
      <c r="N849" s="33">
        <f t="shared" si="172"/>
        <v>0.13678006953292127</v>
      </c>
      <c r="O849" s="11">
        <f t="shared" si="168"/>
        <v>3226713.3333333335</v>
      </c>
      <c r="P849" s="11">
        <f>O849/((Use!D$5))</f>
        <v>8676.7158352414481</v>
      </c>
      <c r="Q849" s="32">
        <f t="shared" si="169"/>
        <v>0.20511318439064147</v>
      </c>
      <c r="R849" s="35">
        <f t="shared" si="173"/>
        <v>0.34189325392356273</v>
      </c>
    </row>
    <row r="850" spans="2:18">
      <c r="B850">
        <f t="shared" si="164"/>
        <v>803</v>
      </c>
      <c r="C850">
        <f t="shared" si="174"/>
        <v>4.7003406736263317E-3</v>
      </c>
      <c r="D850" s="32">
        <f t="shared" si="166"/>
        <v>0.13319475051915997</v>
      </c>
      <c r="E850" s="33">
        <f t="shared" si="170"/>
        <v>0.12225114106362095</v>
      </c>
      <c r="F850" s="11">
        <f t="shared" si="167"/>
        <v>3230736.666666667</v>
      </c>
      <c r="G850" s="11">
        <f>F850/((Use!$C$5))</f>
        <v>8576.9400566532458</v>
      </c>
      <c r="H850" s="32">
        <f t="shared" si="176"/>
        <v>0.63070206757894964</v>
      </c>
      <c r="I850" s="30">
        <f t="shared" si="171"/>
        <v>0.75295320864257054</v>
      </c>
      <c r="K850">
        <f t="shared" si="165"/>
        <v>803</v>
      </c>
      <c r="L850">
        <f t="shared" si="175"/>
        <v>5.2622299655912209E-3</v>
      </c>
      <c r="M850" s="32">
        <f t="shared" si="177"/>
        <v>0.14911715045978194</v>
      </c>
      <c r="N850" s="33">
        <f t="shared" si="172"/>
        <v>0.13686531732526241</v>
      </c>
      <c r="O850" s="11">
        <f t="shared" si="168"/>
        <v>3230736.666666667</v>
      </c>
      <c r="P850" s="11">
        <f>O850/((Use!D$5))</f>
        <v>8687.5346829163118</v>
      </c>
      <c r="Q850" s="32">
        <f t="shared" si="169"/>
        <v>0.20533541482305079</v>
      </c>
      <c r="R850" s="35">
        <f t="shared" si="173"/>
        <v>0.3422007321483132</v>
      </c>
    </row>
    <row r="851" spans="2:18">
      <c r="B851">
        <f t="shared" si="164"/>
        <v>804</v>
      </c>
      <c r="C851">
        <f t="shared" si="174"/>
        <v>4.7003406736263317E-3</v>
      </c>
      <c r="D851" s="32">
        <f t="shared" si="166"/>
        <v>0.13327766042480418</v>
      </c>
      <c r="E851" s="33">
        <f t="shared" si="170"/>
        <v>0.12232723888677821</v>
      </c>
      <c r="F851" s="11">
        <f t="shared" si="167"/>
        <v>3234760</v>
      </c>
      <c r="G851" s="11">
        <f>F851/((Use!$C$5))</f>
        <v>8587.6211775208085</v>
      </c>
      <c r="H851" s="32">
        <f t="shared" si="176"/>
        <v>0.63142070003484918</v>
      </c>
      <c r="I851" s="30">
        <f t="shared" si="171"/>
        <v>0.75374793892162739</v>
      </c>
      <c r="K851">
        <f t="shared" si="165"/>
        <v>804</v>
      </c>
      <c r="L851">
        <f t="shared" si="175"/>
        <v>5.2622299655912209E-3</v>
      </c>
      <c r="M851" s="32">
        <f t="shared" si="177"/>
        <v>0.14920997160195432</v>
      </c>
      <c r="N851" s="33">
        <f t="shared" si="172"/>
        <v>0.13695051205329165</v>
      </c>
      <c r="O851" s="11">
        <f t="shared" si="168"/>
        <v>3234760</v>
      </c>
      <c r="P851" s="11">
        <f>O851/((Use!D$5))</f>
        <v>8698.3535305911773</v>
      </c>
      <c r="Q851" s="32">
        <f t="shared" si="169"/>
        <v>0.20555760900412745</v>
      </c>
      <c r="R851" s="35">
        <f t="shared" si="173"/>
        <v>0.34250812105741912</v>
      </c>
    </row>
    <row r="852" spans="2:18">
      <c r="B852">
        <f t="shared" si="164"/>
        <v>805</v>
      </c>
      <c r="C852">
        <f t="shared" si="174"/>
        <v>4.7003406736263317E-3</v>
      </c>
      <c r="D852" s="32">
        <f t="shared" si="166"/>
        <v>0.13336051878557448</v>
      </c>
      <c r="E852" s="33">
        <f t="shared" si="170"/>
        <v>0.12240328940011561</v>
      </c>
      <c r="F852" s="11">
        <f t="shared" si="167"/>
        <v>3238783.3333333335</v>
      </c>
      <c r="G852" s="11">
        <f>F852/((Use!$C$5))</f>
        <v>8598.3022983883711</v>
      </c>
      <c r="H852" s="32">
        <f t="shared" si="176"/>
        <v>0.63213925651991998</v>
      </c>
      <c r="I852" s="30">
        <f t="shared" si="171"/>
        <v>0.75454254592003556</v>
      </c>
      <c r="K852">
        <f t="shared" si="165"/>
        <v>805</v>
      </c>
      <c r="L852">
        <f t="shared" si="175"/>
        <v>5.2622299655912209E-3</v>
      </c>
      <c r="M852" s="32">
        <f t="shared" si="177"/>
        <v>0.14930273503746266</v>
      </c>
      <c r="N852" s="33">
        <f t="shared" si="172"/>
        <v>0.13703565381597882</v>
      </c>
      <c r="O852" s="11">
        <f t="shared" si="168"/>
        <v>3238783.3333333335</v>
      </c>
      <c r="P852" s="11">
        <f>O852/((Use!D$5))</f>
        <v>8709.1723782660411</v>
      </c>
      <c r="Q852" s="32">
        <f t="shared" si="169"/>
        <v>0.20577976698486281</v>
      </c>
      <c r="R852" s="35">
        <f t="shared" si="173"/>
        <v>0.3428154208008416</v>
      </c>
    </row>
    <row r="853" spans="2:18">
      <c r="B853">
        <f t="shared" si="164"/>
        <v>806</v>
      </c>
      <c r="C853">
        <f t="shared" si="174"/>
        <v>4.7003406736263317E-3</v>
      </c>
      <c r="D853" s="32">
        <f t="shared" si="166"/>
        <v>0.13344332569748743</v>
      </c>
      <c r="E853" s="33">
        <f t="shared" si="170"/>
        <v>0.12247929269176078</v>
      </c>
      <c r="F853" s="11">
        <f t="shared" si="167"/>
        <v>3242806.666666667</v>
      </c>
      <c r="G853" s="11">
        <f>F853/((Use!$C$5))</f>
        <v>8608.9834192559356</v>
      </c>
      <c r="H853" s="32">
        <f t="shared" si="176"/>
        <v>0.63285773713655091</v>
      </c>
      <c r="I853" s="30">
        <f t="shared" si="171"/>
        <v>0.75533702982831175</v>
      </c>
      <c r="K853">
        <f t="shared" si="165"/>
        <v>806</v>
      </c>
      <c r="L853">
        <f t="shared" si="175"/>
        <v>5.2622299655912209E-3</v>
      </c>
      <c r="M853" s="32">
        <f t="shared" si="177"/>
        <v>0.14939544087380158</v>
      </c>
      <c r="N853" s="33">
        <f t="shared" si="172"/>
        <v>0.13712074271198646</v>
      </c>
      <c r="O853" s="11">
        <f t="shared" si="168"/>
        <v>3242806.666666667</v>
      </c>
      <c r="P853" s="11">
        <f>O853/((Use!D$5))</f>
        <v>8719.9912259409066</v>
      </c>
      <c r="Q853" s="32">
        <f t="shared" si="169"/>
        <v>0.2060018888161127</v>
      </c>
      <c r="R853" s="35">
        <f t="shared" si="173"/>
        <v>0.34312263152809919</v>
      </c>
    </row>
    <row r="854" spans="2:18">
      <c r="B854">
        <f t="shared" si="164"/>
        <v>807</v>
      </c>
      <c r="C854">
        <f t="shared" si="174"/>
        <v>4.7003406736263317E-3</v>
      </c>
      <c r="D854" s="32">
        <f t="shared" si="166"/>
        <v>0.13352608125626189</v>
      </c>
      <c r="E854" s="33">
        <f t="shared" si="170"/>
        <v>0.12255524884956806</v>
      </c>
      <c r="F854" s="11">
        <f t="shared" si="167"/>
        <v>3246830</v>
      </c>
      <c r="G854" s="11">
        <f>F854/((Use!$C$5))</f>
        <v>8619.6645401234982</v>
      </c>
      <c r="H854" s="32">
        <f t="shared" si="176"/>
        <v>0.6335761419868694</v>
      </c>
      <c r="I854" s="30">
        <f t="shared" si="171"/>
        <v>0.75613139083643743</v>
      </c>
      <c r="K854">
        <f t="shared" si="165"/>
        <v>807</v>
      </c>
      <c r="L854">
        <f t="shared" si="175"/>
        <v>5.2622299655912209E-3</v>
      </c>
      <c r="M854" s="32">
        <f t="shared" si="177"/>
        <v>0.14948808921813239</v>
      </c>
      <c r="N854" s="33">
        <f t="shared" si="172"/>
        <v>0.13720577883967131</v>
      </c>
      <c r="O854" s="11">
        <f t="shared" si="168"/>
        <v>3246830</v>
      </c>
      <c r="P854" s="11">
        <f>O854/((Use!D$5))</f>
        <v>8730.8100736157703</v>
      </c>
      <c r="Q854" s="32">
        <f t="shared" si="169"/>
        <v>0.20622397454859925</v>
      </c>
      <c r="R854" s="35">
        <f t="shared" si="173"/>
        <v>0.34342975338827053</v>
      </c>
    </row>
    <row r="855" spans="2:18">
      <c r="B855">
        <f t="shared" si="164"/>
        <v>808</v>
      </c>
      <c r="C855">
        <f t="shared" si="174"/>
        <v>4.7003406736263317E-3</v>
      </c>
      <c r="D855" s="32">
        <f t="shared" si="166"/>
        <v>0.13360878555732028</v>
      </c>
      <c r="E855" s="33">
        <f t="shared" si="170"/>
        <v>0.12263115796111974</v>
      </c>
      <c r="F855" s="11">
        <f t="shared" si="167"/>
        <v>3250853.3333333335</v>
      </c>
      <c r="G855" s="11">
        <f>F855/((Use!$C$5))</f>
        <v>8630.3456609910609</v>
      </c>
      <c r="H855" s="32">
        <f t="shared" si="176"/>
        <v>0.63429447117273663</v>
      </c>
      <c r="I855" s="30">
        <f t="shared" si="171"/>
        <v>0.75692562913385641</v>
      </c>
      <c r="K855">
        <f t="shared" si="165"/>
        <v>808</v>
      </c>
      <c r="L855">
        <f t="shared" si="175"/>
        <v>5.2622299655912209E-3</v>
      </c>
      <c r="M855" s="32">
        <f t="shared" si="177"/>
        <v>0.14958068017728451</v>
      </c>
      <c r="N855" s="33">
        <f t="shared" si="172"/>
        <v>0.13729076229708537</v>
      </c>
      <c r="O855" s="11">
        <f t="shared" si="168"/>
        <v>3250853.3333333335</v>
      </c>
      <c r="P855" s="11">
        <f>O855/((Use!D$5))</f>
        <v>8741.6289212906358</v>
      </c>
      <c r="Q855" s="32">
        <f t="shared" si="169"/>
        <v>0.20644602423291036</v>
      </c>
      <c r="R855" s="35">
        <f t="shared" si="173"/>
        <v>0.34373678652999573</v>
      </c>
    </row>
    <row r="856" spans="2:18">
      <c r="B856">
        <f t="shared" si="164"/>
        <v>809</v>
      </c>
      <c r="C856">
        <f t="shared" si="174"/>
        <v>4.7003406736263317E-3</v>
      </c>
      <c r="D856" s="32">
        <f t="shared" si="166"/>
        <v>0.13369143869578989</v>
      </c>
      <c r="E856" s="33">
        <f t="shared" si="170"/>
        <v>0.12270702011372722</v>
      </c>
      <c r="F856" s="11">
        <f t="shared" si="167"/>
        <v>3254876.666666667</v>
      </c>
      <c r="G856" s="11">
        <f>F856/((Use!$C$5))</f>
        <v>8641.0267818586253</v>
      </c>
      <c r="H856" s="32">
        <f t="shared" si="176"/>
        <v>0.63501272479575011</v>
      </c>
      <c r="I856" s="30">
        <f t="shared" si="171"/>
        <v>0.75771974490947736</v>
      </c>
      <c r="K856">
        <f t="shared" si="165"/>
        <v>809</v>
      </c>
      <c r="L856">
        <f t="shared" si="175"/>
        <v>5.2622299655912209E-3</v>
      </c>
      <c r="M856" s="32">
        <f t="shared" si="177"/>
        <v>0.14967321385775692</v>
      </c>
      <c r="N856" s="33">
        <f t="shared" si="172"/>
        <v>0.13737569318197743</v>
      </c>
      <c r="O856" s="11">
        <f t="shared" si="168"/>
        <v>3254876.666666667</v>
      </c>
      <c r="P856" s="11">
        <f>O856/((Use!D$5))</f>
        <v>8752.4477689655014</v>
      </c>
      <c r="Q856" s="32">
        <f t="shared" si="169"/>
        <v>0.20666803791950034</v>
      </c>
      <c r="R856" s="35">
        <f t="shared" si="173"/>
        <v>0.34404373110147779</v>
      </c>
    </row>
    <row r="857" spans="2:18">
      <c r="B857">
        <f t="shared" si="164"/>
        <v>810</v>
      </c>
      <c r="C857">
        <f t="shared" si="174"/>
        <v>4.7003406736263317E-3</v>
      </c>
      <c r="D857" s="32">
        <f t="shared" si="166"/>
        <v>0.13377404076650407</v>
      </c>
      <c r="E857" s="33">
        <f t="shared" si="170"/>
        <v>0.1227828353944321</v>
      </c>
      <c r="F857" s="11">
        <f t="shared" si="167"/>
        <v>3258900</v>
      </c>
      <c r="G857" s="11">
        <f>F857/((Use!$C$5))</f>
        <v>8651.7079027261861</v>
      </c>
      <c r="H857" s="32">
        <f t="shared" si="176"/>
        <v>0.63573090295724544</v>
      </c>
      <c r="I857" s="30">
        <f t="shared" si="171"/>
        <v>0.75851373835167757</v>
      </c>
      <c r="K857">
        <f t="shared" si="165"/>
        <v>810</v>
      </c>
      <c r="L857">
        <f t="shared" si="175"/>
        <v>5.2622299655912209E-3</v>
      </c>
      <c r="M857" s="32">
        <f t="shared" si="177"/>
        <v>0.14976569036571963</v>
      </c>
      <c r="N857" s="33">
        <f t="shared" si="172"/>
        <v>0.13746057159179428</v>
      </c>
      <c r="O857" s="11">
        <f t="shared" si="168"/>
        <v>3258900</v>
      </c>
      <c r="P857" s="11">
        <f>O857/((Use!D$5))</f>
        <v>8763.2666166403651</v>
      </c>
      <c r="Q857" s="32">
        <f t="shared" si="169"/>
        <v>0.20689001565869058</v>
      </c>
      <c r="R857" s="35">
        <f t="shared" si="173"/>
        <v>0.34435058725048484</v>
      </c>
    </row>
    <row r="858" spans="2:18">
      <c r="B858">
        <f t="shared" si="164"/>
        <v>811</v>
      </c>
      <c r="C858">
        <f t="shared" si="174"/>
        <v>4.7003406736263317E-3</v>
      </c>
      <c r="D858" s="32">
        <f t="shared" si="166"/>
        <v>0.13385659186400362</v>
      </c>
      <c r="E858" s="33">
        <f t="shared" si="170"/>
        <v>0.12285860389000747</v>
      </c>
      <c r="F858" s="11">
        <f t="shared" si="167"/>
        <v>3262923.3333333335</v>
      </c>
      <c r="G858" s="11">
        <f>F858/((Use!$C$5))</f>
        <v>8662.3890235937506</v>
      </c>
      <c r="H858" s="32">
        <f t="shared" si="176"/>
        <v>0.6364490057583011</v>
      </c>
      <c r="I858" s="30">
        <f t="shared" si="171"/>
        <v>0.75930760964830857</v>
      </c>
      <c r="K858">
        <f t="shared" si="165"/>
        <v>811</v>
      </c>
      <c r="L858">
        <f t="shared" si="175"/>
        <v>5.2622299655912209E-3</v>
      </c>
      <c r="M858" s="32">
        <f t="shared" si="177"/>
        <v>0.14985810980701503</v>
      </c>
      <c r="N858" s="33">
        <f t="shared" si="172"/>
        <v>0.13754539762368206</v>
      </c>
      <c r="O858" s="11">
        <f t="shared" si="168"/>
        <v>3262923.3333333335</v>
      </c>
      <c r="P858" s="11">
        <f>O858/((Use!D$5))</f>
        <v>8774.0854643152288</v>
      </c>
      <c r="Q858" s="32">
        <f t="shared" si="169"/>
        <v>0.20711195750067063</v>
      </c>
      <c r="R858" s="35">
        <f t="shared" si="173"/>
        <v>0.34465735512435269</v>
      </c>
    </row>
    <row r="859" spans="2:18">
      <c r="B859">
        <f t="shared" si="164"/>
        <v>812</v>
      </c>
      <c r="C859">
        <f t="shared" si="174"/>
        <v>4.7003406736263317E-3</v>
      </c>
      <c r="D859" s="32">
        <f t="shared" si="166"/>
        <v>0.13393909208253796</v>
      </c>
      <c r="E859" s="33">
        <f t="shared" si="170"/>
        <v>0.122934325686959</v>
      </c>
      <c r="F859" s="11">
        <f t="shared" si="167"/>
        <v>3266946.666666667</v>
      </c>
      <c r="G859" s="11">
        <f>F859/((Use!$C$5))</f>
        <v>8673.0701444613151</v>
      </c>
      <c r="H859" s="32">
        <f t="shared" si="176"/>
        <v>0.6371670332997329</v>
      </c>
      <c r="I859" s="30">
        <f t="shared" si="171"/>
        <v>0.76010135898669184</v>
      </c>
      <c r="K859">
        <f t="shared" si="165"/>
        <v>812</v>
      </c>
      <c r="L859">
        <f t="shared" si="175"/>
        <v>5.2622299655912209E-3</v>
      </c>
      <c r="M859" s="32">
        <f t="shared" si="177"/>
        <v>0.14995047228715933</v>
      </c>
      <c r="N859" s="33">
        <f t="shared" si="172"/>
        <v>0.13763017137448752</v>
      </c>
      <c r="O859" s="11">
        <f t="shared" si="168"/>
        <v>3266946.666666667</v>
      </c>
      <c r="P859" s="11">
        <f>O859/((Use!D$5))</f>
        <v>8784.9043119900944</v>
      </c>
      <c r="Q859" s="32">
        <f t="shared" si="169"/>
        <v>0.20733386349549776</v>
      </c>
      <c r="R859" s="35">
        <f t="shared" si="173"/>
        <v>0.34496403486998528</v>
      </c>
    </row>
    <row r="860" spans="2:18">
      <c r="B860">
        <f t="shared" si="164"/>
        <v>813</v>
      </c>
      <c r="C860">
        <f t="shared" si="174"/>
        <v>4.7003406736263317E-3</v>
      </c>
      <c r="D860" s="32">
        <f t="shared" si="166"/>
        <v>0.13402154151606646</v>
      </c>
      <c r="E860" s="33">
        <f t="shared" si="170"/>
        <v>0.12301000087152612</v>
      </c>
      <c r="F860" s="11">
        <f t="shared" si="167"/>
        <v>3270970</v>
      </c>
      <c r="G860" s="11">
        <f>F860/((Use!$C$5))</f>
        <v>8683.7512653288759</v>
      </c>
      <c r="H860" s="32">
        <f t="shared" si="176"/>
        <v>0.63788498568209628</v>
      </c>
      <c r="I860" s="30">
        <f t="shared" si="171"/>
        <v>0.76089498655362242</v>
      </c>
      <c r="K860">
        <f t="shared" si="165"/>
        <v>813</v>
      </c>
      <c r="L860">
        <f t="shared" si="175"/>
        <v>5.2622299655912209E-3</v>
      </c>
      <c r="M860" s="32">
        <f t="shared" si="177"/>
        <v>0.15004277791134402</v>
      </c>
      <c r="N860" s="33">
        <f t="shared" si="172"/>
        <v>0.13771489294075936</v>
      </c>
      <c r="O860" s="11">
        <f t="shared" si="168"/>
        <v>3270970</v>
      </c>
      <c r="P860" s="11">
        <f>O860/((Use!D$5))</f>
        <v>8795.7231596649581</v>
      </c>
      <c r="Q860" s="32">
        <f t="shared" si="169"/>
        <v>0.20755573369309765</v>
      </c>
      <c r="R860" s="35">
        <f t="shared" si="173"/>
        <v>0.34527062663385699</v>
      </c>
    </row>
    <row r="861" spans="2:18">
      <c r="B861">
        <f t="shared" si="164"/>
        <v>814</v>
      </c>
      <c r="C861">
        <f t="shared" si="174"/>
        <v>4.7003406736263317E-3</v>
      </c>
      <c r="D861" s="32">
        <f t="shared" si="166"/>
        <v>0.13410394025825964</v>
      </c>
      <c r="E861" s="33">
        <f t="shared" si="170"/>
        <v>0.12308562952968315</v>
      </c>
      <c r="F861" s="11">
        <f t="shared" si="167"/>
        <v>3274993.3333333335</v>
      </c>
      <c r="G861" s="11">
        <f>F861/((Use!$C$5))</f>
        <v>8694.4323861964403</v>
      </c>
      <c r="H861" s="32">
        <f t="shared" si="176"/>
        <v>0.63860286300569202</v>
      </c>
      <c r="I861" s="30">
        <f t="shared" si="171"/>
        <v>0.76168849253537518</v>
      </c>
      <c r="K861">
        <f t="shared" si="165"/>
        <v>814</v>
      </c>
      <c r="L861">
        <f t="shared" si="175"/>
        <v>5.2622299655912209E-3</v>
      </c>
      <c r="M861" s="32">
        <f t="shared" si="177"/>
        <v>0.15013502678443719</v>
      </c>
      <c r="N861" s="33">
        <f t="shared" si="172"/>
        <v>0.13779956241874941</v>
      </c>
      <c r="O861" s="11">
        <f t="shared" si="168"/>
        <v>3274993.3333333335</v>
      </c>
      <c r="P861" s="11">
        <f>O861/((Use!D$5))</f>
        <v>8806.5420073398236</v>
      </c>
      <c r="Q861" s="32">
        <f t="shared" si="169"/>
        <v>0.20777756814326578</v>
      </c>
      <c r="R861" s="35">
        <f t="shared" si="173"/>
        <v>0.34557713056201522</v>
      </c>
    </row>
    <row r="862" spans="2:18">
      <c r="B862">
        <f t="shared" si="164"/>
        <v>815</v>
      </c>
      <c r="C862">
        <f t="shared" si="174"/>
        <v>4.7003406736263317E-3</v>
      </c>
      <c r="D862" s="32">
        <f t="shared" si="166"/>
        <v>0.13418628840250044</v>
      </c>
      <c r="E862" s="33">
        <f t="shared" si="170"/>
        <v>0.12316121174714044</v>
      </c>
      <c r="F862" s="11">
        <f t="shared" si="167"/>
        <v>3279016.666666667</v>
      </c>
      <c r="G862" s="11">
        <f>F862/((Use!$C$5))</f>
        <v>8705.113507064003</v>
      </c>
      <c r="H862" s="32">
        <f t="shared" si="176"/>
        <v>0.6393206653705612</v>
      </c>
      <c r="I862" s="30">
        <f t="shared" si="171"/>
        <v>0.76248187711770166</v>
      </c>
      <c r="K862">
        <f t="shared" si="165"/>
        <v>815</v>
      </c>
      <c r="L862">
        <f t="shared" si="175"/>
        <v>5.2622299655912209E-3</v>
      </c>
      <c r="M862" s="32">
        <f t="shared" si="177"/>
        <v>0.15022721901098496</v>
      </c>
      <c r="N862" s="33">
        <f t="shared" si="172"/>
        <v>0.13788417990441407</v>
      </c>
      <c r="O862" s="11">
        <f t="shared" si="168"/>
        <v>3279016.666666667</v>
      </c>
      <c r="P862" s="11">
        <f>O862/((Use!D$5))</f>
        <v>8817.3608550146892</v>
      </c>
      <c r="Q862" s="32">
        <f t="shared" si="169"/>
        <v>0.20799936689566639</v>
      </c>
      <c r="R862" s="35">
        <f t="shared" si="173"/>
        <v>0.34588354680008049</v>
      </c>
    </row>
    <row r="863" spans="2:18">
      <c r="B863">
        <f t="shared" si="164"/>
        <v>816</v>
      </c>
      <c r="C863">
        <f t="shared" si="174"/>
        <v>4.7003406736263317E-3</v>
      </c>
      <c r="D863" s="32">
        <f t="shared" si="166"/>
        <v>0.13426858604188535</v>
      </c>
      <c r="E863" s="33">
        <f t="shared" si="170"/>
        <v>0.12323674760934546</v>
      </c>
      <c r="F863" s="11">
        <f t="shared" si="167"/>
        <v>3283040</v>
      </c>
      <c r="G863" s="11">
        <f>F863/((Use!$C$5))</f>
        <v>8715.7946279315656</v>
      </c>
      <c r="H863" s="32">
        <f t="shared" si="176"/>
        <v>0.64003839287649156</v>
      </c>
      <c r="I863" s="30">
        <f t="shared" si="171"/>
        <v>0.763275140485837</v>
      </c>
      <c r="K863">
        <f t="shared" si="165"/>
        <v>816</v>
      </c>
      <c r="L863">
        <f t="shared" si="175"/>
        <v>5.2622299655912209E-3</v>
      </c>
      <c r="M863" s="32">
        <f t="shared" si="177"/>
        <v>0.15031935469521285</v>
      </c>
      <c r="N863" s="33">
        <f t="shared" si="172"/>
        <v>0.13796874549341537</v>
      </c>
      <c r="O863" s="11">
        <f t="shared" si="168"/>
        <v>3283040</v>
      </c>
      <c r="P863" s="11">
        <f>O863/((Use!D$5))</f>
        <v>8828.1797026895529</v>
      </c>
      <c r="Q863" s="32">
        <f t="shared" si="169"/>
        <v>0.20822112999983503</v>
      </c>
      <c r="R863" s="35">
        <f t="shared" si="173"/>
        <v>0.34618987549325042</v>
      </c>
    </row>
    <row r="864" spans="2:18">
      <c r="B864">
        <f t="shared" si="164"/>
        <v>817</v>
      </c>
      <c r="C864">
        <f t="shared" si="174"/>
        <v>4.7003406736263317E-3</v>
      </c>
      <c r="D864" s="32">
        <f t="shared" si="166"/>
        <v>0.13435083326922581</v>
      </c>
      <c r="E864" s="33">
        <f t="shared" si="170"/>
        <v>0.12331223720148403</v>
      </c>
      <c r="F864" s="11">
        <f t="shared" si="167"/>
        <v>3287063.3333333335</v>
      </c>
      <c r="G864" s="11">
        <f>F864/((Use!$C$5))</f>
        <v>8726.4757487991301</v>
      </c>
      <c r="H864" s="32">
        <f t="shared" si="176"/>
        <v>0.64075604562301425</v>
      </c>
      <c r="I864" s="30">
        <f t="shared" si="171"/>
        <v>0.76406828282449823</v>
      </c>
      <c r="K864">
        <f t="shared" si="165"/>
        <v>817</v>
      </c>
      <c r="L864">
        <f t="shared" si="175"/>
        <v>5.2622299655912209E-3</v>
      </c>
      <c r="M864" s="32">
        <f t="shared" si="177"/>
        <v>0.15041143394102713</v>
      </c>
      <c r="N864" s="33">
        <f t="shared" si="172"/>
        <v>0.13805325928112244</v>
      </c>
      <c r="O864" s="11">
        <f t="shared" si="168"/>
        <v>3287063.3333333335</v>
      </c>
      <c r="P864" s="11">
        <f>O864/((Use!D$5))</f>
        <v>8838.9985503644166</v>
      </c>
      <c r="Q864" s="32">
        <f t="shared" si="169"/>
        <v>0.20844285750517691</v>
      </c>
      <c r="R864" s="35">
        <f t="shared" si="173"/>
        <v>0.34649611678629932</v>
      </c>
    </row>
    <row r="865" spans="2:18">
      <c r="B865">
        <f t="shared" ref="B865:B928" si="178">B864+1</f>
        <v>818</v>
      </c>
      <c r="C865">
        <f t="shared" si="174"/>
        <v>4.7003406736263317E-3</v>
      </c>
      <c r="D865" s="32">
        <f t="shared" si="166"/>
        <v>0.13443303017704933</v>
      </c>
      <c r="E865" s="33">
        <f t="shared" si="170"/>
        <v>0.12338768060848138</v>
      </c>
      <c r="F865" s="11">
        <f t="shared" si="167"/>
        <v>3291086.666666667</v>
      </c>
      <c r="G865" s="11">
        <f>F865/((Use!$C$5))</f>
        <v>8737.1568696666927</v>
      </c>
      <c r="H865" s="32">
        <f t="shared" si="176"/>
        <v>0.64147362370940786</v>
      </c>
      <c r="I865" s="30">
        <f t="shared" si="171"/>
        <v>0.76486130431788923</v>
      </c>
      <c r="K865">
        <f t="shared" ref="K865:K928" si="179">K864+1</f>
        <v>818</v>
      </c>
      <c r="L865">
        <f t="shared" si="175"/>
        <v>5.2622299655912209E-3</v>
      </c>
      <c r="M865" s="32">
        <f t="shared" si="177"/>
        <v>0.1505034568520163</v>
      </c>
      <c r="N865" s="33">
        <f t="shared" si="172"/>
        <v>0.13813772136261271</v>
      </c>
      <c r="O865" s="11">
        <f t="shared" si="168"/>
        <v>3291086.666666667</v>
      </c>
      <c r="P865" s="11">
        <f>O865/((Use!D$5))</f>
        <v>8849.8173980392821</v>
      </c>
      <c r="Q865" s="32">
        <f t="shared" si="169"/>
        <v>0.20866454946096888</v>
      </c>
      <c r="R865" s="35">
        <f t="shared" si="173"/>
        <v>0.34680227082358162</v>
      </c>
    </row>
    <row r="866" spans="2:18">
      <c r="B866">
        <f t="shared" si="178"/>
        <v>819</v>
      </c>
      <c r="C866">
        <f t="shared" si="174"/>
        <v>4.7003406736263317E-3</v>
      </c>
      <c r="D866" s="32">
        <f t="shared" si="166"/>
        <v>0.13451517685760073</v>
      </c>
      <c r="E866" s="33">
        <f t="shared" si="170"/>
        <v>0.12346307791500324</v>
      </c>
      <c r="F866" s="11">
        <f t="shared" si="167"/>
        <v>3295110</v>
      </c>
      <c r="G866" s="11">
        <f>F866/((Use!$C$5))</f>
        <v>8747.8379905342554</v>
      </c>
      <c r="H866" s="32">
        <f t="shared" si="176"/>
        <v>0.64219112723469496</v>
      </c>
      <c r="I866" s="30">
        <f t="shared" si="171"/>
        <v>0.76565420514969817</v>
      </c>
      <c r="K866">
        <f t="shared" si="179"/>
        <v>819</v>
      </c>
      <c r="L866">
        <f t="shared" si="175"/>
        <v>5.2622299655912209E-3</v>
      </c>
      <c r="M866" s="32">
        <f t="shared" si="177"/>
        <v>0.15059542353145233</v>
      </c>
      <c r="N866" s="33">
        <f t="shared" si="172"/>
        <v>0.13822213183267301</v>
      </c>
      <c r="O866" s="11">
        <f t="shared" si="168"/>
        <v>3295110</v>
      </c>
      <c r="P866" s="11">
        <f>O866/((Use!D$5))</f>
        <v>8860.6362457141458</v>
      </c>
      <c r="Q866" s="32">
        <f t="shared" si="169"/>
        <v>0.20888620591635867</v>
      </c>
      <c r="R866" s="35">
        <f t="shared" si="173"/>
        <v>0.34710833774903171</v>
      </c>
    </row>
    <row r="867" spans="2:18">
      <c r="B867">
        <f t="shared" si="178"/>
        <v>820</v>
      </c>
      <c r="C867">
        <f t="shared" si="174"/>
        <v>4.7003406736263317E-3</v>
      </c>
      <c r="D867" s="32">
        <f t="shared" si="166"/>
        <v>0.1345972734028433</v>
      </c>
      <c r="E867" s="33">
        <f t="shared" si="170"/>
        <v>0.12353842920545702</v>
      </c>
      <c r="F867" s="11">
        <f t="shared" si="167"/>
        <v>3299133.3333333335</v>
      </c>
      <c r="G867" s="11">
        <f>F867/((Use!$C$5))</f>
        <v>8758.5191114018198</v>
      </c>
      <c r="H867" s="32">
        <f t="shared" si="176"/>
        <v>0.64290855629764865</v>
      </c>
      <c r="I867" s="30">
        <f t="shared" si="171"/>
        <v>0.76644698550310564</v>
      </c>
      <c r="K867">
        <f t="shared" si="179"/>
        <v>820</v>
      </c>
      <c r="L867">
        <f t="shared" si="175"/>
        <v>5.2622299655912209E-3</v>
      </c>
      <c r="M867" s="32">
        <f t="shared" si="177"/>
        <v>0.15068733408229196</v>
      </c>
      <c r="N867" s="33">
        <f t="shared" si="172"/>
        <v>0.13830649078580093</v>
      </c>
      <c r="O867" s="11">
        <f t="shared" si="168"/>
        <v>3299133.3333333335</v>
      </c>
      <c r="P867" s="11">
        <f>O867/((Use!D$5))</f>
        <v>8871.4550933890114</v>
      </c>
      <c r="Q867" s="32">
        <f t="shared" si="169"/>
        <v>0.20910782692036764</v>
      </c>
      <c r="R867" s="35">
        <f t="shared" si="173"/>
        <v>0.3474143177061686</v>
      </c>
    </row>
    <row r="868" spans="2:18">
      <c r="B868">
        <f t="shared" si="178"/>
        <v>821</v>
      </c>
      <c r="C868">
        <f t="shared" si="174"/>
        <v>4.7003406736263317E-3</v>
      </c>
      <c r="D868" s="32">
        <f t="shared" si="166"/>
        <v>0.13467931990446008</v>
      </c>
      <c r="E868" s="33">
        <f t="shared" si="170"/>
        <v>0.1236137345639928</v>
      </c>
      <c r="F868" s="11">
        <f t="shared" si="167"/>
        <v>3303156.666666667</v>
      </c>
      <c r="G868" s="11">
        <f>F868/((Use!$C$5))</f>
        <v>8769.2002322693825</v>
      </c>
      <c r="H868" s="32">
        <f t="shared" si="176"/>
        <v>0.64362591099679267</v>
      </c>
      <c r="I868" s="30">
        <f t="shared" si="171"/>
        <v>0.7672396455607855</v>
      </c>
      <c r="K868">
        <f t="shared" si="179"/>
        <v>821</v>
      </c>
      <c r="L868">
        <f t="shared" si="175"/>
        <v>5.2622299655912209E-3</v>
      </c>
      <c r="M868" s="32">
        <f t="shared" si="177"/>
        <v>0.15077918860717826</v>
      </c>
      <c r="N868" s="33">
        <f t="shared" si="172"/>
        <v>0.13839079831620613</v>
      </c>
      <c r="O868" s="11">
        <f t="shared" si="168"/>
        <v>3303156.666666667</v>
      </c>
      <c r="P868" s="11">
        <f>O868/((Use!D$5))</f>
        <v>8882.2739410638769</v>
      </c>
      <c r="Q868" s="32">
        <f t="shared" si="169"/>
        <v>0.20932941252188869</v>
      </c>
      <c r="R868" s="35">
        <f t="shared" si="173"/>
        <v>0.34772021083809479</v>
      </c>
    </row>
    <row r="869" spans="2:18">
      <c r="B869">
        <f t="shared" si="178"/>
        <v>822</v>
      </c>
      <c r="C869">
        <f t="shared" si="174"/>
        <v>4.7003406736263317E-3</v>
      </c>
      <c r="D869" s="32">
        <f t="shared" si="166"/>
        <v>0.13476131645385497</v>
      </c>
      <c r="E869" s="33">
        <f t="shared" si="170"/>
        <v>0.12368899407450454</v>
      </c>
      <c r="F869" s="11">
        <f t="shared" si="167"/>
        <v>3307180</v>
      </c>
      <c r="G869" s="11">
        <f>F869/((Use!$C$5))</f>
        <v>8779.8813531369451</v>
      </c>
      <c r="H869" s="32">
        <f t="shared" si="176"/>
        <v>0.64434319143039342</v>
      </c>
      <c r="I869" s="30">
        <f t="shared" si="171"/>
        <v>0.76803218550489794</v>
      </c>
      <c r="K869">
        <f t="shared" si="179"/>
        <v>822</v>
      </c>
      <c r="L869">
        <f t="shared" si="175"/>
        <v>5.2622299655912209E-3</v>
      </c>
      <c r="M869" s="32">
        <f t="shared" si="177"/>
        <v>0.15087098720844178</v>
      </c>
      <c r="N869" s="33">
        <f t="shared" si="172"/>
        <v>0.13847505451781142</v>
      </c>
      <c r="O869" s="11">
        <f t="shared" si="168"/>
        <v>3307180</v>
      </c>
      <c r="P869" s="11">
        <f>O869/((Use!D$5))</f>
        <v>8893.0927887387406</v>
      </c>
      <c r="Q869" s="32">
        <f t="shared" si="169"/>
        <v>0.20955096276968721</v>
      </c>
      <c r="R869" s="35">
        <f t="shared" si="173"/>
        <v>0.3480260172874986</v>
      </c>
    </row>
    <row r="870" spans="2:18">
      <c r="B870">
        <f t="shared" si="178"/>
        <v>823</v>
      </c>
      <c r="C870">
        <f t="shared" si="174"/>
        <v>4.7003406736263317E-3</v>
      </c>
      <c r="D870" s="32">
        <f t="shared" si="166"/>
        <v>0.134843263142154</v>
      </c>
      <c r="E870" s="33">
        <f t="shared" si="170"/>
        <v>0.12376420782063111</v>
      </c>
      <c r="F870" s="11">
        <f t="shared" si="167"/>
        <v>3311203.3333333335</v>
      </c>
      <c r="G870" s="11">
        <f>F870/((Use!$C$5))</f>
        <v>8790.5624740045096</v>
      </c>
      <c r="H870" s="32">
        <f t="shared" si="176"/>
        <v>0.64506039769647783</v>
      </c>
      <c r="I870" s="30">
        <f t="shared" si="171"/>
        <v>0.76882460551710896</v>
      </c>
      <c r="K870">
        <f t="shared" si="179"/>
        <v>823</v>
      </c>
      <c r="L870">
        <f t="shared" si="175"/>
        <v>5.2622299655912209E-3</v>
      </c>
      <c r="M870" s="32">
        <f t="shared" si="177"/>
        <v>0.15096272998810192</v>
      </c>
      <c r="N870" s="33">
        <f t="shared" si="172"/>
        <v>0.13855925948425404</v>
      </c>
      <c r="O870" s="11">
        <f t="shared" si="168"/>
        <v>3311203.3333333335</v>
      </c>
      <c r="P870" s="11">
        <f>O870/((Use!D$5))</f>
        <v>8903.9116364136044</v>
      </c>
      <c r="Q870" s="32">
        <f t="shared" si="169"/>
        <v>0.20977247771240379</v>
      </c>
      <c r="R870" s="35">
        <f t="shared" si="173"/>
        <v>0.34833173719665783</v>
      </c>
    </row>
    <row r="871" spans="2:18">
      <c r="B871">
        <f t="shared" si="178"/>
        <v>824</v>
      </c>
      <c r="C871">
        <f t="shared" si="174"/>
        <v>4.7003406736263317E-3</v>
      </c>
      <c r="D871" s="32">
        <f t="shared" si="166"/>
        <v>0.13492516006020647</v>
      </c>
      <c r="E871" s="33">
        <f t="shared" si="170"/>
        <v>0.12383937588575743</v>
      </c>
      <c r="F871" s="11">
        <f t="shared" si="167"/>
        <v>3315226.666666667</v>
      </c>
      <c r="G871" s="11">
        <f>F871/((Use!$C$5))</f>
        <v>8801.2435948720722</v>
      </c>
      <c r="H871" s="32">
        <f t="shared" si="176"/>
        <v>0.64577752989281589</v>
      </c>
      <c r="I871" s="30">
        <f t="shared" si="171"/>
        <v>0.76961690577857333</v>
      </c>
      <c r="K871">
        <f t="shared" si="179"/>
        <v>824</v>
      </c>
      <c r="L871">
        <f t="shared" si="175"/>
        <v>5.2622299655912209E-3</v>
      </c>
      <c r="M871" s="32">
        <f t="shared" si="177"/>
        <v>0.15105441704786832</v>
      </c>
      <c r="N871" s="33">
        <f t="shared" si="172"/>
        <v>0.13864341330888694</v>
      </c>
      <c r="O871" s="11">
        <f t="shared" si="168"/>
        <v>3315226.666666667</v>
      </c>
      <c r="P871" s="11">
        <f>O871/((Use!D$5))</f>
        <v>8914.7304840884699</v>
      </c>
      <c r="Q871" s="32">
        <f t="shared" si="169"/>
        <v>0.20999395739855228</v>
      </c>
      <c r="R871" s="35">
        <f t="shared" si="173"/>
        <v>0.34863737070743922</v>
      </c>
    </row>
    <row r="872" spans="2:18">
      <c r="B872">
        <f t="shared" si="178"/>
        <v>825</v>
      </c>
      <c r="C872">
        <f t="shared" si="174"/>
        <v>4.7003406736263317E-3</v>
      </c>
      <c r="D872" s="32">
        <f t="shared" si="166"/>
        <v>0.13500700729858611</v>
      </c>
      <c r="E872" s="33">
        <f t="shared" si="170"/>
        <v>0.12391449835301546</v>
      </c>
      <c r="F872" s="11">
        <f t="shared" si="167"/>
        <v>3319250</v>
      </c>
      <c r="G872" s="11">
        <f>F872/((Use!$C$5))</f>
        <v>8811.9247157396348</v>
      </c>
      <c r="H872" s="32">
        <f t="shared" si="176"/>
        <v>0.64649458811693572</v>
      </c>
      <c r="I872" s="30">
        <f t="shared" si="171"/>
        <v>0.77040908646995121</v>
      </c>
      <c r="K872">
        <f t="shared" si="179"/>
        <v>825</v>
      </c>
      <c r="L872">
        <f t="shared" si="175"/>
        <v>5.2622299655912209E-3</v>
      </c>
      <c r="M872" s="32">
        <f t="shared" si="177"/>
        <v>0.15114604848914212</v>
      </c>
      <c r="N872" s="33">
        <f t="shared" si="172"/>
        <v>0.13872751608477987</v>
      </c>
      <c r="O872" s="11">
        <f t="shared" si="168"/>
        <v>3319250</v>
      </c>
      <c r="P872" s="11">
        <f>O872/((Use!D$5))</f>
        <v>8925.5493317633336</v>
      </c>
      <c r="Q872" s="32">
        <f t="shared" si="169"/>
        <v>0.21021540187652046</v>
      </c>
      <c r="R872" s="35">
        <f t="shared" si="173"/>
        <v>0.34894291796130034</v>
      </c>
    </row>
    <row r="873" spans="2:18">
      <c r="B873">
        <f t="shared" si="178"/>
        <v>826</v>
      </c>
      <c r="C873">
        <f t="shared" si="174"/>
        <v>4.7003406736263317E-3</v>
      </c>
      <c r="D873" s="32">
        <f t="shared" si="166"/>
        <v>0.13508880494759226</v>
      </c>
      <c r="E873" s="33">
        <f t="shared" si="170"/>
        <v>0.12398957530528533</v>
      </c>
      <c r="F873" s="11">
        <f t="shared" si="167"/>
        <v>3323273.3333333335</v>
      </c>
      <c r="G873" s="11">
        <f>F873/((Use!$C$5))</f>
        <v>8822.6058366071993</v>
      </c>
      <c r="H873" s="32">
        <f t="shared" si="176"/>
        <v>0.64721157246611527</v>
      </c>
      <c r="I873" s="30">
        <f t="shared" si="171"/>
        <v>0.77120114777140059</v>
      </c>
      <c r="K873">
        <f t="shared" si="179"/>
        <v>826</v>
      </c>
      <c r="L873">
        <f t="shared" si="175"/>
        <v>5.2622299655912209E-3</v>
      </c>
      <c r="M873" s="32">
        <f t="shared" si="177"/>
        <v>0.15123762441301725</v>
      </c>
      <c r="N873" s="33">
        <f t="shared" si="172"/>
        <v>0.1388115679047206</v>
      </c>
      <c r="O873" s="11">
        <f t="shared" si="168"/>
        <v>3323273.3333333335</v>
      </c>
      <c r="P873" s="11">
        <f>O873/((Use!D$5))</f>
        <v>8936.3681794381991</v>
      </c>
      <c r="Q873" s="32">
        <f t="shared" si="169"/>
        <v>0.21043681119457272</v>
      </c>
      <c r="R873" s="35">
        <f t="shared" si="173"/>
        <v>0.34924837909929329</v>
      </c>
    </row>
    <row r="874" spans="2:18">
      <c r="B874">
        <f t="shared" si="178"/>
        <v>827</v>
      </c>
      <c r="C874">
        <f t="shared" si="174"/>
        <v>4.7003406736263317E-3</v>
      </c>
      <c r="D874" s="32">
        <f t="shared" si="166"/>
        <v>0.13517055309725109</v>
      </c>
      <c r="E874" s="33">
        <f t="shared" si="170"/>
        <v>0.12406460682519642</v>
      </c>
      <c r="F874" s="11">
        <f t="shared" si="167"/>
        <v>3327296.666666667</v>
      </c>
      <c r="G874" s="11">
        <f>F874/((Use!$C$5))</f>
        <v>8833.2869574747619</v>
      </c>
      <c r="H874" s="32">
        <f t="shared" si="176"/>
        <v>0.64792848303739126</v>
      </c>
      <c r="I874" s="30">
        <f t="shared" si="171"/>
        <v>0.77199308986258763</v>
      </c>
      <c r="K874">
        <f t="shared" si="179"/>
        <v>827</v>
      </c>
      <c r="L874">
        <f t="shared" si="175"/>
        <v>5.2622299655912209E-3</v>
      </c>
      <c r="M874" s="32">
        <f t="shared" si="177"/>
        <v>0.15132914492028174</v>
      </c>
      <c r="N874" s="33">
        <f t="shared" si="172"/>
        <v>0.13889556886121623</v>
      </c>
      <c r="O874" s="11">
        <f t="shared" si="168"/>
        <v>3327296.666666667</v>
      </c>
      <c r="P874" s="11">
        <f>O874/((Use!D$5))</f>
        <v>8947.1870271130647</v>
      </c>
      <c r="Q874" s="32">
        <f t="shared" si="169"/>
        <v>0.2106581854008466</v>
      </c>
      <c r="R874" s="35">
        <f t="shared" si="173"/>
        <v>0.34955375426206281</v>
      </c>
    </row>
    <row r="875" spans="2:18">
      <c r="B875">
        <f t="shared" si="178"/>
        <v>828</v>
      </c>
      <c r="C875">
        <f t="shared" si="174"/>
        <v>4.7003406736263317E-3</v>
      </c>
      <c r="D875" s="32">
        <f t="shared" si="166"/>
        <v>0.13525225183731662</v>
      </c>
      <c r="E875" s="33">
        <f t="shared" si="170"/>
        <v>0.12413959299512836</v>
      </c>
      <c r="F875" s="11">
        <f t="shared" si="167"/>
        <v>3331320</v>
      </c>
      <c r="G875" s="11">
        <f>F875/((Use!$C$5))</f>
        <v>8843.9680783423246</v>
      </c>
      <c r="H875" s="32">
        <f t="shared" si="176"/>
        <v>0.64864531992755037</v>
      </c>
      <c r="I875" s="30">
        <f t="shared" si="171"/>
        <v>0.7727849129226787</v>
      </c>
      <c r="K875">
        <f t="shared" si="179"/>
        <v>828</v>
      </c>
      <c r="L875">
        <f t="shared" si="175"/>
        <v>5.2622299655912209E-3</v>
      </c>
      <c r="M875" s="32">
        <f t="shared" si="177"/>
        <v>0.15142061011141911</v>
      </c>
      <c r="N875" s="33">
        <f t="shared" si="172"/>
        <v>0.13897951904649428</v>
      </c>
      <c r="O875" s="11">
        <f t="shared" si="168"/>
        <v>3331320</v>
      </c>
      <c r="P875" s="11">
        <f>O875/((Use!D$5))</f>
        <v>8958.0058747879284</v>
      </c>
      <c r="Q875" s="32">
        <f t="shared" si="169"/>
        <v>0.21087952454335812</v>
      </c>
      <c r="R875" s="35">
        <f t="shared" si="173"/>
        <v>0.34985904358985243</v>
      </c>
    </row>
    <row r="876" spans="2:18">
      <c r="B876">
        <f t="shared" si="178"/>
        <v>829</v>
      </c>
      <c r="C876">
        <f t="shared" si="174"/>
        <v>4.7003406736263317E-3</v>
      </c>
      <c r="D876" s="32">
        <f t="shared" si="166"/>
        <v>0.13533390125727207</v>
      </c>
      <c r="E876" s="33">
        <f t="shared" si="170"/>
        <v>0.12421453389721218</v>
      </c>
      <c r="F876" s="11">
        <f t="shared" si="167"/>
        <v>3335343.3333333335</v>
      </c>
      <c r="G876" s="11">
        <f>F876/((Use!$C$5))</f>
        <v>8854.6491992098872</v>
      </c>
      <c r="H876" s="32">
        <f t="shared" si="176"/>
        <v>0.64936208323314037</v>
      </c>
      <c r="I876" s="30">
        <f t="shared" si="171"/>
        <v>0.77357661713035253</v>
      </c>
      <c r="K876">
        <f t="shared" si="179"/>
        <v>829</v>
      </c>
      <c r="L876">
        <f t="shared" si="175"/>
        <v>5.2622299655912209E-3</v>
      </c>
      <c r="M876" s="32">
        <f t="shared" si="177"/>
        <v>0.15151202008660952</v>
      </c>
      <c r="N876" s="33">
        <f t="shared" si="172"/>
        <v>0.13906341855250384</v>
      </c>
      <c r="O876" s="11">
        <f t="shared" si="168"/>
        <v>3335343.3333333335</v>
      </c>
      <c r="P876" s="11">
        <f>O876/((Use!D$5))</f>
        <v>8968.8247224627939</v>
      </c>
      <c r="Q876" s="32">
        <f t="shared" si="169"/>
        <v>0.21110082866999813</v>
      </c>
      <c r="R876" s="35">
        <f t="shared" si="173"/>
        <v>0.35016424722250195</v>
      </c>
    </row>
    <row r="877" spans="2:18">
      <c r="B877">
        <f t="shared" si="178"/>
        <v>830</v>
      </c>
      <c r="C877">
        <f t="shared" si="174"/>
        <v>4.7003406736263317E-3</v>
      </c>
      <c r="D877" s="32">
        <f t="shared" si="166"/>
        <v>0.13541550144633077</v>
      </c>
      <c r="E877" s="33">
        <f t="shared" si="170"/>
        <v>0.12428942961333125</v>
      </c>
      <c r="F877" s="11">
        <f t="shared" si="167"/>
        <v>3339366.666666667</v>
      </c>
      <c r="G877" s="11">
        <f>F877/((Use!$C$5))</f>
        <v>8865.3303200774517</v>
      </c>
      <c r="H877" s="32">
        <f t="shared" si="176"/>
        <v>0.65007877305046335</v>
      </c>
      <c r="I877" s="30">
        <f t="shared" si="171"/>
        <v>0.77436820266379458</v>
      </c>
      <c r="K877">
        <f t="shared" si="179"/>
        <v>830</v>
      </c>
      <c r="L877">
        <f t="shared" si="175"/>
        <v>5.2622299655912209E-3</v>
      </c>
      <c r="M877" s="32">
        <f t="shared" si="177"/>
        <v>0.15160337494573112</v>
      </c>
      <c r="N877" s="33">
        <f t="shared" si="172"/>
        <v>0.13914726747091685</v>
      </c>
      <c r="O877" s="11">
        <f t="shared" si="168"/>
        <v>3339366.666666667</v>
      </c>
      <c r="P877" s="11">
        <f>O877/((Use!D$5))</f>
        <v>8979.6435701376577</v>
      </c>
      <c r="Q877" s="32">
        <f t="shared" si="169"/>
        <v>0.2113220978285347</v>
      </c>
      <c r="R877" s="35">
        <f t="shared" si="173"/>
        <v>0.35046936529945155</v>
      </c>
    </row>
    <row r="878" spans="2:18">
      <c r="B878">
        <f t="shared" si="178"/>
        <v>831</v>
      </c>
      <c r="C878">
        <f t="shared" si="174"/>
        <v>4.7003406736263317E-3</v>
      </c>
      <c r="D878" s="32">
        <f t="shared" si="166"/>
        <v>0.13549705249343749</v>
      </c>
      <c r="E878" s="33">
        <f t="shared" si="170"/>
        <v>0.12436428022512241</v>
      </c>
      <c r="F878" s="11">
        <f t="shared" si="167"/>
        <v>3343390</v>
      </c>
      <c r="G878" s="11">
        <f>F878/((Use!$C$5))</f>
        <v>8876.0114409450143</v>
      </c>
      <c r="H878" s="32">
        <f t="shared" si="176"/>
        <v>0.65079538947558047</v>
      </c>
      <c r="I878" s="30">
        <f t="shared" si="171"/>
        <v>0.77515966970070282</v>
      </c>
      <c r="K878">
        <f t="shared" si="179"/>
        <v>831</v>
      </c>
      <c r="L878">
        <f t="shared" si="175"/>
        <v>5.2622299655912209E-3</v>
      </c>
      <c r="M878" s="32">
        <f t="shared" si="177"/>
        <v>0.15169467478836129</v>
      </c>
      <c r="N878" s="33">
        <f t="shared" si="172"/>
        <v>0.13923106589312917</v>
      </c>
      <c r="O878" s="11">
        <f t="shared" si="168"/>
        <v>3343390</v>
      </c>
      <c r="P878" s="11">
        <f>O878/((Use!D$5))</f>
        <v>8990.4624178125214</v>
      </c>
      <c r="Q878" s="32">
        <f t="shared" si="169"/>
        <v>0.21154333206661374</v>
      </c>
      <c r="R878" s="35">
        <f t="shared" si="173"/>
        <v>0.35077439795974291</v>
      </c>
    </row>
    <row r="879" spans="2:18">
      <c r="B879">
        <f t="shared" si="178"/>
        <v>832</v>
      </c>
      <c r="C879">
        <f t="shared" si="174"/>
        <v>4.7003406736263317E-3</v>
      </c>
      <c r="D879" s="32">
        <f t="shared" si="166"/>
        <v>0.13557855448726949</v>
      </c>
      <c r="E879" s="33">
        <f t="shared" si="170"/>
        <v>0.12443908581397697</v>
      </c>
      <c r="F879" s="11">
        <f t="shared" si="167"/>
        <v>3347413.3333333335</v>
      </c>
      <c r="G879" s="11">
        <f>F879/((Use!$C$5))</f>
        <v>8886.692561812577</v>
      </c>
      <c r="H879" s="32">
        <f t="shared" si="176"/>
        <v>0.65151193260431195</v>
      </c>
      <c r="I879" s="30">
        <f t="shared" si="171"/>
        <v>0.77595101841828895</v>
      </c>
      <c r="K879">
        <f t="shared" si="179"/>
        <v>832</v>
      </c>
      <c r="L879">
        <f t="shared" si="175"/>
        <v>5.2622299655912209E-3</v>
      </c>
      <c r="M879" s="32">
        <f t="shared" si="177"/>
        <v>0.151785919713778</v>
      </c>
      <c r="N879" s="33">
        <f t="shared" si="172"/>
        <v>0.13931481391026179</v>
      </c>
      <c r="O879" s="11">
        <f t="shared" si="168"/>
        <v>3347413.3333333335</v>
      </c>
      <c r="P879" s="11">
        <f>O879/((Use!D$5))</f>
        <v>9001.2812654873869</v>
      </c>
      <c r="Q879" s="32">
        <f t="shared" si="169"/>
        <v>0.21176453143175827</v>
      </c>
      <c r="R879" s="35">
        <f t="shared" si="173"/>
        <v>0.35107934534202007</v>
      </c>
    </row>
    <row r="880" spans="2:18">
      <c r="B880">
        <f t="shared" si="178"/>
        <v>833</v>
      </c>
      <c r="C880">
        <f t="shared" si="174"/>
        <v>4.7003406736263317E-3</v>
      </c>
      <c r="D880" s="32">
        <f t="shared" ref="D880:D943" si="180">C880*B880^(0.5)</f>
        <v>0.13566000751623764</v>
      </c>
      <c r="E880" s="33">
        <f t="shared" si="170"/>
        <v>0.12451384646104174</v>
      </c>
      <c r="F880" s="11">
        <f t="shared" ref="F880:F943" si="181">B880*F$45</f>
        <v>3351436.666666667</v>
      </c>
      <c r="G880" s="11">
        <f>F880/((Use!$C$5))</f>
        <v>8897.3736826801414</v>
      </c>
      <c r="H880" s="32">
        <f t="shared" si="176"/>
        <v>0.65222840253223935</v>
      </c>
      <c r="I880" s="30">
        <f t="shared" si="171"/>
        <v>0.77674224899328115</v>
      </c>
      <c r="K880">
        <f t="shared" si="179"/>
        <v>833</v>
      </c>
      <c r="L880">
        <f t="shared" si="175"/>
        <v>5.2622299655912209E-3</v>
      </c>
      <c r="M880" s="32">
        <f t="shared" si="177"/>
        <v>0.15187710982096095</v>
      </c>
      <c r="N880" s="33">
        <f t="shared" si="172"/>
        <v>0.13939851161316208</v>
      </c>
      <c r="O880" s="11">
        <f t="shared" ref="O880:O943" si="182">K880*N$45</f>
        <v>3351436.666666667</v>
      </c>
      <c r="P880" s="11">
        <f>O880/((Use!D$5))</f>
        <v>9012.1001131622525</v>
      </c>
      <c r="Q880" s="32">
        <f t="shared" ref="Q880:Q943" si="183">(K$20*EXP(K$21*(($C$9-K$27)/$C$9)+K$22*$C$6+K$23*$C$4+K$24*$C$5)*(1+K$25*$C$7*(1-($C$7/(2*K$28))))*P880^K$26)/100</f>
        <v>0.21198569597137071</v>
      </c>
      <c r="R880" s="35">
        <f t="shared" si="173"/>
        <v>0.35138420758453282</v>
      </c>
    </row>
    <row r="881" spans="2:18">
      <c r="B881">
        <f t="shared" si="178"/>
        <v>834</v>
      </c>
      <c r="C881">
        <f t="shared" si="174"/>
        <v>4.7003406736263317E-3</v>
      </c>
      <c r="D881" s="32">
        <f t="shared" si="180"/>
        <v>0.13574141166848749</v>
      </c>
      <c r="E881" s="33">
        <f t="shared" ref="E881:E944" si="184">D881*(1-$B$46)</f>
        <v>0.12458856224722005</v>
      </c>
      <c r="F881" s="11">
        <f t="shared" si="181"/>
        <v>3355460</v>
      </c>
      <c r="G881" s="11">
        <f>F881/((Use!$C$5))</f>
        <v>8908.0548035477041</v>
      </c>
      <c r="H881" s="32">
        <f t="shared" si="176"/>
        <v>0.65294479935470207</v>
      </c>
      <c r="I881" s="30">
        <f t="shared" ref="I881:I944" si="185">H881+E881</f>
        <v>0.7775333616019221</v>
      </c>
      <c r="K881">
        <f t="shared" si="179"/>
        <v>834</v>
      </c>
      <c r="L881">
        <f t="shared" si="175"/>
        <v>5.2622299655912209E-3</v>
      </c>
      <c r="M881" s="32">
        <f t="shared" si="177"/>
        <v>0.15196824520859281</v>
      </c>
      <c r="N881" s="33">
        <f t="shared" ref="N881:N944" si="186">M881*(1-$B$46)</f>
        <v>0.13948215909240466</v>
      </c>
      <c r="O881" s="11">
        <f t="shared" si="182"/>
        <v>3355460</v>
      </c>
      <c r="P881" s="11">
        <f>O881/((Use!D$5))</f>
        <v>9022.9189608371162</v>
      </c>
      <c r="Q881" s="32">
        <f t="shared" si="183"/>
        <v>0.21220682573273059</v>
      </c>
      <c r="R881" s="35">
        <f t="shared" ref="R881:R944" si="187">Q881+N881</f>
        <v>0.35168898482513522</v>
      </c>
    </row>
    <row r="882" spans="2:18">
      <c r="B882">
        <f t="shared" si="178"/>
        <v>835</v>
      </c>
      <c r="C882">
        <f t="shared" ref="C882:C945" si="188">C881</f>
        <v>4.7003406736263317E-3</v>
      </c>
      <c r="D882" s="32">
        <f t="shared" si="180"/>
        <v>0.13582276703190058</v>
      </c>
      <c r="E882" s="33">
        <f t="shared" si="184"/>
        <v>0.12466323325317283</v>
      </c>
      <c r="F882" s="11">
        <f t="shared" si="181"/>
        <v>3359483.3333333335</v>
      </c>
      <c r="G882" s="11">
        <f>F882/((Use!$C$5))</f>
        <v>8918.7359244152667</v>
      </c>
      <c r="H882" s="32">
        <f t="shared" si="176"/>
        <v>0.65366112316680125</v>
      </c>
      <c r="I882" s="30">
        <f t="shared" si="185"/>
        <v>0.77832435641997411</v>
      </c>
      <c r="K882">
        <f t="shared" si="179"/>
        <v>835</v>
      </c>
      <c r="L882">
        <f t="shared" si="175"/>
        <v>5.2622299655912209E-3</v>
      </c>
      <c r="M882" s="32">
        <f t="shared" si="177"/>
        <v>0.15205932597506067</v>
      </c>
      <c r="N882" s="33">
        <f t="shared" si="186"/>
        <v>0.13956575643829286</v>
      </c>
      <c r="O882" s="11">
        <f t="shared" si="182"/>
        <v>3359483.3333333335</v>
      </c>
      <c r="P882" s="11">
        <f>O882/((Use!D$5))</f>
        <v>9033.7378085119817</v>
      </c>
      <c r="Q882" s="32">
        <f t="shared" si="183"/>
        <v>0.21242792076299769</v>
      </c>
      <c r="R882" s="35">
        <f t="shared" si="187"/>
        <v>0.35199367720129054</v>
      </c>
    </row>
    <row r="883" spans="2:18">
      <c r="B883">
        <f t="shared" si="178"/>
        <v>836</v>
      </c>
      <c r="C883">
        <f t="shared" si="188"/>
        <v>4.7003406736263317E-3</v>
      </c>
      <c r="D883" s="32">
        <f t="shared" si="180"/>
        <v>0.13590407369409532</v>
      </c>
      <c r="E883" s="33">
        <f t="shared" si="184"/>
        <v>0.12473785955931957</v>
      </c>
      <c r="F883" s="11">
        <f t="shared" si="181"/>
        <v>3363506.666666667</v>
      </c>
      <c r="G883" s="11">
        <f>F883/((Use!$C$5))</f>
        <v>8929.4170452828312</v>
      </c>
      <c r="H883" s="32">
        <f t="shared" si="176"/>
        <v>0.65437737406340457</v>
      </c>
      <c r="I883" s="30">
        <f t="shared" si="185"/>
        <v>0.77911523362272417</v>
      </c>
      <c r="K883">
        <f t="shared" si="179"/>
        <v>836</v>
      </c>
      <c r="L883">
        <f t="shared" si="175"/>
        <v>5.2622299655912209E-3</v>
      </c>
      <c r="M883" s="32">
        <f t="shared" si="177"/>
        <v>0.15215035221845702</v>
      </c>
      <c r="N883" s="33">
        <f t="shared" si="186"/>
        <v>0.13964930374085971</v>
      </c>
      <c r="O883" s="11">
        <f t="shared" si="182"/>
        <v>3363506.666666667</v>
      </c>
      <c r="P883" s="11">
        <f>O883/((Use!D$5))</f>
        <v>9044.5566561868454</v>
      </c>
      <c r="Q883" s="32">
        <f t="shared" si="183"/>
        <v>0.21264898110921179</v>
      </c>
      <c r="R883" s="35">
        <f t="shared" si="187"/>
        <v>0.35229828485007153</v>
      </c>
    </row>
    <row r="884" spans="2:18">
      <c r="B884">
        <f t="shared" si="178"/>
        <v>837</v>
      </c>
      <c r="C884">
        <f t="shared" si="188"/>
        <v>4.7003406736263317E-3</v>
      </c>
      <c r="D884" s="32">
        <f t="shared" si="180"/>
        <v>0.13598533174242813</v>
      </c>
      <c r="E884" s="33">
        <f t="shared" si="184"/>
        <v>0.12481244124583928</v>
      </c>
      <c r="F884" s="11">
        <f t="shared" si="181"/>
        <v>3367530</v>
      </c>
      <c r="G884" s="11">
        <f>F884/((Use!$C$5))</f>
        <v>8940.0981661503938</v>
      </c>
      <c r="H884" s="32">
        <f t="shared" si="176"/>
        <v>0.65509355213913711</v>
      </c>
      <c r="I884" s="30">
        <f t="shared" si="185"/>
        <v>0.77990599338497635</v>
      </c>
      <c r="K884">
        <f t="shared" si="179"/>
        <v>837</v>
      </c>
      <c r="L884">
        <f t="shared" ref="L884:L947" si="189">L883</f>
        <v>5.2622299655912209E-3</v>
      </c>
      <c r="M884" s="32">
        <f t="shared" si="177"/>
        <v>0.15224132403658114</v>
      </c>
      <c r="N884" s="33">
        <f t="shared" si="186"/>
        <v>0.13973280108986902</v>
      </c>
      <c r="O884" s="11">
        <f t="shared" si="182"/>
        <v>3367530</v>
      </c>
      <c r="P884" s="11">
        <f>O884/((Use!D$5))</f>
        <v>9055.3755038617091</v>
      </c>
      <c r="Q884" s="32">
        <f t="shared" si="183"/>
        <v>0.2128700068182921</v>
      </c>
      <c r="R884" s="35">
        <f t="shared" si="187"/>
        <v>0.35260280790816112</v>
      </c>
    </row>
    <row r="885" spans="2:18">
      <c r="B885">
        <f t="shared" si="178"/>
        <v>838</v>
      </c>
      <c r="C885">
        <f t="shared" si="188"/>
        <v>4.7003406736263317E-3</v>
      </c>
      <c r="D885" s="32">
        <f t="shared" si="180"/>
        <v>0.13606654126399473</v>
      </c>
      <c r="E885" s="33">
        <f t="shared" si="184"/>
        <v>0.12488697839267164</v>
      </c>
      <c r="F885" s="11">
        <f t="shared" si="181"/>
        <v>3371553.3333333335</v>
      </c>
      <c r="G885" s="11">
        <f>F885/((Use!$C$5))</f>
        <v>8950.7792870179564</v>
      </c>
      <c r="H885" s="32">
        <f t="shared" si="176"/>
        <v>0.65580965748839459</v>
      </c>
      <c r="I885" s="30">
        <f t="shared" si="185"/>
        <v>0.78069663588106619</v>
      </c>
      <c r="K885">
        <f t="shared" si="179"/>
        <v>838</v>
      </c>
      <c r="L885">
        <f t="shared" si="189"/>
        <v>5.2622299655912209E-3</v>
      </c>
      <c r="M885" s="32">
        <f t="shared" si="177"/>
        <v>0.15233224152694025</v>
      </c>
      <c r="N885" s="33">
        <f t="shared" si="186"/>
        <v>0.13981624857481659</v>
      </c>
      <c r="O885" s="11">
        <f t="shared" si="182"/>
        <v>3371553.3333333335</v>
      </c>
      <c r="P885" s="11">
        <f>O885/((Use!D$5))</f>
        <v>9066.1943515365747</v>
      </c>
      <c r="Q885" s="32">
        <f t="shared" si="183"/>
        <v>0.21309099793703834</v>
      </c>
      <c r="R885" s="35">
        <f t="shared" si="187"/>
        <v>0.3529072465118549</v>
      </c>
    </row>
    <row r="886" spans="2:18">
      <c r="B886">
        <f t="shared" si="178"/>
        <v>839</v>
      </c>
      <c r="C886">
        <f t="shared" si="188"/>
        <v>4.7003406736263317E-3</v>
      </c>
      <c r="D886" s="32">
        <f t="shared" si="180"/>
        <v>0.13614770234563095</v>
      </c>
      <c r="E886" s="33">
        <f t="shared" si="184"/>
        <v>0.12496147107951787</v>
      </c>
      <c r="F886" s="11">
        <f t="shared" si="181"/>
        <v>3375576.666666667</v>
      </c>
      <c r="G886" s="11">
        <f>F886/((Use!$C$5))</f>
        <v>8961.4604078855209</v>
      </c>
      <c r="H886" s="32">
        <f t="shared" si="176"/>
        <v>0.65652569020533336</v>
      </c>
      <c r="I886" s="30">
        <f t="shared" si="185"/>
        <v>0.78148716128485118</v>
      </c>
      <c r="K886">
        <f t="shared" si="179"/>
        <v>839</v>
      </c>
      <c r="L886">
        <f t="shared" si="189"/>
        <v>5.2622299655912209E-3</v>
      </c>
      <c r="M886" s="32">
        <f t="shared" si="177"/>
        <v>0.15242310478675083</v>
      </c>
      <c r="N886" s="33">
        <f t="shared" si="186"/>
        <v>0.13989964628493134</v>
      </c>
      <c r="O886" s="11">
        <f t="shared" si="182"/>
        <v>3375576.666666667</v>
      </c>
      <c r="P886" s="11">
        <f>O886/((Use!D$5))</f>
        <v>9077.0131992114402</v>
      </c>
      <c r="Q886" s="32">
        <f t="shared" si="183"/>
        <v>0.21331195451213159</v>
      </c>
      <c r="R886" s="35">
        <f t="shared" si="187"/>
        <v>0.35321160079706293</v>
      </c>
    </row>
    <row r="887" spans="2:18">
      <c r="B887">
        <f t="shared" si="178"/>
        <v>840</v>
      </c>
      <c r="C887">
        <f t="shared" si="188"/>
        <v>4.7003406736263317E-3</v>
      </c>
      <c r="D887" s="32">
        <f t="shared" si="180"/>
        <v>0.13622881507391404</v>
      </c>
      <c r="E887" s="33">
        <f t="shared" si="184"/>
        <v>0.1250359193858418</v>
      </c>
      <c r="F887" s="11">
        <f t="shared" si="181"/>
        <v>3379600</v>
      </c>
      <c r="G887" s="11">
        <f>F887/((Use!$C$5))</f>
        <v>8972.1415287530835</v>
      </c>
      <c r="H887" s="32">
        <f t="shared" si="176"/>
        <v>0.6572416503838775</v>
      </c>
      <c r="I887" s="30">
        <f t="shared" si="185"/>
        <v>0.78227756976971929</v>
      </c>
      <c r="K887">
        <f t="shared" si="179"/>
        <v>840</v>
      </c>
      <c r="L887">
        <f t="shared" si="189"/>
        <v>5.2622299655912209E-3</v>
      </c>
      <c r="M887" s="32">
        <f t="shared" si="177"/>
        <v>0.15251391391293972</v>
      </c>
      <c r="N887" s="33">
        <f t="shared" si="186"/>
        <v>0.13998299430917638</v>
      </c>
      <c r="O887" s="11">
        <f t="shared" si="182"/>
        <v>3379600</v>
      </c>
      <c r="P887" s="11">
        <f>O887/((Use!D$5))</f>
        <v>9087.8320468863039</v>
      </c>
      <c r="Q887" s="32">
        <f t="shared" si="183"/>
        <v>0.21353287659013426</v>
      </c>
      <c r="R887" s="35">
        <f t="shared" si="187"/>
        <v>0.35351587089931064</v>
      </c>
    </row>
    <row r="888" spans="2:18">
      <c r="B888">
        <f t="shared" si="178"/>
        <v>841</v>
      </c>
      <c r="C888">
        <f t="shared" si="188"/>
        <v>4.7003406736263317E-3</v>
      </c>
      <c r="D888" s="32">
        <f t="shared" si="180"/>
        <v>0.13630987953516363</v>
      </c>
      <c r="E888" s="33">
        <f t="shared" si="184"/>
        <v>0.12511032339087086</v>
      </c>
      <c r="F888" s="11">
        <f t="shared" si="181"/>
        <v>3383623.3333333335</v>
      </c>
      <c r="G888" s="11">
        <f>F888/((Use!$C$5))</f>
        <v>8982.8226496206462</v>
      </c>
      <c r="H888" s="32">
        <f t="shared" si="176"/>
        <v>0.65795753811771884</v>
      </c>
      <c r="I888" s="30">
        <f t="shared" si="185"/>
        <v>0.78306786150858976</v>
      </c>
      <c r="K888">
        <f t="shared" si="179"/>
        <v>841</v>
      </c>
      <c r="L888">
        <f t="shared" si="189"/>
        <v>5.2622299655912209E-3</v>
      </c>
      <c r="M888" s="32">
        <f t="shared" si="177"/>
        <v>0.15260466900214539</v>
      </c>
      <c r="N888" s="33">
        <f t="shared" si="186"/>
        <v>0.1400662927362501</v>
      </c>
      <c r="O888" s="11">
        <f t="shared" si="182"/>
        <v>3383623.3333333335</v>
      </c>
      <c r="P888" s="11">
        <f>O888/((Use!D$5))</f>
        <v>9098.6508945611695</v>
      </c>
      <c r="Q888" s="32">
        <f t="shared" si="183"/>
        <v>0.21375376421749068</v>
      </c>
      <c r="R888" s="35">
        <f t="shared" si="187"/>
        <v>0.35382005695374075</v>
      </c>
    </row>
    <row r="889" spans="2:18">
      <c r="B889">
        <f t="shared" si="178"/>
        <v>842</v>
      </c>
      <c r="C889">
        <f t="shared" si="188"/>
        <v>4.7003406736263317E-3</v>
      </c>
      <c r="D889" s="32">
        <f t="shared" si="180"/>
        <v>0.13639089581544278</v>
      </c>
      <c r="E889" s="33">
        <f t="shared" si="184"/>
        <v>0.12518468317359691</v>
      </c>
      <c r="F889" s="11">
        <f t="shared" si="181"/>
        <v>3387646.666666667</v>
      </c>
      <c r="G889" s="11">
        <f>F889/((Use!$C$5))</f>
        <v>8993.5037704882106</v>
      </c>
      <c r="H889" s="32">
        <f t="shared" si="176"/>
        <v>0.65867335350031386</v>
      </c>
      <c r="I889" s="30">
        <f t="shared" si="185"/>
        <v>0.78385803667391074</v>
      </c>
      <c r="K889">
        <f t="shared" si="179"/>
        <v>842</v>
      </c>
      <c r="L889">
        <f t="shared" si="189"/>
        <v>5.2622299655912209E-3</v>
      </c>
      <c r="M889" s="32">
        <f t="shared" si="177"/>
        <v>0.15269537015071913</v>
      </c>
      <c r="N889" s="33">
        <f t="shared" si="186"/>
        <v>0.14014954165458735</v>
      </c>
      <c r="O889" s="11">
        <f t="shared" si="182"/>
        <v>3387646.666666667</v>
      </c>
      <c r="P889" s="11">
        <f>O889/((Use!D$5))</f>
        <v>9109.4697422360332</v>
      </c>
      <c r="Q889" s="32">
        <f t="shared" si="183"/>
        <v>0.21397461744052695</v>
      </c>
      <c r="R889" s="35">
        <f t="shared" si="187"/>
        <v>0.3541241590951143</v>
      </c>
    </row>
    <row r="890" spans="2:18">
      <c r="B890">
        <f t="shared" si="178"/>
        <v>843</v>
      </c>
      <c r="C890">
        <f t="shared" si="188"/>
        <v>4.7003406736263317E-3</v>
      </c>
      <c r="D890" s="32">
        <f t="shared" si="180"/>
        <v>0.13647186400055913</v>
      </c>
      <c r="E890" s="33">
        <f t="shared" si="184"/>
        <v>0.12525899881277747</v>
      </c>
      <c r="F890" s="11">
        <f t="shared" si="181"/>
        <v>3391670</v>
      </c>
      <c r="G890" s="11">
        <f>F890/((Use!$C$5))</f>
        <v>9004.1848913557733</v>
      </c>
      <c r="H890" s="32">
        <f t="shared" si="176"/>
        <v>0.65938909662489009</v>
      </c>
      <c r="I890" s="30">
        <f t="shared" si="185"/>
        <v>0.78464809543766756</v>
      </c>
      <c r="K890">
        <f t="shared" si="179"/>
        <v>843</v>
      </c>
      <c r="L890">
        <f t="shared" si="189"/>
        <v>5.2622299655912209E-3</v>
      </c>
      <c r="M890" s="32">
        <f t="shared" si="177"/>
        <v>0.15278601745472617</v>
      </c>
      <c r="N890" s="33">
        <f t="shared" si="186"/>
        <v>0.1402327411523604</v>
      </c>
      <c r="O890" s="11">
        <f t="shared" si="182"/>
        <v>3391670</v>
      </c>
      <c r="P890" s="11">
        <f>O890/((Use!D$5))</f>
        <v>9120.2885899108969</v>
      </c>
      <c r="Q890" s="32">
        <f t="shared" si="183"/>
        <v>0.21419543630545332</v>
      </c>
      <c r="R890" s="35">
        <f t="shared" si="187"/>
        <v>0.35442817745781374</v>
      </c>
    </row>
    <row r="891" spans="2:18">
      <c r="B891">
        <f t="shared" si="178"/>
        <v>844</v>
      </c>
      <c r="C891">
        <f t="shared" si="188"/>
        <v>4.7003406736263317E-3</v>
      </c>
      <c r="D891" s="32">
        <f t="shared" si="180"/>
        <v>0.13655278417606598</v>
      </c>
      <c r="E891" s="33">
        <f t="shared" si="184"/>
        <v>0.12533327038693651</v>
      </c>
      <c r="F891" s="11">
        <f t="shared" si="181"/>
        <v>3395693.3333333335</v>
      </c>
      <c r="G891" s="11">
        <f>F891/((Use!$C$5))</f>
        <v>9014.8660122233359</v>
      </c>
      <c r="H891" s="32">
        <f t="shared" si="176"/>
        <v>0.66010476758444592</v>
      </c>
      <c r="I891" s="30">
        <f t="shared" si="185"/>
        <v>0.78543803797138245</v>
      </c>
      <c r="K891">
        <f t="shared" si="179"/>
        <v>844</v>
      </c>
      <c r="L891">
        <f t="shared" si="189"/>
        <v>5.2622299655912209E-3</v>
      </c>
      <c r="M891" s="32">
        <f t="shared" si="177"/>
        <v>0.15287661100994701</v>
      </c>
      <c r="N891" s="33">
        <f t="shared" si="186"/>
        <v>0.14031589131748021</v>
      </c>
      <c r="O891" s="11">
        <f t="shared" si="182"/>
        <v>3395693.3333333335</v>
      </c>
      <c r="P891" s="11">
        <f>O891/((Use!D$5))</f>
        <v>9131.1074375857625</v>
      </c>
      <c r="Q891" s="32">
        <f t="shared" si="183"/>
        <v>0.21441622085836179</v>
      </c>
      <c r="R891" s="35">
        <f t="shared" si="187"/>
        <v>0.354732112175842</v>
      </c>
    </row>
    <row r="892" spans="2:18">
      <c r="B892">
        <f t="shared" si="178"/>
        <v>845</v>
      </c>
      <c r="C892">
        <f t="shared" si="188"/>
        <v>4.7003406736263317E-3</v>
      </c>
      <c r="D892" s="32">
        <f t="shared" si="180"/>
        <v>0.13663365642726322</v>
      </c>
      <c r="E892" s="33">
        <f t="shared" si="184"/>
        <v>0.12540749797436551</v>
      </c>
      <c r="F892" s="11">
        <f t="shared" si="181"/>
        <v>3399716.666666667</v>
      </c>
      <c r="G892" s="11">
        <f>F892/((Use!$C$5))</f>
        <v>9025.5471330909004</v>
      </c>
      <c r="H892" s="32">
        <f t="shared" si="176"/>
        <v>0.66082036647174602</v>
      </c>
      <c r="I892" s="30">
        <f t="shared" si="185"/>
        <v>0.78622786444611159</v>
      </c>
      <c r="K892">
        <f t="shared" si="179"/>
        <v>845</v>
      </c>
      <c r="L892">
        <f t="shared" si="189"/>
        <v>5.2622299655912209E-3</v>
      </c>
      <c r="M892" s="32">
        <f t="shared" si="177"/>
        <v>0.15296715091187854</v>
      </c>
      <c r="N892" s="33">
        <f t="shared" si="186"/>
        <v>0.14039899223759736</v>
      </c>
      <c r="O892" s="11">
        <f t="shared" si="182"/>
        <v>3399716.666666667</v>
      </c>
      <c r="P892" s="11">
        <f>O892/((Use!D$5))</f>
        <v>9141.926285260628</v>
      </c>
      <c r="Q892" s="32">
        <f t="shared" si="183"/>
        <v>0.21463697114522826</v>
      </c>
      <c r="R892" s="35">
        <f t="shared" si="187"/>
        <v>0.35503596338282561</v>
      </c>
    </row>
    <row r="893" spans="2:18">
      <c r="B893">
        <f t="shared" si="178"/>
        <v>846</v>
      </c>
      <c r="C893">
        <f t="shared" si="188"/>
        <v>4.7003406736263317E-3</v>
      </c>
      <c r="D893" s="32">
        <f t="shared" si="180"/>
        <v>0.1367144808391984</v>
      </c>
      <c r="E893" s="33">
        <f t="shared" si="184"/>
        <v>0.12548168165312432</v>
      </c>
      <c r="F893" s="11">
        <f t="shared" si="181"/>
        <v>3403740</v>
      </c>
      <c r="G893" s="11">
        <f>F893/((Use!$C$5))</f>
        <v>9036.2282539584612</v>
      </c>
      <c r="H893" s="32">
        <f t="shared" si="176"/>
        <v>0.66153589337932917</v>
      </c>
      <c r="I893" s="30">
        <f t="shared" si="185"/>
        <v>0.78701757503245351</v>
      </c>
      <c r="K893">
        <f t="shared" si="179"/>
        <v>846</v>
      </c>
      <c r="L893">
        <f t="shared" si="189"/>
        <v>5.2622299655912209E-3</v>
      </c>
      <c r="M893" s="32">
        <f t="shared" si="177"/>
        <v>0.1530576372557351</v>
      </c>
      <c r="N893" s="33">
        <f t="shared" si="186"/>
        <v>0.14048204400010317</v>
      </c>
      <c r="O893" s="11">
        <f t="shared" si="182"/>
        <v>3403740</v>
      </c>
      <c r="P893" s="11">
        <f>O893/((Use!D$5))</f>
        <v>9152.7451329354917</v>
      </c>
      <c r="Q893" s="32">
        <f t="shared" si="183"/>
        <v>0.21485768721191348</v>
      </c>
      <c r="R893" s="35">
        <f t="shared" si="187"/>
        <v>0.35533973121201667</v>
      </c>
    </row>
    <row r="894" spans="2:18">
      <c r="B894">
        <f t="shared" si="178"/>
        <v>847</v>
      </c>
      <c r="C894">
        <f t="shared" si="188"/>
        <v>4.7003406736263317E-3</v>
      </c>
      <c r="D894" s="32">
        <f t="shared" si="180"/>
        <v>0.13679525749666796</v>
      </c>
      <c r="E894" s="33">
        <f t="shared" si="184"/>
        <v>0.12555582150104228</v>
      </c>
      <c r="F894" s="11">
        <f t="shared" si="181"/>
        <v>3407763.3333333335</v>
      </c>
      <c r="G894" s="11">
        <f>F894/((Use!$C$5))</f>
        <v>9046.9093748260257</v>
      </c>
      <c r="H894" s="32">
        <f t="shared" si="176"/>
        <v>0.66225134839950417</v>
      </c>
      <c r="I894" s="30">
        <f t="shared" si="185"/>
        <v>0.78780716990054644</v>
      </c>
      <c r="K894">
        <f t="shared" si="179"/>
        <v>847</v>
      </c>
      <c r="L894">
        <f t="shared" si="189"/>
        <v>5.2622299655912209E-3</v>
      </c>
      <c r="M894" s="32">
        <f t="shared" si="177"/>
        <v>0.15314807013644982</v>
      </c>
      <c r="N894" s="33">
        <f t="shared" si="186"/>
        <v>0.14056504669213085</v>
      </c>
      <c r="O894" s="11">
        <f t="shared" si="182"/>
        <v>3407763.3333333335</v>
      </c>
      <c r="P894" s="11">
        <f>O894/((Use!D$5))</f>
        <v>9163.5639806103572</v>
      </c>
      <c r="Q894" s="32">
        <f t="shared" si="183"/>
        <v>0.2150783691041622</v>
      </c>
      <c r="R894" s="35">
        <f t="shared" si="187"/>
        <v>0.35564341579629305</v>
      </c>
    </row>
    <row r="895" spans="2:18">
      <c r="B895">
        <f t="shared" si="178"/>
        <v>848</v>
      </c>
      <c r="C895">
        <f t="shared" si="188"/>
        <v>4.7003406736263317E-3</v>
      </c>
      <c r="D895" s="32">
        <f t="shared" si="180"/>
        <v>0.13687598648421803</v>
      </c>
      <c r="E895" s="33">
        <f t="shared" si="184"/>
        <v>0.12562991759571895</v>
      </c>
      <c r="F895" s="11">
        <f t="shared" si="181"/>
        <v>3411786.666666667</v>
      </c>
      <c r="G895" s="11">
        <f>F895/((Use!$C$5))</f>
        <v>9057.5904956935883</v>
      </c>
      <c r="H895" s="32">
        <f t="shared" si="176"/>
        <v>0.66296673162435515</v>
      </c>
      <c r="I895" s="30">
        <f t="shared" si="185"/>
        <v>0.78859664922007411</v>
      </c>
      <c r="K895">
        <f t="shared" si="179"/>
        <v>848</v>
      </c>
      <c r="L895">
        <f t="shared" si="189"/>
        <v>5.2622299655912209E-3</v>
      </c>
      <c r="M895" s="32">
        <f t="shared" si="177"/>
        <v>0.15323844964867572</v>
      </c>
      <c r="N895" s="33">
        <f t="shared" si="186"/>
        <v>0.14064800040055647</v>
      </c>
      <c r="O895" s="11">
        <f t="shared" si="182"/>
        <v>3411786.666666667</v>
      </c>
      <c r="P895" s="11">
        <f>O895/((Use!D$5))</f>
        <v>9174.382828285221</v>
      </c>
      <c r="Q895" s="32">
        <f t="shared" si="183"/>
        <v>0.21529901686760394</v>
      </c>
      <c r="R895" s="35">
        <f t="shared" si="187"/>
        <v>0.35594701726816041</v>
      </c>
    </row>
    <row r="896" spans="2:18">
      <c r="B896">
        <f t="shared" si="178"/>
        <v>849</v>
      </c>
      <c r="C896">
        <f t="shared" si="188"/>
        <v>4.7003406736263317E-3</v>
      </c>
      <c r="D896" s="32">
        <f t="shared" si="180"/>
        <v>0.13695666788614561</v>
      </c>
      <c r="E896" s="33">
        <f t="shared" si="184"/>
        <v>0.12570397001452535</v>
      </c>
      <c r="F896" s="11">
        <f t="shared" si="181"/>
        <v>3415810</v>
      </c>
      <c r="G896" s="11">
        <f>F896/((Use!$C$5))</f>
        <v>9068.2716165611509</v>
      </c>
      <c r="H896" s="32">
        <f t="shared" ref="H896:H959" si="190">(C$20*EXP(C$21*(($C$9-C$27)/$C$9)+C$22*$C$6+C$23*$C$4+C$24*$C$5)*(1+C$25*$C$7*(1-($C$7/(2*C$28))))*G896^C$26)/100</f>
        <v>0.66368204314573642</v>
      </c>
      <c r="I896" s="30">
        <f t="shared" si="185"/>
        <v>0.7893860131602618</v>
      </c>
      <c r="K896">
        <f t="shared" si="179"/>
        <v>849</v>
      </c>
      <c r="L896">
        <f t="shared" si="189"/>
        <v>5.2622299655912209E-3</v>
      </c>
      <c r="M896" s="32">
        <f t="shared" ref="M896:M959" si="191">L896*K896^(0.5)</f>
        <v>0.15332877588678678</v>
      </c>
      <c r="N896" s="33">
        <f t="shared" si="186"/>
        <v>0.14073090521200002</v>
      </c>
      <c r="O896" s="11">
        <f t="shared" si="182"/>
        <v>3415810</v>
      </c>
      <c r="P896" s="11">
        <f>O896/((Use!D$5))</f>
        <v>9185.2016759600865</v>
      </c>
      <c r="Q896" s="32">
        <f t="shared" si="183"/>
        <v>0.21551963054775353</v>
      </c>
      <c r="R896" s="35">
        <f t="shared" si="187"/>
        <v>0.35625053575975352</v>
      </c>
    </row>
    <row r="897" spans="2:18">
      <c r="B897">
        <f t="shared" si="178"/>
        <v>850</v>
      </c>
      <c r="C897">
        <f t="shared" si="188"/>
        <v>4.7003406736263317E-3</v>
      </c>
      <c r="D897" s="32">
        <f t="shared" si="180"/>
        <v>0.13703730178649948</v>
      </c>
      <c r="E897" s="33">
        <f t="shared" si="184"/>
        <v>0.12577797883460459</v>
      </c>
      <c r="F897" s="11">
        <f t="shared" si="181"/>
        <v>3419833.3333333335</v>
      </c>
      <c r="G897" s="11">
        <f>F897/((Use!$C$5))</f>
        <v>9078.9527374287154</v>
      </c>
      <c r="H897" s="32">
        <f t="shared" si="190"/>
        <v>0.66439728305528112</v>
      </c>
      <c r="I897" s="30">
        <f t="shared" si="185"/>
        <v>0.79017526188988574</v>
      </c>
      <c r="K897">
        <f t="shared" si="179"/>
        <v>850</v>
      </c>
      <c r="L897">
        <f t="shared" si="189"/>
        <v>5.2622299655912209E-3</v>
      </c>
      <c r="M897" s="32">
        <f t="shared" si="191"/>
        <v>0.15341904894487926</v>
      </c>
      <c r="N897" s="33">
        <f t="shared" si="186"/>
        <v>0.14081376121282657</v>
      </c>
      <c r="O897" s="11">
        <f t="shared" si="182"/>
        <v>3419833.3333333335</v>
      </c>
      <c r="P897" s="11">
        <f>O897/((Use!D$5))</f>
        <v>9196.0205236349502</v>
      </c>
      <c r="Q897" s="32">
        <f t="shared" si="183"/>
        <v>0.21574021019001194</v>
      </c>
      <c r="R897" s="35">
        <f t="shared" si="187"/>
        <v>0.35655397140283851</v>
      </c>
    </row>
    <row r="898" spans="2:18">
      <c r="B898">
        <f t="shared" si="178"/>
        <v>851</v>
      </c>
      <c r="C898">
        <f t="shared" si="188"/>
        <v>4.7003406736263317E-3</v>
      </c>
      <c r="D898" s="32">
        <f t="shared" si="180"/>
        <v>0.13711788826908136</v>
      </c>
      <c r="E898" s="33">
        <f t="shared" si="184"/>
        <v>0.12585194413287304</v>
      </c>
      <c r="F898" s="11">
        <f t="shared" si="181"/>
        <v>3423856.666666667</v>
      </c>
      <c r="G898" s="11">
        <f>F898/((Use!$C$5))</f>
        <v>9089.633858296278</v>
      </c>
      <c r="H898" s="32">
        <f t="shared" si="190"/>
        <v>0.66511245144439224</v>
      </c>
      <c r="I898" s="30">
        <f t="shared" si="185"/>
        <v>0.79096439557726528</v>
      </c>
      <c r="K898">
        <f t="shared" si="179"/>
        <v>851</v>
      </c>
      <c r="L898">
        <f t="shared" si="189"/>
        <v>5.2622299655912209E-3</v>
      </c>
      <c r="M898" s="32">
        <f t="shared" si="191"/>
        <v>0.15350926891677266</v>
      </c>
      <c r="N898" s="33">
        <f t="shared" si="186"/>
        <v>0.14089656848914719</v>
      </c>
      <c r="O898" s="11">
        <f t="shared" si="182"/>
        <v>3423856.666666667</v>
      </c>
      <c r="P898" s="11">
        <f>O898/((Use!D$5))</f>
        <v>9206.8393713098158</v>
      </c>
      <c r="Q898" s="32">
        <f t="shared" si="183"/>
        <v>0.21596075583966587</v>
      </c>
      <c r="R898" s="35">
        <f t="shared" si="187"/>
        <v>0.35685732432881306</v>
      </c>
    </row>
    <row r="899" spans="2:18">
      <c r="B899">
        <f t="shared" si="178"/>
        <v>852</v>
      </c>
      <c r="C899">
        <f t="shared" si="188"/>
        <v>4.7003406736263317E-3</v>
      </c>
      <c r="D899" s="32">
        <f t="shared" si="180"/>
        <v>0.13719842741744681</v>
      </c>
      <c r="E899" s="33">
        <f t="shared" si="184"/>
        <v>0.12592586598602107</v>
      </c>
      <c r="F899" s="11">
        <f t="shared" si="181"/>
        <v>3427880</v>
      </c>
      <c r="G899" s="11">
        <f>F899/((Use!$C$5))</f>
        <v>9100.3149791638407</v>
      </c>
      <c r="H899" s="32">
        <f t="shared" si="190"/>
        <v>0.66582754840425495</v>
      </c>
      <c r="I899" s="30">
        <f t="shared" si="185"/>
        <v>0.79175341439027602</v>
      </c>
      <c r="K899">
        <f t="shared" si="179"/>
        <v>852</v>
      </c>
      <c r="L899">
        <f t="shared" si="189"/>
        <v>5.2622299655912209E-3</v>
      </c>
      <c r="M899" s="32">
        <f t="shared" si="191"/>
        <v>0.15359943589601097</v>
      </c>
      <c r="N899" s="33">
        <f t="shared" si="186"/>
        <v>0.14097932712682007</v>
      </c>
      <c r="O899" s="11">
        <f t="shared" si="182"/>
        <v>3427880</v>
      </c>
      <c r="P899" s="11">
        <f>O899/((Use!D$5))</f>
        <v>9217.6582189846795</v>
      </c>
      <c r="Q899" s="32">
        <f t="shared" si="183"/>
        <v>0.21618126754188893</v>
      </c>
      <c r="R899" s="35">
        <f t="shared" si="187"/>
        <v>0.35716059466870897</v>
      </c>
    </row>
    <row r="900" spans="2:18">
      <c r="B900">
        <f t="shared" si="178"/>
        <v>853</v>
      </c>
      <c r="C900">
        <f t="shared" si="188"/>
        <v>4.7003406736263317E-3</v>
      </c>
      <c r="D900" s="32">
        <f t="shared" si="180"/>
        <v>0.13727891931490635</v>
      </c>
      <c r="E900" s="33">
        <f t="shared" si="184"/>
        <v>0.12599974447051426</v>
      </c>
      <c r="F900" s="11">
        <f t="shared" si="181"/>
        <v>3431903.3333333335</v>
      </c>
      <c r="G900" s="11">
        <f>F900/((Use!$C$5))</f>
        <v>9110.9961000314051</v>
      </c>
      <c r="H900" s="32">
        <f t="shared" si="190"/>
        <v>0.66654257402582506</v>
      </c>
      <c r="I900" s="30">
        <f t="shared" si="185"/>
        <v>0.79254231849633938</v>
      </c>
      <c r="K900">
        <f t="shared" si="179"/>
        <v>853</v>
      </c>
      <c r="L900">
        <f t="shared" si="189"/>
        <v>5.2622299655912209E-3</v>
      </c>
      <c r="M900" s="32">
        <f t="shared" si="191"/>
        <v>0.15368954997586387</v>
      </c>
      <c r="N900" s="33">
        <f t="shared" si="186"/>
        <v>0.14106203721145161</v>
      </c>
      <c r="O900" s="11">
        <f t="shared" si="182"/>
        <v>3431903.3333333335</v>
      </c>
      <c r="P900" s="11">
        <f>O900/((Use!D$5))</f>
        <v>9228.477066659545</v>
      </c>
      <c r="Q900" s="32">
        <f t="shared" si="183"/>
        <v>0.21640174534174206</v>
      </c>
      <c r="R900" s="35">
        <f t="shared" si="187"/>
        <v>0.35746378255319367</v>
      </c>
    </row>
    <row r="901" spans="2:18">
      <c r="B901">
        <f t="shared" si="178"/>
        <v>854</v>
      </c>
      <c r="C901">
        <f t="shared" si="188"/>
        <v>4.7003406736263317E-3</v>
      </c>
      <c r="D901" s="32">
        <f t="shared" si="180"/>
        <v>0.13735936404452634</v>
      </c>
      <c r="E901" s="33">
        <f t="shared" si="184"/>
        <v>0.12607357966259403</v>
      </c>
      <c r="F901" s="11">
        <f t="shared" si="181"/>
        <v>3435926.666666667</v>
      </c>
      <c r="G901" s="11">
        <f>F901/((Use!$C$5))</f>
        <v>9121.6772208989678</v>
      </c>
      <c r="H901" s="32">
        <f t="shared" si="190"/>
        <v>0.66725752839984109</v>
      </c>
      <c r="I901" s="30">
        <f t="shared" si="185"/>
        <v>0.79333110806243512</v>
      </c>
      <c r="K901">
        <f t="shared" si="179"/>
        <v>854</v>
      </c>
      <c r="L901">
        <f t="shared" si="189"/>
        <v>5.2622299655912209E-3</v>
      </c>
      <c r="M901" s="32">
        <f t="shared" si="191"/>
        <v>0.15377961124932757</v>
      </c>
      <c r="N901" s="33">
        <f t="shared" si="186"/>
        <v>0.1411446988283972</v>
      </c>
      <c r="O901" s="11">
        <f t="shared" si="182"/>
        <v>3435926.666666667</v>
      </c>
      <c r="P901" s="11">
        <f>O901/((Use!D$5))</f>
        <v>9239.2959143344106</v>
      </c>
      <c r="Q901" s="32">
        <f t="shared" si="183"/>
        <v>0.21662218928417307</v>
      </c>
      <c r="R901" s="35">
        <f t="shared" si="187"/>
        <v>0.35776688811257029</v>
      </c>
    </row>
    <row r="902" spans="2:18">
      <c r="B902">
        <f t="shared" si="178"/>
        <v>855</v>
      </c>
      <c r="C902">
        <f t="shared" si="188"/>
        <v>4.7003406736263317E-3</v>
      </c>
      <c r="D902" s="32">
        <f t="shared" si="180"/>
        <v>0.13743976168913005</v>
      </c>
      <c r="E902" s="33">
        <f t="shared" si="184"/>
        <v>0.12614737163827869</v>
      </c>
      <c r="F902" s="11">
        <f t="shared" si="181"/>
        <v>3439950</v>
      </c>
      <c r="G902" s="11">
        <f>F902/((Use!$C$5))</f>
        <v>9132.3583417665304</v>
      </c>
      <c r="H902" s="32">
        <f t="shared" si="190"/>
        <v>0.66797241161681709</v>
      </c>
      <c r="I902" s="30">
        <f t="shared" si="185"/>
        <v>0.7941197832550958</v>
      </c>
      <c r="K902">
        <f t="shared" si="179"/>
        <v>855</v>
      </c>
      <c r="L902">
        <f t="shared" si="189"/>
        <v>5.2622299655912209E-3</v>
      </c>
      <c r="M902" s="32">
        <f t="shared" si="191"/>
        <v>0.15386961980912633</v>
      </c>
      <c r="N902" s="33">
        <f t="shared" si="186"/>
        <v>0.14122731206276268</v>
      </c>
      <c r="O902" s="11">
        <f t="shared" si="182"/>
        <v>3439950</v>
      </c>
      <c r="P902" s="11">
        <f>O902/((Use!D$5))</f>
        <v>9250.1147620092743</v>
      </c>
      <c r="Q902" s="32">
        <f t="shared" si="183"/>
        <v>0.21684259941401765</v>
      </c>
      <c r="R902" s="35">
        <f t="shared" si="187"/>
        <v>0.35806991147678036</v>
      </c>
    </row>
    <row r="903" spans="2:18">
      <c r="B903">
        <f t="shared" si="178"/>
        <v>856</v>
      </c>
      <c r="C903">
        <f t="shared" si="188"/>
        <v>4.7003406736263317E-3</v>
      </c>
      <c r="D903" s="32">
        <f t="shared" si="180"/>
        <v>0.13752011233129868</v>
      </c>
      <c r="E903" s="33">
        <f t="shared" si="184"/>
        <v>0.12622112047336431</v>
      </c>
      <c r="F903" s="11">
        <f t="shared" si="181"/>
        <v>3443973.3333333335</v>
      </c>
      <c r="G903" s="11">
        <f>F903/((Use!$C$5))</f>
        <v>9143.0394626340949</v>
      </c>
      <c r="H903" s="32">
        <f t="shared" si="190"/>
        <v>0.6686872237670467</v>
      </c>
      <c r="I903" s="30">
        <f t="shared" si="185"/>
        <v>0.79490834424041101</v>
      </c>
      <c r="K903">
        <f t="shared" si="179"/>
        <v>856</v>
      </c>
      <c r="L903">
        <f t="shared" si="189"/>
        <v>5.2622299655912209E-3</v>
      </c>
      <c r="M903" s="32">
        <f t="shared" si="191"/>
        <v>0.15395957574771324</v>
      </c>
      <c r="N903" s="33">
        <f t="shared" si="186"/>
        <v>0.14130987699940498</v>
      </c>
      <c r="O903" s="11">
        <f t="shared" si="182"/>
        <v>3443973.3333333335</v>
      </c>
      <c r="P903" s="11">
        <f>O903/((Use!D$5))</f>
        <v>9260.933609684138</v>
      </c>
      <c r="Q903" s="32">
        <f t="shared" si="183"/>
        <v>0.21706297577599987</v>
      </c>
      <c r="R903" s="35">
        <f t="shared" si="187"/>
        <v>0.35837285277540487</v>
      </c>
    </row>
    <row r="904" spans="2:18">
      <c r="B904">
        <f t="shared" si="178"/>
        <v>857</v>
      </c>
      <c r="C904">
        <f t="shared" si="188"/>
        <v>4.7003406736263317E-3</v>
      </c>
      <c r="D904" s="32">
        <f t="shared" si="180"/>
        <v>0.13760041605337228</v>
      </c>
      <c r="E904" s="33">
        <f t="shared" si="184"/>
        <v>0.12629482624342572</v>
      </c>
      <c r="F904" s="11">
        <f t="shared" si="181"/>
        <v>3447996.666666667</v>
      </c>
      <c r="G904" s="11">
        <f>F904/((Use!$C$5))</f>
        <v>9153.7205835016575</v>
      </c>
      <c r="H904" s="32">
        <f t="shared" si="190"/>
        <v>0.66940196494060544</v>
      </c>
      <c r="I904" s="30">
        <f t="shared" si="185"/>
        <v>0.79569679118403114</v>
      </c>
      <c r="K904">
        <f t="shared" si="179"/>
        <v>857</v>
      </c>
      <c r="L904">
        <f t="shared" si="189"/>
        <v>5.2622299655912209E-3</v>
      </c>
      <c r="M904" s="32">
        <f t="shared" si="191"/>
        <v>0.15404947915727149</v>
      </c>
      <c r="N904" s="33">
        <f t="shared" si="186"/>
        <v>0.14139239372293325</v>
      </c>
      <c r="O904" s="11">
        <f t="shared" si="182"/>
        <v>3447996.666666667</v>
      </c>
      <c r="P904" s="11">
        <f>O904/((Use!D$5))</f>
        <v>9271.7524573590035</v>
      </c>
      <c r="Q904" s="32">
        <f t="shared" si="183"/>
        <v>0.21728331841473289</v>
      </c>
      <c r="R904" s="35">
        <f t="shared" si="187"/>
        <v>0.35867571213766614</v>
      </c>
    </row>
    <row r="905" spans="2:18">
      <c r="B905">
        <f t="shared" si="178"/>
        <v>858</v>
      </c>
      <c r="C905">
        <f t="shared" si="188"/>
        <v>4.7003406736263317E-3</v>
      </c>
      <c r="D905" s="32">
        <f t="shared" si="180"/>
        <v>0.13768067293745082</v>
      </c>
      <c r="E905" s="33">
        <f t="shared" si="184"/>
        <v>0.12636848902381737</v>
      </c>
      <c r="F905" s="11">
        <f t="shared" si="181"/>
        <v>3452020</v>
      </c>
      <c r="G905" s="11">
        <f>F905/((Use!$C$5))</f>
        <v>9164.4017043692202</v>
      </c>
      <c r="H905" s="32">
        <f t="shared" si="190"/>
        <v>0.67011663522734921</v>
      </c>
      <c r="I905" s="30">
        <f t="shared" si="185"/>
        <v>0.79648512425116658</v>
      </c>
      <c r="K905">
        <f t="shared" si="179"/>
        <v>858</v>
      </c>
      <c r="L905">
        <f t="shared" si="189"/>
        <v>5.2622299655912209E-3</v>
      </c>
      <c r="M905" s="32">
        <f t="shared" si="191"/>
        <v>0.1541393301297154</v>
      </c>
      <c r="N905" s="33">
        <f t="shared" si="186"/>
        <v>0.14147486231770989</v>
      </c>
      <c r="O905" s="11">
        <f t="shared" si="182"/>
        <v>3452020</v>
      </c>
      <c r="P905" s="11">
        <f>O905/((Use!D$5))</f>
        <v>9282.5713050338672</v>
      </c>
      <c r="Q905" s="32">
        <f t="shared" si="183"/>
        <v>0.21750362737471832</v>
      </c>
      <c r="R905" s="35">
        <f t="shared" si="187"/>
        <v>0.35897848969242818</v>
      </c>
    </row>
    <row r="906" spans="2:18">
      <c r="B906">
        <f t="shared" si="178"/>
        <v>859</v>
      </c>
      <c r="C906">
        <f t="shared" si="188"/>
        <v>4.7003406736263317E-3</v>
      </c>
      <c r="D906" s="32">
        <f t="shared" si="180"/>
        <v>0.13776088306539505</v>
      </c>
      <c r="E906" s="33">
        <f t="shared" si="184"/>
        <v>0.12644210888967411</v>
      </c>
      <c r="F906" s="11">
        <f t="shared" si="181"/>
        <v>3456043.3333333335</v>
      </c>
      <c r="G906" s="11">
        <f>F906/((Use!$C$5))</f>
        <v>9175.0828252367846</v>
      </c>
      <c r="H906" s="32">
        <f t="shared" si="190"/>
        <v>0.67083123471691219</v>
      </c>
      <c r="I906" s="30">
        <f t="shared" si="185"/>
        <v>0.7972733436065863</v>
      </c>
      <c r="K906">
        <f t="shared" si="179"/>
        <v>859</v>
      </c>
      <c r="L906">
        <f t="shared" si="189"/>
        <v>5.2622299655912209E-3</v>
      </c>
      <c r="M906" s="32">
        <f t="shared" si="191"/>
        <v>0.15422912875669159</v>
      </c>
      <c r="N906" s="33">
        <f t="shared" si="186"/>
        <v>0.14155728286785169</v>
      </c>
      <c r="O906" s="11">
        <f t="shared" si="182"/>
        <v>3456043.3333333335</v>
      </c>
      <c r="P906" s="11">
        <f>O906/((Use!D$5))</f>
        <v>9293.3901527087328</v>
      </c>
      <c r="Q906" s="32">
        <f t="shared" si="183"/>
        <v>0.21772390270034755</v>
      </c>
      <c r="R906" s="35">
        <f t="shared" si="187"/>
        <v>0.35928118556819921</v>
      </c>
    </row>
    <row r="907" spans="2:18">
      <c r="B907">
        <f t="shared" si="178"/>
        <v>860</v>
      </c>
      <c r="C907">
        <f t="shared" si="188"/>
        <v>4.7003406736263317E-3</v>
      </c>
      <c r="D907" s="32">
        <f t="shared" si="180"/>
        <v>0.13784104651882759</v>
      </c>
      <c r="E907" s="33">
        <f t="shared" si="184"/>
        <v>0.12651568591591222</v>
      </c>
      <c r="F907" s="11">
        <f t="shared" si="181"/>
        <v>3460066.666666667</v>
      </c>
      <c r="G907" s="11">
        <f>F907/((Use!$C$5))</f>
        <v>9185.7639461043473</v>
      </c>
      <c r="H907" s="32">
        <f t="shared" si="190"/>
        <v>0.67154576349871609</v>
      </c>
      <c r="I907" s="30">
        <f t="shared" si="185"/>
        <v>0.79806144941462831</v>
      </c>
      <c r="K907">
        <f t="shared" si="179"/>
        <v>860</v>
      </c>
      <c r="L907">
        <f t="shared" si="189"/>
        <v>5.2622299655912209E-3</v>
      </c>
      <c r="M907" s="32">
        <f t="shared" si="191"/>
        <v>0.15431887512958004</v>
      </c>
      <c r="N907" s="33">
        <f t="shared" si="186"/>
        <v>0.14163965545723053</v>
      </c>
      <c r="O907" s="11">
        <f t="shared" si="182"/>
        <v>3460066.666666667</v>
      </c>
      <c r="P907" s="11">
        <f>O907/((Use!D$5))</f>
        <v>9304.2090003835983</v>
      </c>
      <c r="Q907" s="32">
        <f t="shared" si="183"/>
        <v>0.21794414443590177</v>
      </c>
      <c r="R907" s="35">
        <f t="shared" si="187"/>
        <v>0.35958379989313227</v>
      </c>
    </row>
    <row r="908" spans="2:18">
      <c r="B908">
        <f t="shared" si="178"/>
        <v>861</v>
      </c>
      <c r="C908">
        <f t="shared" si="188"/>
        <v>4.7003406736263317E-3</v>
      </c>
      <c r="D908" s="32">
        <f t="shared" si="180"/>
        <v>0.13792116337913388</v>
      </c>
      <c r="E908" s="33">
        <f t="shared" si="184"/>
        <v>0.12658922017723034</v>
      </c>
      <c r="F908" s="11">
        <f t="shared" si="181"/>
        <v>3464090</v>
      </c>
      <c r="G908" s="11">
        <f>F908/((Use!$C$5))</f>
        <v>9196.4450669719099</v>
      </c>
      <c r="H908" s="32">
        <f t="shared" si="190"/>
        <v>0.67226022166196198</v>
      </c>
      <c r="I908" s="30">
        <f t="shared" si="185"/>
        <v>0.79884944183919226</v>
      </c>
      <c r="K908">
        <f t="shared" si="179"/>
        <v>861</v>
      </c>
      <c r="L908">
        <f t="shared" si="189"/>
        <v>5.2622299655912209E-3</v>
      </c>
      <c r="M908" s="32">
        <f t="shared" si="191"/>
        <v>0.15440856933949515</v>
      </c>
      <c r="N908" s="33">
        <f t="shared" si="186"/>
        <v>0.14172198016947468</v>
      </c>
      <c r="O908" s="11">
        <f t="shared" si="182"/>
        <v>3464090</v>
      </c>
      <c r="P908" s="11">
        <f>O908/((Use!D$5))</f>
        <v>9315.027848058462</v>
      </c>
      <c r="Q908" s="32">
        <f t="shared" si="183"/>
        <v>0.21816435262555264</v>
      </c>
      <c r="R908" s="35">
        <f t="shared" si="187"/>
        <v>0.35988633279502735</v>
      </c>
    </row>
    <row r="909" spans="2:18">
      <c r="B909">
        <f t="shared" si="178"/>
        <v>862</v>
      </c>
      <c r="C909">
        <f t="shared" si="188"/>
        <v>4.7003406736263317E-3</v>
      </c>
      <c r="D909" s="32">
        <f t="shared" si="180"/>
        <v>0.13800123372746304</v>
      </c>
      <c r="E909" s="33">
        <f t="shared" si="184"/>
        <v>0.1266627117481102</v>
      </c>
      <c r="F909" s="11">
        <f t="shared" si="181"/>
        <v>3468113.3333333335</v>
      </c>
      <c r="G909" s="11">
        <f>F909/((Use!$C$5))</f>
        <v>9207.1261878394744</v>
      </c>
      <c r="H909" s="32">
        <f t="shared" si="190"/>
        <v>0.67297460929563724</v>
      </c>
      <c r="I909" s="30">
        <f t="shared" si="185"/>
        <v>0.79963732104374741</v>
      </c>
      <c r="K909">
        <f t="shared" si="179"/>
        <v>862</v>
      </c>
      <c r="L909">
        <f t="shared" si="189"/>
        <v>5.2622299655912209E-3</v>
      </c>
      <c r="M909" s="32">
        <f t="shared" si="191"/>
        <v>0.15449821147728685</v>
      </c>
      <c r="N909" s="33">
        <f t="shared" si="186"/>
        <v>0.14180425708796962</v>
      </c>
      <c r="O909" s="11">
        <f t="shared" si="182"/>
        <v>3468113.3333333335</v>
      </c>
      <c r="P909" s="11">
        <f>O909/((Use!D$5))</f>
        <v>9325.8466957333258</v>
      </c>
      <c r="Q909" s="32">
        <f t="shared" si="183"/>
        <v>0.21838452731336214</v>
      </c>
      <c r="R909" s="35">
        <f t="shared" si="187"/>
        <v>0.36018878440133173</v>
      </c>
    </row>
    <row r="910" spans="2:18">
      <c r="B910">
        <f t="shared" si="178"/>
        <v>863</v>
      </c>
      <c r="C910">
        <f t="shared" si="188"/>
        <v>4.7003406736263317E-3</v>
      </c>
      <c r="D910" s="32">
        <f t="shared" si="180"/>
        <v>0.13808125764472901</v>
      </c>
      <c r="E910" s="33">
        <f t="shared" si="184"/>
        <v>0.1267361607028176</v>
      </c>
      <c r="F910" s="11">
        <f t="shared" si="181"/>
        <v>3472136.666666667</v>
      </c>
      <c r="G910" s="11">
        <f>F910/((Use!$C$5))</f>
        <v>9217.807308707037</v>
      </c>
      <c r="H910" s="32">
        <f t="shared" si="190"/>
        <v>0.67368892648851397</v>
      </c>
      <c r="I910" s="30">
        <f t="shared" si="185"/>
        <v>0.80042508719133154</v>
      </c>
      <c r="K910">
        <f t="shared" si="179"/>
        <v>863</v>
      </c>
      <c r="L910">
        <f t="shared" si="189"/>
        <v>5.2622299655912209E-3</v>
      </c>
      <c r="M910" s="32">
        <f t="shared" si="191"/>
        <v>0.15458780163354163</v>
      </c>
      <c r="N910" s="33">
        <f t="shared" si="186"/>
        <v>0.14188648629585901</v>
      </c>
      <c r="O910" s="11">
        <f t="shared" si="182"/>
        <v>3472136.666666667</v>
      </c>
      <c r="P910" s="11">
        <f>O910/((Use!D$5))</f>
        <v>9336.6655434081913</v>
      </c>
      <c r="Q910" s="32">
        <f t="shared" si="183"/>
        <v>0.21860466854328373</v>
      </c>
      <c r="R910" s="35">
        <f t="shared" si="187"/>
        <v>0.36049115483914274</v>
      </c>
    </row>
    <row r="911" spans="2:18">
      <c r="B911">
        <f t="shared" si="178"/>
        <v>864</v>
      </c>
      <c r="C911">
        <f t="shared" si="188"/>
        <v>4.7003406736263317E-3</v>
      </c>
      <c r="D911" s="32">
        <f t="shared" si="180"/>
        <v>0.13816123521161128</v>
      </c>
      <c r="E911" s="33">
        <f t="shared" si="184"/>
        <v>0.12680956711540323</v>
      </c>
      <c r="F911" s="11">
        <f t="shared" si="181"/>
        <v>3476160</v>
      </c>
      <c r="G911" s="11">
        <f>F911/((Use!$C$5))</f>
        <v>9228.4884295745996</v>
      </c>
      <c r="H911" s="32">
        <f t="shared" si="190"/>
        <v>0.67440317332914657</v>
      </c>
      <c r="I911" s="30">
        <f t="shared" si="185"/>
        <v>0.80121274044454982</v>
      </c>
      <c r="K911">
        <f t="shared" si="179"/>
        <v>864</v>
      </c>
      <c r="L911">
        <f t="shared" si="189"/>
        <v>5.2622299655912209E-3</v>
      </c>
      <c r="M911" s="32">
        <f t="shared" si="191"/>
        <v>0.15467733989858368</v>
      </c>
      <c r="N911" s="33">
        <f t="shared" si="186"/>
        <v>0.14196866787604578</v>
      </c>
      <c r="O911" s="11">
        <f t="shared" si="182"/>
        <v>3476160</v>
      </c>
      <c r="P911" s="11">
        <f>O911/((Use!D$5))</f>
        <v>9347.484391083055</v>
      </c>
      <c r="Q911" s="32">
        <f t="shared" si="183"/>
        <v>0.218824776359162</v>
      </c>
      <c r="R911" s="35">
        <f t="shared" si="187"/>
        <v>0.36079344423520776</v>
      </c>
    </row>
    <row r="912" spans="2:18">
      <c r="B912">
        <f t="shared" si="178"/>
        <v>865</v>
      </c>
      <c r="C912">
        <f t="shared" si="188"/>
        <v>4.7003406736263317E-3</v>
      </c>
      <c r="D912" s="32">
        <f t="shared" si="180"/>
        <v>0.13824116650855606</v>
      </c>
      <c r="E912" s="33">
        <f t="shared" si="184"/>
        <v>0.12688293105970364</v>
      </c>
      <c r="F912" s="11">
        <f t="shared" si="181"/>
        <v>3480183.3333333335</v>
      </c>
      <c r="G912" s="11">
        <f>F912/((Use!$C$5))</f>
        <v>9239.1695504421623</v>
      </c>
      <c r="H912" s="32">
        <f t="shared" si="190"/>
        <v>0.67511734990588013</v>
      </c>
      <c r="I912" s="30">
        <f t="shared" si="185"/>
        <v>0.80200028096558373</v>
      </c>
      <c r="K912">
        <f t="shared" si="179"/>
        <v>865</v>
      </c>
      <c r="L912">
        <f t="shared" si="189"/>
        <v>5.2622299655912209E-3</v>
      </c>
      <c r="M912" s="32">
        <f t="shared" si="191"/>
        <v>0.15476682636247582</v>
      </c>
      <c r="N912" s="33">
        <f t="shared" si="186"/>
        <v>0.14205080191119299</v>
      </c>
      <c r="O912" s="11">
        <f t="shared" si="182"/>
        <v>3480183.3333333335</v>
      </c>
      <c r="P912" s="11">
        <f>O912/((Use!D$5))</f>
        <v>9358.3032387579206</v>
      </c>
      <c r="Q912" s="32">
        <f t="shared" si="183"/>
        <v>0.2190448508047339</v>
      </c>
      <c r="R912" s="35">
        <f t="shared" si="187"/>
        <v>0.36109565271592692</v>
      </c>
    </row>
    <row r="913" spans="2:18">
      <c r="B913">
        <f t="shared" si="178"/>
        <v>866</v>
      </c>
      <c r="C913">
        <f t="shared" si="188"/>
        <v>4.7003406736263317E-3</v>
      </c>
      <c r="D913" s="32">
        <f t="shared" si="180"/>
        <v>0.13832105161577707</v>
      </c>
      <c r="E913" s="33">
        <f t="shared" si="184"/>
        <v>0.12695625260934199</v>
      </c>
      <c r="F913" s="11">
        <f t="shared" si="181"/>
        <v>3484206.666666667</v>
      </c>
      <c r="G913" s="11">
        <f>F913/((Use!$C$5))</f>
        <v>9249.8506713097267</v>
      </c>
      <c r="H913" s="32">
        <f t="shared" si="190"/>
        <v>0.6758314563068446</v>
      </c>
      <c r="I913" s="30">
        <f t="shared" si="185"/>
        <v>0.80278770891618656</v>
      </c>
      <c r="K913">
        <f t="shared" si="179"/>
        <v>866</v>
      </c>
      <c r="L913">
        <f t="shared" si="189"/>
        <v>5.2622299655912209E-3</v>
      </c>
      <c r="M913" s="32">
        <f t="shared" si="191"/>
        <v>0.15485626111502082</v>
      </c>
      <c r="N913" s="33">
        <f t="shared" si="186"/>
        <v>0.14213288848372496</v>
      </c>
      <c r="O913" s="11">
        <f t="shared" si="182"/>
        <v>3484206.666666667</v>
      </c>
      <c r="P913" s="11">
        <f>O913/((Use!D$5))</f>
        <v>9369.1220864327861</v>
      </c>
      <c r="Q913" s="32">
        <f t="shared" si="183"/>
        <v>0.21926489192362758</v>
      </c>
      <c r="R913" s="35">
        <f t="shared" si="187"/>
        <v>0.36139778040735254</v>
      </c>
    </row>
    <row r="914" spans="2:18">
      <c r="B914">
        <f t="shared" si="178"/>
        <v>867</v>
      </c>
      <c r="C914">
        <f t="shared" si="188"/>
        <v>4.7003406736263317E-3</v>
      </c>
      <c r="D914" s="32">
        <f t="shared" si="180"/>
        <v>0.13840089061325658</v>
      </c>
      <c r="E914" s="33">
        <f t="shared" si="184"/>
        <v>0.127029531837729</v>
      </c>
      <c r="F914" s="11">
        <f t="shared" si="181"/>
        <v>3488230</v>
      </c>
      <c r="G914" s="11">
        <f>F914/((Use!$C$5))</f>
        <v>9260.5317921772894</v>
      </c>
      <c r="H914" s="32">
        <f t="shared" si="190"/>
        <v>0.67654549261995589</v>
      </c>
      <c r="I914" s="30">
        <f t="shared" si="185"/>
        <v>0.80357502445768492</v>
      </c>
      <c r="K914">
        <f t="shared" si="179"/>
        <v>867</v>
      </c>
      <c r="L914">
        <f t="shared" si="189"/>
        <v>5.2622299655912209E-3</v>
      </c>
      <c r="M914" s="32">
        <f t="shared" si="191"/>
        <v>0.15494564424576213</v>
      </c>
      <c r="N914" s="33">
        <f t="shared" si="186"/>
        <v>0.14221492767582802</v>
      </c>
      <c r="O914" s="11">
        <f t="shared" si="182"/>
        <v>3488230</v>
      </c>
      <c r="P914" s="11">
        <f>O914/((Use!D$5))</f>
        <v>9379.9409341076498</v>
      </c>
      <c r="Q914" s="32">
        <f t="shared" si="183"/>
        <v>0.21948489975936572</v>
      </c>
      <c r="R914" s="35">
        <f t="shared" si="187"/>
        <v>0.36169982743519374</v>
      </c>
    </row>
    <row r="915" spans="2:18">
      <c r="B915">
        <f t="shared" si="178"/>
        <v>868</v>
      </c>
      <c r="C915">
        <f t="shared" si="188"/>
        <v>4.7003406736263317E-3</v>
      </c>
      <c r="D915" s="32">
        <f t="shared" si="180"/>
        <v>0.13848068358074622</v>
      </c>
      <c r="E915" s="33">
        <f t="shared" si="184"/>
        <v>0.12710276881806373</v>
      </c>
      <c r="F915" s="11">
        <f t="shared" si="181"/>
        <v>3492253.3333333335</v>
      </c>
      <c r="G915" s="11">
        <f>F915/((Use!$C$5))</f>
        <v>9271.212913044852</v>
      </c>
      <c r="H915" s="32">
        <f t="shared" si="190"/>
        <v>0.67725945893292372</v>
      </c>
      <c r="I915" s="30">
        <f t="shared" si="185"/>
        <v>0.80436222775098742</v>
      </c>
      <c r="K915">
        <f t="shared" si="179"/>
        <v>868</v>
      </c>
      <c r="L915">
        <f t="shared" si="189"/>
        <v>5.2622299655912209E-3</v>
      </c>
      <c r="M915" s="32">
        <f t="shared" si="191"/>
        <v>0.1550349758439851</v>
      </c>
      <c r="N915" s="33">
        <f t="shared" si="186"/>
        <v>0.14229691956945167</v>
      </c>
      <c r="O915" s="11">
        <f t="shared" si="182"/>
        <v>3492253.3333333335</v>
      </c>
      <c r="P915" s="11">
        <f>O915/((Use!D$5))</f>
        <v>9390.7597817825135</v>
      </c>
      <c r="Q915" s="32">
        <f t="shared" si="183"/>
        <v>0.21970487435536157</v>
      </c>
      <c r="R915" s="35">
        <f t="shared" si="187"/>
        <v>0.36200179392481324</v>
      </c>
    </row>
    <row r="916" spans="2:18">
      <c r="B916">
        <f t="shared" si="178"/>
        <v>869</v>
      </c>
      <c r="C916">
        <f t="shared" si="188"/>
        <v>4.7003406736263317E-3</v>
      </c>
      <c r="D916" s="32">
        <f t="shared" si="180"/>
        <v>0.1385604305977681</v>
      </c>
      <c r="E916" s="33">
        <f t="shared" si="184"/>
        <v>0.12717596362333455</v>
      </c>
      <c r="F916" s="11">
        <f t="shared" si="181"/>
        <v>3496276.666666667</v>
      </c>
      <c r="G916" s="11">
        <f>F916/((Use!$C$5))</f>
        <v>9281.8940339124165</v>
      </c>
      <c r="H916" s="32">
        <f t="shared" si="190"/>
        <v>0.67797335533324288</v>
      </c>
      <c r="I916" s="30">
        <f t="shared" si="185"/>
        <v>0.80514931895657749</v>
      </c>
      <c r="K916">
        <f t="shared" si="179"/>
        <v>869</v>
      </c>
      <c r="L916">
        <f t="shared" si="189"/>
        <v>5.2622299655912209E-3</v>
      </c>
      <c r="M916" s="32">
        <f t="shared" si="191"/>
        <v>0.15512425599871807</v>
      </c>
      <c r="N916" s="33">
        <f t="shared" si="186"/>
        <v>0.14237886424630944</v>
      </c>
      <c r="O916" s="11">
        <f t="shared" si="182"/>
        <v>3496276.666666667</v>
      </c>
      <c r="P916" s="11">
        <f>O916/((Use!D$5))</f>
        <v>9401.5786294573791</v>
      </c>
      <c r="Q916" s="32">
        <f t="shared" si="183"/>
        <v>0.21992481575492384</v>
      </c>
      <c r="R916" s="35">
        <f t="shared" si="187"/>
        <v>0.36230368000123325</v>
      </c>
    </row>
    <row r="917" spans="2:18">
      <c r="B917">
        <f t="shared" si="178"/>
        <v>870</v>
      </c>
      <c r="C917">
        <f t="shared" si="188"/>
        <v>4.7003406736263317E-3</v>
      </c>
      <c r="D917" s="32">
        <f t="shared" si="180"/>
        <v>0.13864013174361545</v>
      </c>
      <c r="E917" s="33">
        <f t="shared" si="184"/>
        <v>0.12724911632631974</v>
      </c>
      <c r="F917" s="11">
        <f t="shared" si="181"/>
        <v>3500300</v>
      </c>
      <c r="G917" s="11">
        <f>F917/((Use!$C$5))</f>
        <v>9292.5751547799791</v>
      </c>
      <c r="H917" s="32">
        <f t="shared" si="190"/>
        <v>0.67868718190819777</v>
      </c>
      <c r="I917" s="30">
        <f t="shared" si="185"/>
        <v>0.80593629823451751</v>
      </c>
      <c r="K917">
        <f t="shared" si="179"/>
        <v>870</v>
      </c>
      <c r="L917">
        <f t="shared" si="189"/>
        <v>5.2622299655912209E-3</v>
      </c>
      <c r="M917" s="32">
        <f t="shared" si="191"/>
        <v>0.15521348479873318</v>
      </c>
      <c r="N917" s="33">
        <f t="shared" si="186"/>
        <v>0.1424607617878797</v>
      </c>
      <c r="O917" s="11">
        <f t="shared" si="182"/>
        <v>3500300</v>
      </c>
      <c r="P917" s="11">
        <f>O917/((Use!D$5))</f>
        <v>9412.3974771322428</v>
      </c>
      <c r="Q917" s="32">
        <f t="shared" si="183"/>
        <v>0.22014472400125432</v>
      </c>
      <c r="R917" s="35">
        <f t="shared" si="187"/>
        <v>0.36260548578913399</v>
      </c>
    </row>
    <row r="918" spans="2:18">
      <c r="B918">
        <f t="shared" si="178"/>
        <v>871</v>
      </c>
      <c r="C918">
        <f t="shared" si="188"/>
        <v>4.7003406736263317E-3</v>
      </c>
      <c r="D918" s="32">
        <f t="shared" si="180"/>
        <v>0.13871978709735391</v>
      </c>
      <c r="E918" s="33">
        <f t="shared" si="184"/>
        <v>0.12732222699958876</v>
      </c>
      <c r="F918" s="11">
        <f t="shared" si="181"/>
        <v>3504323.3333333335</v>
      </c>
      <c r="G918" s="11">
        <f>F918/((Use!$C$5))</f>
        <v>9303.2562756475418</v>
      </c>
      <c r="H918" s="32">
        <f t="shared" si="190"/>
        <v>0.67940093874486673</v>
      </c>
      <c r="I918" s="30">
        <f t="shared" si="185"/>
        <v>0.80672316574445546</v>
      </c>
      <c r="K918">
        <f t="shared" si="179"/>
        <v>871</v>
      </c>
      <c r="L918">
        <f t="shared" si="189"/>
        <v>5.2622299655912209E-3</v>
      </c>
      <c r="M918" s="32">
        <f t="shared" si="191"/>
        <v>0.15530266233254775</v>
      </c>
      <c r="N918" s="33">
        <f t="shared" si="186"/>
        <v>0.14254261227540702</v>
      </c>
      <c r="O918" s="11">
        <f t="shared" si="182"/>
        <v>3504323.3333333335</v>
      </c>
      <c r="P918" s="11">
        <f>O918/((Use!D$5))</f>
        <v>9423.2163248071083</v>
      </c>
      <c r="Q918" s="32">
        <f t="shared" si="183"/>
        <v>0.22036459913744866</v>
      </c>
      <c r="R918" s="35">
        <f t="shared" si="187"/>
        <v>0.36290721141285565</v>
      </c>
    </row>
    <row r="919" spans="2:18">
      <c r="B919">
        <f t="shared" si="178"/>
        <v>872</v>
      </c>
      <c r="C919">
        <f t="shared" si="188"/>
        <v>4.7003406736263317E-3</v>
      </c>
      <c r="D919" s="32">
        <f t="shared" si="180"/>
        <v>0.1387993967378221</v>
      </c>
      <c r="E919" s="33">
        <f t="shared" si="184"/>
        <v>0.12739529571550262</v>
      </c>
      <c r="F919" s="11">
        <f t="shared" si="181"/>
        <v>3508346.666666667</v>
      </c>
      <c r="G919" s="11">
        <f>F919/((Use!$C$5))</f>
        <v>9313.9373965151062</v>
      </c>
      <c r="H919" s="32">
        <f t="shared" si="190"/>
        <v>0.68011462593011973</v>
      </c>
      <c r="I919" s="30">
        <f t="shared" si="185"/>
        <v>0.8075099216456223</v>
      </c>
      <c r="K919">
        <f t="shared" si="179"/>
        <v>872</v>
      </c>
      <c r="L919">
        <f t="shared" si="189"/>
        <v>5.2622299655912209E-3</v>
      </c>
      <c r="M919" s="32">
        <f t="shared" si="191"/>
        <v>0.15539178868842493</v>
      </c>
      <c r="N919" s="33">
        <f t="shared" si="186"/>
        <v>0.14262441578990259</v>
      </c>
      <c r="O919" s="11">
        <f t="shared" si="182"/>
        <v>3508346.666666667</v>
      </c>
      <c r="P919" s="11">
        <f>O919/((Use!D$5))</f>
        <v>9434.0351724819739</v>
      </c>
      <c r="Q919" s="32">
        <f t="shared" si="183"/>
        <v>0.22058444120649781</v>
      </c>
      <c r="R919" s="35">
        <f t="shared" si="187"/>
        <v>0.36320885699640038</v>
      </c>
    </row>
    <row r="920" spans="2:18">
      <c r="B920">
        <f t="shared" si="178"/>
        <v>873</v>
      </c>
      <c r="C920">
        <f t="shared" si="188"/>
        <v>4.7003406736263317E-3</v>
      </c>
      <c r="D920" s="32">
        <f t="shared" si="180"/>
        <v>0.13887896074363276</v>
      </c>
      <c r="E920" s="33">
        <f t="shared" si="184"/>
        <v>0.12746832254621504</v>
      </c>
      <c r="F920" s="11">
        <f t="shared" si="181"/>
        <v>3512370</v>
      </c>
      <c r="G920" s="11">
        <f>F920/((Use!$C$5))</f>
        <v>9324.6185173826689</v>
      </c>
      <c r="H920" s="32">
        <f t="shared" si="190"/>
        <v>0.68082824355061433</v>
      </c>
      <c r="I920" s="30">
        <f t="shared" si="185"/>
        <v>0.80829656609682932</v>
      </c>
      <c r="K920">
        <f t="shared" si="179"/>
        <v>873</v>
      </c>
      <c r="L920">
        <f t="shared" si="189"/>
        <v>5.2622299655912209E-3</v>
      </c>
      <c r="M920" s="32">
        <f t="shared" si="191"/>
        <v>0.15548086395437505</v>
      </c>
      <c r="N920" s="33">
        <f t="shared" si="186"/>
        <v>0.14270617241214559</v>
      </c>
      <c r="O920" s="11">
        <f t="shared" si="182"/>
        <v>3512370</v>
      </c>
      <c r="P920" s="11">
        <f>O920/((Use!D$5))</f>
        <v>9444.8540201568376</v>
      </c>
      <c r="Q920" s="32">
        <f t="shared" si="183"/>
        <v>0.22080425025128722</v>
      </c>
      <c r="R920" s="35">
        <f t="shared" si="187"/>
        <v>0.36351042266343281</v>
      </c>
    </row>
    <row r="921" spans="2:18">
      <c r="B921">
        <f t="shared" si="178"/>
        <v>874</v>
      </c>
      <c r="C921">
        <f t="shared" si="188"/>
        <v>4.7003406736263317E-3</v>
      </c>
      <c r="D921" s="32">
        <f t="shared" si="180"/>
        <v>0.1389584791931735</v>
      </c>
      <c r="E921" s="33">
        <f t="shared" si="184"/>
        <v>0.1275413075636731</v>
      </c>
      <c r="F921" s="11">
        <f t="shared" si="181"/>
        <v>3516393.3333333335</v>
      </c>
      <c r="G921" s="11">
        <f>F921/((Use!$C$5))</f>
        <v>9335.2996382502315</v>
      </c>
      <c r="H921" s="32">
        <f t="shared" si="190"/>
        <v>0.68154179169280671</v>
      </c>
      <c r="I921" s="30">
        <f t="shared" si="185"/>
        <v>0.80908309925647981</v>
      </c>
      <c r="K921">
        <f t="shared" si="179"/>
        <v>874</v>
      </c>
      <c r="L921">
        <f t="shared" si="189"/>
        <v>5.2622299655912209E-3</v>
      </c>
      <c r="M921" s="32">
        <f t="shared" si="191"/>
        <v>0.15556988821815629</v>
      </c>
      <c r="N921" s="33">
        <f t="shared" si="186"/>
        <v>0.14278788222268382</v>
      </c>
      <c r="O921" s="11">
        <f t="shared" si="182"/>
        <v>3516393.3333333335</v>
      </c>
      <c r="P921" s="11">
        <f>O921/((Use!D$5))</f>
        <v>9455.6728678317031</v>
      </c>
      <c r="Q921" s="32">
        <f t="shared" si="183"/>
        <v>0.22102402631459711</v>
      </c>
      <c r="R921" s="35">
        <f t="shared" si="187"/>
        <v>0.36381190853728096</v>
      </c>
    </row>
    <row r="922" spans="2:18">
      <c r="B922">
        <f t="shared" si="178"/>
        <v>875</v>
      </c>
      <c r="C922">
        <f t="shared" si="188"/>
        <v>4.7003406736263317E-3</v>
      </c>
      <c r="D922" s="32">
        <f t="shared" si="180"/>
        <v>0.13903795216460785</v>
      </c>
      <c r="E922" s="33">
        <f t="shared" si="184"/>
        <v>0.12761425083961828</v>
      </c>
      <c r="F922" s="11">
        <f t="shared" si="181"/>
        <v>3520416.666666667</v>
      </c>
      <c r="G922" s="11">
        <f>F922/((Use!$C$5))</f>
        <v>9345.980759117796</v>
      </c>
      <c r="H922" s="32">
        <f t="shared" si="190"/>
        <v>0.68225527044294276</v>
      </c>
      <c r="I922" s="30">
        <f t="shared" si="185"/>
        <v>0.80986952128256107</v>
      </c>
      <c r="K922">
        <f t="shared" si="179"/>
        <v>875</v>
      </c>
      <c r="L922">
        <f t="shared" si="189"/>
        <v>5.2622299655912209E-3</v>
      </c>
      <c r="M922" s="32">
        <f t="shared" si="191"/>
        <v>0.15565886156727604</v>
      </c>
      <c r="N922" s="33">
        <f t="shared" si="186"/>
        <v>0.14286954530183479</v>
      </c>
      <c r="O922" s="11">
        <f t="shared" si="182"/>
        <v>3520416.666666667</v>
      </c>
      <c r="P922" s="11">
        <f>O922/((Use!D$5))</f>
        <v>9466.4917155065668</v>
      </c>
      <c r="Q922" s="32">
        <f t="shared" si="183"/>
        <v>0.22124376943910498</v>
      </c>
      <c r="R922" s="35">
        <f t="shared" si="187"/>
        <v>0.36411331474093978</v>
      </c>
    </row>
    <row r="923" spans="2:18">
      <c r="B923">
        <f t="shared" si="178"/>
        <v>876</v>
      </c>
      <c r="C923">
        <f t="shared" si="188"/>
        <v>4.7003406736263317E-3</v>
      </c>
      <c r="D923" s="32">
        <f t="shared" si="180"/>
        <v>0.13911737973587601</v>
      </c>
      <c r="E923" s="33">
        <f t="shared" si="184"/>
        <v>0.12768715244558695</v>
      </c>
      <c r="F923" s="11">
        <f t="shared" si="181"/>
        <v>3524440</v>
      </c>
      <c r="G923" s="11">
        <f>F923/((Use!$C$5))</f>
        <v>9356.6618799853586</v>
      </c>
      <c r="H923" s="32">
        <f t="shared" si="190"/>
        <v>0.68296867988706467</v>
      </c>
      <c r="I923" s="30">
        <f t="shared" si="185"/>
        <v>0.81065583233265159</v>
      </c>
      <c r="K923">
        <f t="shared" si="179"/>
        <v>876</v>
      </c>
      <c r="L923">
        <f t="shared" si="189"/>
        <v>5.2622299655912209E-3</v>
      </c>
      <c r="M923" s="32">
        <f t="shared" si="191"/>
        <v>0.1557477840889917</v>
      </c>
      <c r="N923" s="33">
        <f t="shared" si="186"/>
        <v>0.14295116172968667</v>
      </c>
      <c r="O923" s="11">
        <f t="shared" si="182"/>
        <v>3524440</v>
      </c>
      <c r="P923" s="11">
        <f>O923/((Use!D$5))</f>
        <v>9477.3105631814306</v>
      </c>
      <c r="Q923" s="32">
        <f t="shared" si="183"/>
        <v>0.22146347966738256</v>
      </c>
      <c r="R923" s="35">
        <f t="shared" si="187"/>
        <v>0.36441464139706925</v>
      </c>
    </row>
    <row r="924" spans="2:18">
      <c r="B924">
        <f t="shared" si="178"/>
        <v>877</v>
      </c>
      <c r="C924">
        <f t="shared" si="188"/>
        <v>4.7003406736263317E-3</v>
      </c>
      <c r="D924" s="32">
        <f t="shared" si="180"/>
        <v>0.13919676198469588</v>
      </c>
      <c r="E924" s="33">
        <f t="shared" si="184"/>
        <v>0.12776001245291155</v>
      </c>
      <c r="F924" s="11">
        <f t="shared" si="181"/>
        <v>3528463.3333333335</v>
      </c>
      <c r="G924" s="11">
        <f>F924/((Use!$C$5))</f>
        <v>9367.3430008529213</v>
      </c>
      <c r="H924" s="32">
        <f t="shared" si="190"/>
        <v>0.6836820201110112</v>
      </c>
      <c r="I924" s="30">
        <f t="shared" si="185"/>
        <v>0.81144203256392278</v>
      </c>
      <c r="K924">
        <f t="shared" si="179"/>
        <v>877</v>
      </c>
      <c r="L924">
        <f t="shared" si="189"/>
        <v>5.2622299655912209E-3</v>
      </c>
      <c r="M924" s="32">
        <f t="shared" si="191"/>
        <v>0.15583665587031167</v>
      </c>
      <c r="N924" s="33">
        <f t="shared" si="186"/>
        <v>0.14303273158609897</v>
      </c>
      <c r="O924" s="11">
        <f t="shared" si="182"/>
        <v>3528463.3333333335</v>
      </c>
      <c r="P924" s="11">
        <f>O924/((Use!D$5))</f>
        <v>9488.1294108562961</v>
      </c>
      <c r="Q924" s="32">
        <f t="shared" si="183"/>
        <v>0.22168315704189911</v>
      </c>
      <c r="R924" s="35">
        <f t="shared" si="187"/>
        <v>0.36471588862799809</v>
      </c>
    </row>
    <row r="925" spans="2:18">
      <c r="B925">
        <f t="shared" si="178"/>
        <v>878</v>
      </c>
      <c r="C925">
        <f t="shared" si="188"/>
        <v>4.7003406736263317E-3</v>
      </c>
      <c r="D925" s="32">
        <f t="shared" si="180"/>
        <v>0.1392760989885638</v>
      </c>
      <c r="E925" s="33">
        <f t="shared" si="184"/>
        <v>0.12783283093272113</v>
      </c>
      <c r="F925" s="11">
        <f t="shared" si="181"/>
        <v>3532486.666666667</v>
      </c>
      <c r="G925" s="11">
        <f>F925/((Use!$C$5))</f>
        <v>9378.0241217204857</v>
      </c>
      <c r="H925" s="32">
        <f t="shared" si="190"/>
        <v>0.68439529120041409</v>
      </c>
      <c r="I925" s="30">
        <f t="shared" si="185"/>
        <v>0.81222812213313522</v>
      </c>
      <c r="K925">
        <f t="shared" si="179"/>
        <v>878</v>
      </c>
      <c r="L925">
        <f t="shared" si="189"/>
        <v>5.2622299655912209E-3</v>
      </c>
      <c r="M925" s="32">
        <f t="shared" si="191"/>
        <v>0.15592547699799642</v>
      </c>
      <c r="N925" s="33">
        <f t="shared" si="186"/>
        <v>0.14311425495070376</v>
      </c>
      <c r="O925" s="11">
        <f t="shared" si="182"/>
        <v>3532486.666666667</v>
      </c>
      <c r="P925" s="11">
        <f>O925/((Use!D$5))</f>
        <v>9498.9482585311616</v>
      </c>
      <c r="Q925" s="32">
        <f t="shared" si="183"/>
        <v>0.22190280160502066</v>
      </c>
      <c r="R925" s="35">
        <f t="shared" si="187"/>
        <v>0.36501705655572442</v>
      </c>
    </row>
    <row r="926" spans="2:18">
      <c r="B926">
        <f t="shared" si="178"/>
        <v>879</v>
      </c>
      <c r="C926">
        <f t="shared" si="188"/>
        <v>4.7003406736263317E-3</v>
      </c>
      <c r="D926" s="32">
        <f t="shared" si="180"/>
        <v>0.13935539082475557</v>
      </c>
      <c r="E926" s="33">
        <f t="shared" si="184"/>
        <v>0.12790560795594233</v>
      </c>
      <c r="F926" s="11">
        <f t="shared" si="181"/>
        <v>3536510</v>
      </c>
      <c r="G926" s="11">
        <f>F926/((Use!$C$5))</f>
        <v>9388.7052425880465</v>
      </c>
      <c r="H926" s="32">
        <f t="shared" si="190"/>
        <v>0.68510849324070322</v>
      </c>
      <c r="I926" s="30">
        <f t="shared" si="185"/>
        <v>0.81301410119664552</v>
      </c>
      <c r="K926">
        <f t="shared" si="179"/>
        <v>879</v>
      </c>
      <c r="L926">
        <f t="shared" si="189"/>
        <v>5.2622299655912209E-3</v>
      </c>
      <c r="M926" s="32">
        <f t="shared" si="191"/>
        <v>0.15601424755855944</v>
      </c>
      <c r="N926" s="33">
        <f t="shared" si="186"/>
        <v>0.14319573190290638</v>
      </c>
      <c r="O926" s="11">
        <f t="shared" si="182"/>
        <v>3536510</v>
      </c>
      <c r="P926" s="11">
        <f>O926/((Use!D$5))</f>
        <v>9509.7671062060253</v>
      </c>
      <c r="Q926" s="32">
        <f t="shared" si="183"/>
        <v>0.22212241339901012</v>
      </c>
      <c r="R926" s="35">
        <f t="shared" si="187"/>
        <v>0.36531814530191653</v>
      </c>
    </row>
    <row r="927" spans="2:18">
      <c r="B927">
        <f t="shared" si="178"/>
        <v>880</v>
      </c>
      <c r="C927">
        <f t="shared" si="188"/>
        <v>4.7003406736263317E-3</v>
      </c>
      <c r="D927" s="32">
        <f t="shared" si="180"/>
        <v>0.13943463757032723</v>
      </c>
      <c r="E927" s="33">
        <f t="shared" si="184"/>
        <v>0.12797834359330004</v>
      </c>
      <c r="F927" s="11">
        <f t="shared" si="181"/>
        <v>3540533.3333333335</v>
      </c>
      <c r="G927" s="11">
        <f>F927/((Use!$C$5))</f>
        <v>9399.386363455611</v>
      </c>
      <c r="H927" s="32">
        <f t="shared" si="190"/>
        <v>0.68582162631710575</v>
      </c>
      <c r="I927" s="30">
        <f t="shared" si="185"/>
        <v>0.81379996991040582</v>
      </c>
      <c r="K927">
        <f t="shared" si="179"/>
        <v>880</v>
      </c>
      <c r="L927">
        <f t="shared" si="189"/>
        <v>5.2622299655912209E-3</v>
      </c>
      <c r="M927" s="32">
        <f t="shared" si="191"/>
        <v>0.15610296763826831</v>
      </c>
      <c r="N927" s="33">
        <f t="shared" si="186"/>
        <v>0.14327716252188638</v>
      </c>
      <c r="O927" s="11">
        <f t="shared" si="182"/>
        <v>3540533.3333333335</v>
      </c>
      <c r="P927" s="11">
        <f>O927/((Use!D$5))</f>
        <v>9520.5859538808909</v>
      </c>
      <c r="Q927" s="32">
        <f t="shared" si="183"/>
        <v>0.22234199246602837</v>
      </c>
      <c r="R927" s="35">
        <f t="shared" si="187"/>
        <v>0.36561915498791475</v>
      </c>
    </row>
    <row r="928" spans="2:18">
      <c r="B928">
        <f t="shared" si="178"/>
        <v>881</v>
      </c>
      <c r="C928">
        <f t="shared" si="188"/>
        <v>4.7003406736263317E-3</v>
      </c>
      <c r="D928" s="32">
        <f t="shared" si="180"/>
        <v>0.13951383930211603</v>
      </c>
      <c r="E928" s="33">
        <f t="shared" si="184"/>
        <v>0.12805103791531841</v>
      </c>
      <c r="F928" s="11">
        <f t="shared" si="181"/>
        <v>3544556.666666667</v>
      </c>
      <c r="G928" s="11">
        <f>F928/((Use!$C$5))</f>
        <v>9410.0674843231754</v>
      </c>
      <c r="H928" s="32">
        <f t="shared" si="190"/>
        <v>0.68653469051464722</v>
      </c>
      <c r="I928" s="30">
        <f t="shared" si="185"/>
        <v>0.81458572842996557</v>
      </c>
      <c r="K928">
        <f t="shared" si="179"/>
        <v>881</v>
      </c>
      <c r="L928">
        <f t="shared" si="189"/>
        <v>5.2622299655912209E-3</v>
      </c>
      <c r="M928" s="32">
        <f t="shared" si="191"/>
        <v>0.15619163732314545</v>
      </c>
      <c r="N928" s="33">
        <f t="shared" si="186"/>
        <v>0.14335854688659844</v>
      </c>
      <c r="O928" s="11">
        <f t="shared" si="182"/>
        <v>3544556.666666667</v>
      </c>
      <c r="P928" s="11">
        <f>O928/((Use!D$5))</f>
        <v>9531.4048015557546</v>
      </c>
      <c r="Q928" s="32">
        <f t="shared" si="183"/>
        <v>0.22256153884813318</v>
      </c>
      <c r="R928" s="35">
        <f t="shared" si="187"/>
        <v>0.36592008573473161</v>
      </c>
    </row>
    <row r="929" spans="2:18">
      <c r="B929">
        <f t="shared" ref="B929:B973" si="192">B928+1</f>
        <v>882</v>
      </c>
      <c r="C929">
        <f t="shared" si="188"/>
        <v>4.7003406736263317E-3</v>
      </c>
      <c r="D929" s="32">
        <f t="shared" si="180"/>
        <v>0.1395929960967412</v>
      </c>
      <c r="E929" s="33">
        <f t="shared" si="184"/>
        <v>0.12812369099232143</v>
      </c>
      <c r="F929" s="11">
        <f t="shared" si="181"/>
        <v>3548580</v>
      </c>
      <c r="G929" s="11">
        <f>F929/((Use!$C$5))</f>
        <v>9420.7486051907363</v>
      </c>
      <c r="H929" s="32">
        <f t="shared" si="190"/>
        <v>0.68724768591815266</v>
      </c>
      <c r="I929" s="30">
        <f t="shared" si="185"/>
        <v>0.81537137691047412</v>
      </c>
      <c r="K929">
        <f t="shared" ref="K929:K973" si="193">K928+1</f>
        <v>882</v>
      </c>
      <c r="L929">
        <f t="shared" si="189"/>
        <v>5.2622299655912209E-3</v>
      </c>
      <c r="M929" s="32">
        <f t="shared" si="191"/>
        <v>0.15628025669896939</v>
      </c>
      <c r="N929" s="33">
        <f t="shared" si="186"/>
        <v>0.14343988507577327</v>
      </c>
      <c r="O929" s="11">
        <f t="shared" si="182"/>
        <v>3548580</v>
      </c>
      <c r="P929" s="11">
        <f>O929/((Use!D$5))</f>
        <v>9542.2236492306183</v>
      </c>
      <c r="Q929" s="32">
        <f t="shared" si="183"/>
        <v>0.22278105258728192</v>
      </c>
      <c r="R929" s="35">
        <f t="shared" si="187"/>
        <v>0.36622093766305519</v>
      </c>
    </row>
    <row r="930" spans="2:18">
      <c r="B930">
        <f t="shared" si="192"/>
        <v>883</v>
      </c>
      <c r="C930">
        <f t="shared" si="188"/>
        <v>4.7003406736263317E-3</v>
      </c>
      <c r="D930" s="32">
        <f t="shared" si="180"/>
        <v>0.13967210803060484</v>
      </c>
      <c r="E930" s="33">
        <f t="shared" si="184"/>
        <v>0.12819630289443382</v>
      </c>
      <c r="F930" s="11">
        <f t="shared" si="181"/>
        <v>3552603.3333333335</v>
      </c>
      <c r="G930" s="11">
        <f>F930/((Use!$C$5))</f>
        <v>9431.4297260583007</v>
      </c>
      <c r="H930" s="32">
        <f t="shared" si="190"/>
        <v>0.68796061261224528</v>
      </c>
      <c r="I930" s="30">
        <f t="shared" si="185"/>
        <v>0.81615691550667913</v>
      </c>
      <c r="K930">
        <f t="shared" si="193"/>
        <v>883</v>
      </c>
      <c r="L930">
        <f t="shared" si="189"/>
        <v>5.2622299655912209E-3</v>
      </c>
      <c r="M930" s="32">
        <f t="shared" si="191"/>
        <v>0.15636882585127554</v>
      </c>
      <c r="N930" s="33">
        <f t="shared" si="186"/>
        <v>0.14352117716791851</v>
      </c>
      <c r="O930" s="11">
        <f t="shared" si="182"/>
        <v>3552603.3333333335</v>
      </c>
      <c r="P930" s="11">
        <f>O930/((Use!D$5))</f>
        <v>9553.0424969054839</v>
      </c>
      <c r="Q930" s="32">
        <f t="shared" si="183"/>
        <v>0.22300053372532946</v>
      </c>
      <c r="R930" s="35">
        <f t="shared" si="187"/>
        <v>0.36652171089324798</v>
      </c>
    </row>
    <row r="931" spans="2:18">
      <c r="B931">
        <f t="shared" si="192"/>
        <v>884</v>
      </c>
      <c r="C931">
        <f t="shared" si="188"/>
        <v>4.7003406736263317E-3</v>
      </c>
      <c r="D931" s="32">
        <f t="shared" si="180"/>
        <v>0.13975117517989286</v>
      </c>
      <c r="E931" s="33">
        <f t="shared" si="184"/>
        <v>0.12826887369158183</v>
      </c>
      <c r="F931" s="11">
        <f t="shared" si="181"/>
        <v>3556626.666666667</v>
      </c>
      <c r="G931" s="11">
        <f>F931/((Use!$C$5))</f>
        <v>9442.1108469258634</v>
      </c>
      <c r="H931" s="32">
        <f t="shared" si="190"/>
        <v>0.68867347068134666</v>
      </c>
      <c r="I931" s="30">
        <f t="shared" si="185"/>
        <v>0.81694234437292845</v>
      </c>
      <c r="K931">
        <f t="shared" si="193"/>
        <v>884</v>
      </c>
      <c r="L931">
        <f t="shared" si="189"/>
        <v>5.2622299655912209E-3</v>
      </c>
      <c r="M931" s="32">
        <f t="shared" si="191"/>
        <v>0.15645734486535717</v>
      </c>
      <c r="N931" s="33">
        <f t="shared" si="186"/>
        <v>0.1436024232413195</v>
      </c>
      <c r="O931" s="11">
        <f t="shared" si="182"/>
        <v>3556626.666666667</v>
      </c>
      <c r="P931" s="11">
        <f>O931/((Use!D$5))</f>
        <v>9563.8613445803494</v>
      </c>
      <c r="Q931" s="32">
        <f t="shared" si="183"/>
        <v>0.22321998230403106</v>
      </c>
      <c r="R931" s="35">
        <f t="shared" si="187"/>
        <v>0.36682240554535056</v>
      </c>
    </row>
    <row r="932" spans="2:18">
      <c r="B932">
        <f t="shared" si="192"/>
        <v>885</v>
      </c>
      <c r="C932">
        <f t="shared" si="188"/>
        <v>4.7003406736263317E-3</v>
      </c>
      <c r="D932" s="32">
        <f t="shared" si="180"/>
        <v>0.13983019762057566</v>
      </c>
      <c r="E932" s="33">
        <f t="shared" si="184"/>
        <v>0.12834140345349401</v>
      </c>
      <c r="F932" s="11">
        <f t="shared" si="181"/>
        <v>3560650</v>
      </c>
      <c r="G932" s="11">
        <f>F932/((Use!$C$5))</f>
        <v>9452.791967793426</v>
      </c>
      <c r="H932" s="32">
        <f t="shared" si="190"/>
        <v>0.68938626020968374</v>
      </c>
      <c r="I932" s="30">
        <f t="shared" si="185"/>
        <v>0.81772766366317773</v>
      </c>
      <c r="K932">
        <f t="shared" si="193"/>
        <v>885</v>
      </c>
      <c r="L932">
        <f t="shared" si="189"/>
        <v>5.2622299655912209E-3</v>
      </c>
      <c r="M932" s="32">
        <f t="shared" si="191"/>
        <v>0.15654581382626645</v>
      </c>
      <c r="N932" s="33">
        <f t="shared" si="186"/>
        <v>0.14368362337404031</v>
      </c>
      <c r="O932" s="11">
        <f t="shared" si="182"/>
        <v>3560650</v>
      </c>
      <c r="P932" s="11">
        <f>O932/((Use!D$5))</f>
        <v>9574.6801922552131</v>
      </c>
      <c r="Q932" s="32">
        <f t="shared" si="183"/>
        <v>0.22343939836503945</v>
      </c>
      <c r="R932" s="35">
        <f t="shared" si="187"/>
        <v>0.36712302173907974</v>
      </c>
    </row>
    <row r="933" spans="2:18">
      <c r="B933">
        <f t="shared" si="192"/>
        <v>886</v>
      </c>
      <c r="C933">
        <f t="shared" si="188"/>
        <v>4.7003406736263317E-3</v>
      </c>
      <c r="D933" s="32">
        <f t="shared" si="180"/>
        <v>0.13990917542840922</v>
      </c>
      <c r="E933" s="33">
        <f t="shared" si="184"/>
        <v>0.12841389224970198</v>
      </c>
      <c r="F933" s="11">
        <f t="shared" si="181"/>
        <v>3564673.3333333335</v>
      </c>
      <c r="G933" s="11">
        <f>F933/((Use!$C$5))</f>
        <v>9463.4730886609905</v>
      </c>
      <c r="H933" s="32">
        <f t="shared" si="190"/>
        <v>0.69009898128128155</v>
      </c>
      <c r="I933" s="30">
        <f t="shared" si="185"/>
        <v>0.81851287353098356</v>
      </c>
      <c r="K933">
        <f t="shared" si="193"/>
        <v>886</v>
      </c>
      <c r="L933">
        <f t="shared" si="189"/>
        <v>5.2622299655912209E-3</v>
      </c>
      <c r="M933" s="32">
        <f t="shared" si="191"/>
        <v>0.15663423281881531</v>
      </c>
      <c r="N933" s="33">
        <f t="shared" si="186"/>
        <v>0.14376477764392454</v>
      </c>
      <c r="O933" s="11">
        <f t="shared" si="182"/>
        <v>3564673.3333333335</v>
      </c>
      <c r="P933" s="11">
        <f>O933/((Use!D$5))</f>
        <v>9585.4990399300787</v>
      </c>
      <c r="Q933" s="32">
        <f t="shared" si="183"/>
        <v>0.22365878194990876</v>
      </c>
      <c r="R933" s="35">
        <f t="shared" si="187"/>
        <v>0.36742355959383333</v>
      </c>
    </row>
    <row r="934" spans="2:18">
      <c r="B934">
        <f t="shared" si="192"/>
        <v>887</v>
      </c>
      <c r="C934">
        <f t="shared" si="188"/>
        <v>4.7003406736263317E-3</v>
      </c>
      <c r="D934" s="32">
        <f t="shared" si="180"/>
        <v>0.1399881086789358</v>
      </c>
      <c r="E934" s="33">
        <f t="shared" si="184"/>
        <v>0.1284863401495413</v>
      </c>
      <c r="F934" s="11">
        <f t="shared" si="181"/>
        <v>3568696.666666667</v>
      </c>
      <c r="G934" s="11">
        <f>F934/((Use!$C$5))</f>
        <v>9474.1542095285531</v>
      </c>
      <c r="H934" s="32">
        <f t="shared" si="190"/>
        <v>0.69081163397996892</v>
      </c>
      <c r="I934" s="30">
        <f t="shared" si="185"/>
        <v>0.81929797412951022</v>
      </c>
      <c r="K934">
        <f t="shared" si="193"/>
        <v>887</v>
      </c>
      <c r="L934">
        <f t="shared" si="189"/>
        <v>5.2622299655912209E-3</v>
      </c>
      <c r="M934" s="32">
        <f t="shared" si="191"/>
        <v>0.1567226019275765</v>
      </c>
      <c r="N934" s="33">
        <f t="shared" si="186"/>
        <v>0.14384588612859622</v>
      </c>
      <c r="O934" s="11">
        <f t="shared" si="182"/>
        <v>3568696.666666667</v>
      </c>
      <c r="P934" s="11">
        <f>O934/((Use!D$5))</f>
        <v>9596.3178876049424</v>
      </c>
      <c r="Q934" s="32">
        <f t="shared" si="183"/>
        <v>0.22387813310009227</v>
      </c>
      <c r="R934" s="35">
        <f t="shared" si="187"/>
        <v>0.36772401922868847</v>
      </c>
    </row>
    <row r="935" spans="2:18">
      <c r="B935">
        <f t="shared" si="192"/>
        <v>888</v>
      </c>
      <c r="C935">
        <f t="shared" si="188"/>
        <v>4.7003406736263317E-3</v>
      </c>
      <c r="D935" s="32">
        <f t="shared" si="180"/>
        <v>0.14006699744748469</v>
      </c>
      <c r="E935" s="33">
        <f t="shared" si="184"/>
        <v>0.12855874722215199</v>
      </c>
      <c r="F935" s="11">
        <f t="shared" si="181"/>
        <v>3572720</v>
      </c>
      <c r="G935" s="11">
        <f>F935/((Use!$C$5))</f>
        <v>9484.8353303961158</v>
      </c>
      <c r="H935" s="32">
        <f t="shared" si="190"/>
        <v>0.6915242183893775</v>
      </c>
      <c r="I935" s="30">
        <f t="shared" si="185"/>
        <v>0.82008296561152949</v>
      </c>
      <c r="K935">
        <f t="shared" si="193"/>
        <v>888</v>
      </c>
      <c r="L935">
        <f t="shared" si="189"/>
        <v>5.2622299655912209E-3</v>
      </c>
      <c r="M935" s="32">
        <f t="shared" si="191"/>
        <v>0.15681092123688442</v>
      </c>
      <c r="N935" s="33">
        <f t="shared" si="186"/>
        <v>0.14392694890546062</v>
      </c>
      <c r="O935" s="11">
        <f t="shared" si="182"/>
        <v>3572720</v>
      </c>
      <c r="P935" s="11">
        <f>O935/((Use!D$5))</f>
        <v>9607.1367352798061</v>
      </c>
      <c r="Q935" s="32">
        <f t="shared" si="183"/>
        <v>0.22409745185694416</v>
      </c>
      <c r="R935" s="35">
        <f t="shared" si="187"/>
        <v>0.36802440076240478</v>
      </c>
    </row>
    <row r="936" spans="2:18">
      <c r="B936">
        <f t="shared" si="192"/>
        <v>889</v>
      </c>
      <c r="C936">
        <f t="shared" si="188"/>
        <v>4.7003406736263317E-3</v>
      </c>
      <c r="D936" s="32">
        <f t="shared" si="180"/>
        <v>0.1401458418091733</v>
      </c>
      <c r="E936" s="33">
        <f t="shared" si="184"/>
        <v>0.12863111353647969</v>
      </c>
      <c r="F936" s="11">
        <f t="shared" si="181"/>
        <v>3576743.3333333335</v>
      </c>
      <c r="G936" s="11">
        <f>F936/((Use!$C$5))</f>
        <v>9495.5164512636802</v>
      </c>
      <c r="H936" s="32">
        <f t="shared" si="190"/>
        <v>0.69223673459294199</v>
      </c>
      <c r="I936" s="30">
        <f t="shared" si="185"/>
        <v>0.82086784812942171</v>
      </c>
      <c r="K936">
        <f t="shared" si="193"/>
        <v>889</v>
      </c>
      <c r="L936">
        <f t="shared" si="189"/>
        <v>5.2622299655912209E-3</v>
      </c>
      <c r="M936" s="32">
        <f t="shared" si="191"/>
        <v>0.15689919083083614</v>
      </c>
      <c r="N936" s="33">
        <f t="shared" si="186"/>
        <v>0.14400796605170518</v>
      </c>
      <c r="O936" s="11">
        <f t="shared" si="182"/>
        <v>3576743.3333333335</v>
      </c>
      <c r="P936" s="11">
        <f>O936/((Use!D$5))</f>
        <v>9617.9555829546716</v>
      </c>
      <c r="Q936" s="32">
        <f t="shared" si="183"/>
        <v>0.22431673826171852</v>
      </c>
      <c r="R936" s="35">
        <f t="shared" si="187"/>
        <v>0.36832470431342368</v>
      </c>
    </row>
    <row r="937" spans="2:18">
      <c r="B937">
        <f t="shared" si="192"/>
        <v>890</v>
      </c>
      <c r="C937">
        <f t="shared" si="188"/>
        <v>4.7003406736263317E-3</v>
      </c>
      <c r="D937" s="32">
        <f t="shared" si="180"/>
        <v>0.14022464183890782</v>
      </c>
      <c r="E937" s="33">
        <f t="shared" si="184"/>
        <v>0.12870343916127602</v>
      </c>
      <c r="F937" s="11">
        <f t="shared" si="181"/>
        <v>3580766.666666667</v>
      </c>
      <c r="G937" s="11">
        <f>F937/((Use!$C$5))</f>
        <v>9506.1975721312429</v>
      </c>
      <c r="H937" s="32">
        <f t="shared" si="190"/>
        <v>0.69294918267390171</v>
      </c>
      <c r="I937" s="30">
        <f t="shared" si="185"/>
        <v>0.82165262183517773</v>
      </c>
      <c r="K937">
        <f t="shared" si="193"/>
        <v>890</v>
      </c>
      <c r="L937">
        <f t="shared" si="189"/>
        <v>5.2622299655912209E-3</v>
      </c>
      <c r="M937" s="32">
        <f t="shared" si="191"/>
        <v>0.15698741079329229</v>
      </c>
      <c r="N937" s="33">
        <f t="shared" si="186"/>
        <v>0.14408893764430036</v>
      </c>
      <c r="O937" s="11">
        <f t="shared" si="182"/>
        <v>3580766.666666667</v>
      </c>
      <c r="P937" s="11">
        <f>O937/((Use!D$5))</f>
        <v>9628.7744306295372</v>
      </c>
      <c r="Q937" s="32">
        <f t="shared" si="183"/>
        <v>0.22453599235557184</v>
      </c>
      <c r="R937" s="35">
        <f t="shared" si="187"/>
        <v>0.36862492999987218</v>
      </c>
    </row>
    <row r="938" spans="2:18">
      <c r="B938">
        <f t="shared" si="192"/>
        <v>891</v>
      </c>
      <c r="C938">
        <f t="shared" si="188"/>
        <v>4.7003406736263317E-3</v>
      </c>
      <c r="D938" s="32">
        <f t="shared" si="180"/>
        <v>0.14030339761138402</v>
      </c>
      <c r="E938" s="33">
        <f t="shared" si="184"/>
        <v>0.12877572416509964</v>
      </c>
      <c r="F938" s="11">
        <f t="shared" si="181"/>
        <v>3584790</v>
      </c>
      <c r="G938" s="11">
        <f>F938/((Use!$C$5))</f>
        <v>9516.8786929988055</v>
      </c>
      <c r="H938" s="32">
        <f t="shared" si="190"/>
        <v>0.69366156271530333</v>
      </c>
      <c r="I938" s="30">
        <f t="shared" si="185"/>
        <v>0.82243728688040296</v>
      </c>
      <c r="K938">
        <f t="shared" si="193"/>
        <v>891</v>
      </c>
      <c r="L938">
        <f t="shared" si="189"/>
        <v>5.2622299655912209E-3</v>
      </c>
      <c r="M938" s="32">
        <f t="shared" si="191"/>
        <v>0.15707558120787798</v>
      </c>
      <c r="N938" s="33">
        <f t="shared" si="186"/>
        <v>0.14416986376000043</v>
      </c>
      <c r="O938" s="11">
        <f t="shared" si="182"/>
        <v>3584790</v>
      </c>
      <c r="P938" s="11">
        <f>O938/((Use!D$5))</f>
        <v>9639.5932783044009</v>
      </c>
      <c r="Q938" s="32">
        <f t="shared" si="183"/>
        <v>0.22475521417956115</v>
      </c>
      <c r="R938" s="35">
        <f t="shared" si="187"/>
        <v>0.36892507793956159</v>
      </c>
    </row>
    <row r="939" spans="2:18">
      <c r="B939">
        <f t="shared" si="192"/>
        <v>892</v>
      </c>
      <c r="C939">
        <f t="shared" si="188"/>
        <v>4.7003406736263317E-3</v>
      </c>
      <c r="D939" s="32">
        <f t="shared" si="180"/>
        <v>0.14038210920108823</v>
      </c>
      <c r="E939" s="33">
        <f t="shared" si="184"/>
        <v>0.12884796861631687</v>
      </c>
      <c r="F939" s="11">
        <f t="shared" si="181"/>
        <v>3588813.3333333335</v>
      </c>
      <c r="G939" s="11">
        <f>F939/((Use!$C$5))</f>
        <v>9527.55981386637</v>
      </c>
      <c r="H939" s="32">
        <f t="shared" si="190"/>
        <v>0.69437387479999269</v>
      </c>
      <c r="I939" s="30">
        <f t="shared" si="185"/>
        <v>0.82322184341630955</v>
      </c>
      <c r="K939">
        <f t="shared" si="193"/>
        <v>892</v>
      </c>
      <c r="L939">
        <f t="shared" si="189"/>
        <v>5.2622299655912209E-3</v>
      </c>
      <c r="M939" s="32">
        <f t="shared" si="191"/>
        <v>0.15716370215798378</v>
      </c>
      <c r="N939" s="33">
        <f t="shared" si="186"/>
        <v>0.14425074447534433</v>
      </c>
      <c r="O939" s="11">
        <f t="shared" si="182"/>
        <v>3588813.3333333335</v>
      </c>
      <c r="P939" s="11">
        <f>O939/((Use!D$5))</f>
        <v>9650.4121259792664</v>
      </c>
      <c r="Q939" s="32">
        <f t="shared" si="183"/>
        <v>0.22497440377464506</v>
      </c>
      <c r="R939" s="35">
        <f t="shared" si="187"/>
        <v>0.36922514824998942</v>
      </c>
    </row>
    <row r="940" spans="2:18">
      <c r="B940">
        <f t="shared" si="192"/>
        <v>893</v>
      </c>
      <c r="C940">
        <f t="shared" si="188"/>
        <v>4.7003406736263317E-3</v>
      </c>
      <c r="D940" s="32">
        <f t="shared" si="180"/>
        <v>0.14046077668229809</v>
      </c>
      <c r="E940" s="33">
        <f t="shared" si="184"/>
        <v>0.12892017258310248</v>
      </c>
      <c r="F940" s="11">
        <f t="shared" si="181"/>
        <v>3592836.666666667</v>
      </c>
      <c r="G940" s="11">
        <f>F940/((Use!$C$5))</f>
        <v>9538.2409347339326</v>
      </c>
      <c r="H940" s="32">
        <f t="shared" si="190"/>
        <v>0.69508611901062878</v>
      </c>
      <c r="I940" s="30">
        <f t="shared" si="185"/>
        <v>0.82400629159373129</v>
      </c>
      <c r="K940">
        <f t="shared" si="193"/>
        <v>893</v>
      </c>
      <c r="L940">
        <f t="shared" si="189"/>
        <v>5.2622299655912209E-3</v>
      </c>
      <c r="M940" s="32">
        <f t="shared" si="191"/>
        <v>0.1572517737267666</v>
      </c>
      <c r="N940" s="33">
        <f t="shared" si="186"/>
        <v>0.14433157986665665</v>
      </c>
      <c r="O940" s="11">
        <f t="shared" si="182"/>
        <v>3592836.666666667</v>
      </c>
      <c r="P940" s="11">
        <f>O940/((Use!D$5))</f>
        <v>9661.2309736541301</v>
      </c>
      <c r="Q940" s="32">
        <f t="shared" si="183"/>
        <v>0.22519356118168576</v>
      </c>
      <c r="R940" s="35">
        <f t="shared" si="187"/>
        <v>0.36952514104834244</v>
      </c>
    </row>
    <row r="941" spans="2:18">
      <c r="B941">
        <f t="shared" si="192"/>
        <v>894</v>
      </c>
      <c r="C941">
        <f t="shared" si="188"/>
        <v>4.7003406736263317E-3</v>
      </c>
      <c r="D941" s="32">
        <f t="shared" si="180"/>
        <v>0.14053940012908323</v>
      </c>
      <c r="E941" s="33">
        <f t="shared" si="184"/>
        <v>0.12899233613344044</v>
      </c>
      <c r="F941" s="11">
        <f t="shared" si="181"/>
        <v>3596860</v>
      </c>
      <c r="G941" s="11">
        <f>F941/((Use!$C$5))</f>
        <v>9548.9220556014952</v>
      </c>
      <c r="H941" s="32">
        <f t="shared" si="190"/>
        <v>0.69579829542967642</v>
      </c>
      <c r="I941" s="30">
        <f t="shared" si="185"/>
        <v>0.82479063156311683</v>
      </c>
      <c r="K941">
        <f t="shared" si="193"/>
        <v>894</v>
      </c>
      <c r="L941">
        <f t="shared" si="189"/>
        <v>5.2622299655912209E-3</v>
      </c>
      <c r="M941" s="32">
        <f t="shared" si="191"/>
        <v>0.15733979599715062</v>
      </c>
      <c r="N941" s="33">
        <f t="shared" si="186"/>
        <v>0.14441237001004831</v>
      </c>
      <c r="O941" s="11">
        <f t="shared" si="182"/>
        <v>3596860</v>
      </c>
      <c r="P941" s="11">
        <f>O941/((Use!D$5))</f>
        <v>9672.0498213289939</v>
      </c>
      <c r="Q941" s="32">
        <f t="shared" si="183"/>
        <v>0.2254126864414463</v>
      </c>
      <c r="R941" s="35">
        <f t="shared" si="187"/>
        <v>0.3698250564514946</v>
      </c>
    </row>
    <row r="942" spans="2:18">
      <c r="B942">
        <f t="shared" si="192"/>
        <v>895</v>
      </c>
      <c r="C942">
        <f t="shared" si="188"/>
        <v>4.7003406736263317E-3</v>
      </c>
      <c r="D942" s="32">
        <f t="shared" si="180"/>
        <v>0.14061797961530631</v>
      </c>
      <c r="E942" s="33">
        <f t="shared" si="184"/>
        <v>0.12906445933512459</v>
      </c>
      <c r="F942" s="11">
        <f t="shared" si="181"/>
        <v>3600883.3333333335</v>
      </c>
      <c r="G942" s="11">
        <f>F942/((Use!$C$5))</f>
        <v>9559.6031764690597</v>
      </c>
      <c r="H942" s="32">
        <f t="shared" si="190"/>
        <v>0.6965104041394039</v>
      </c>
      <c r="I942" s="30">
        <f t="shared" si="185"/>
        <v>0.82557486347452846</v>
      </c>
      <c r="K942">
        <f t="shared" si="193"/>
        <v>895</v>
      </c>
      <c r="L942">
        <f t="shared" si="189"/>
        <v>5.2622299655912209E-3</v>
      </c>
      <c r="M942" s="32">
        <f t="shared" si="191"/>
        <v>0.15742776905182812</v>
      </c>
      <c r="N942" s="33">
        <f t="shared" si="186"/>
        <v>0.14449311498141734</v>
      </c>
      <c r="O942" s="11">
        <f t="shared" si="182"/>
        <v>3600883.3333333335</v>
      </c>
      <c r="P942" s="11">
        <f>O942/((Use!D$5))</f>
        <v>9682.8686690038594</v>
      </c>
      <c r="Q942" s="32">
        <f t="shared" si="183"/>
        <v>0.22563177959459349</v>
      </c>
      <c r="R942" s="35">
        <f t="shared" si="187"/>
        <v>0.37012489457601083</v>
      </c>
    </row>
    <row r="943" spans="2:18">
      <c r="B943">
        <f t="shared" si="192"/>
        <v>896</v>
      </c>
      <c r="C943">
        <f t="shared" si="188"/>
        <v>4.7003406736263317E-3</v>
      </c>
      <c r="D943" s="32">
        <f t="shared" si="180"/>
        <v>0.14069651521462373</v>
      </c>
      <c r="E943" s="33">
        <f t="shared" si="184"/>
        <v>0.12913654225575957</v>
      </c>
      <c r="F943" s="11">
        <f t="shared" si="181"/>
        <v>3604906.666666667</v>
      </c>
      <c r="G943" s="11">
        <f>F943/((Use!$C$5))</f>
        <v>9570.2842973366223</v>
      </c>
      <c r="H943" s="32">
        <f t="shared" si="190"/>
        <v>0.69722244522189281</v>
      </c>
      <c r="I943" s="30">
        <f t="shared" si="185"/>
        <v>0.82635898747765235</v>
      </c>
      <c r="K943">
        <f t="shared" si="193"/>
        <v>896</v>
      </c>
      <c r="L943">
        <f t="shared" si="189"/>
        <v>5.2622299655912209E-3</v>
      </c>
      <c r="M943" s="32">
        <f t="shared" si="191"/>
        <v>0.1575156929732606</v>
      </c>
      <c r="N943" s="33">
        <f t="shared" si="186"/>
        <v>0.14457381485645004</v>
      </c>
      <c r="O943" s="11">
        <f t="shared" si="182"/>
        <v>3604906.666666667</v>
      </c>
      <c r="P943" s="11">
        <f>O943/((Use!D$5))</f>
        <v>9693.6875166787249</v>
      </c>
      <c r="Q943" s="32">
        <f t="shared" si="183"/>
        <v>0.22585084068169692</v>
      </c>
      <c r="R943" s="35">
        <f t="shared" si="187"/>
        <v>0.37042465553814696</v>
      </c>
    </row>
    <row r="944" spans="2:18">
      <c r="B944">
        <f t="shared" si="192"/>
        <v>897</v>
      </c>
      <c r="C944">
        <f t="shared" si="188"/>
        <v>4.7003406736263317E-3</v>
      </c>
      <c r="D944" s="32">
        <f t="shared" ref="D944:D973" si="194">C944*B944^(0.5)</f>
        <v>0.1407750070004864</v>
      </c>
      <c r="E944" s="33">
        <f t="shared" si="184"/>
        <v>0.12920858496276139</v>
      </c>
      <c r="F944" s="11">
        <f t="shared" ref="F944:F973" si="195">B944*F$45</f>
        <v>3608930</v>
      </c>
      <c r="G944" s="11">
        <f>F944/((Use!$C$5))</f>
        <v>9580.965418204185</v>
      </c>
      <c r="H944" s="32">
        <f t="shared" si="190"/>
        <v>0.69793441875902984</v>
      </c>
      <c r="I944" s="30">
        <f t="shared" si="185"/>
        <v>0.82714300372179128</v>
      </c>
      <c r="K944">
        <f t="shared" si="193"/>
        <v>897</v>
      </c>
      <c r="L944">
        <f t="shared" si="189"/>
        <v>5.2622299655912209E-3</v>
      </c>
      <c r="M944" s="32">
        <f t="shared" si="191"/>
        <v>0.15760356784367943</v>
      </c>
      <c r="N944" s="33">
        <f t="shared" si="186"/>
        <v>0.14465446971062146</v>
      </c>
      <c r="O944" s="11">
        <f t="shared" ref="O944:O973" si="196">K944*N$45</f>
        <v>3608930</v>
      </c>
      <c r="P944" s="11">
        <f>O944/((Use!D$5))</f>
        <v>9704.5063643535887</v>
      </c>
      <c r="Q944" s="32">
        <f t="shared" ref="Q944:Q973" si="197">(K$20*EXP(K$21*(($C$9-K$27)/$C$9)+K$22*$C$6+K$23*$C$4+K$24*$C$5)*(1+K$25*$C$7*(1-($C$7/(2*K$28))))*P944^K$26)/100</f>
        <v>0.2260698697432301</v>
      </c>
      <c r="R944" s="35">
        <f t="shared" si="187"/>
        <v>0.37072433945385153</v>
      </c>
    </row>
    <row r="945" spans="2:18">
      <c r="B945">
        <f t="shared" si="192"/>
        <v>898</v>
      </c>
      <c r="C945">
        <f t="shared" si="188"/>
        <v>4.7003406736263317E-3</v>
      </c>
      <c r="D945" s="32">
        <f t="shared" si="194"/>
        <v>0.14085345504614058</v>
      </c>
      <c r="E945" s="33">
        <f t="shared" ref="E945:E973" si="198">D945*(1-$B$46)</f>
        <v>0.12928058752335822</v>
      </c>
      <c r="F945" s="11">
        <f t="shared" si="195"/>
        <v>3612953.3333333335</v>
      </c>
      <c r="G945" s="11">
        <f>F945/((Use!$C$5))</f>
        <v>9591.6465390717476</v>
      </c>
      <c r="H945" s="32">
        <f t="shared" si="190"/>
        <v>0.69864632483251521</v>
      </c>
      <c r="I945" s="30">
        <f t="shared" ref="I945:I973" si="199">H945+E945</f>
        <v>0.82792691235587346</v>
      </c>
      <c r="K945">
        <f t="shared" si="193"/>
        <v>898</v>
      </c>
      <c r="L945">
        <f t="shared" si="189"/>
        <v>5.2622299655912209E-3</v>
      </c>
      <c r="M945" s="32">
        <f t="shared" si="191"/>
        <v>0.15769139374508689</v>
      </c>
      <c r="N945" s="33">
        <f t="shared" ref="N945:N973" si="200">M945*(1-$B$46)</f>
        <v>0.14473507961919635</v>
      </c>
      <c r="O945" s="11">
        <f t="shared" si="196"/>
        <v>3612953.3333333335</v>
      </c>
      <c r="P945" s="11">
        <f>O945/((Use!D$5))</f>
        <v>9715.3252120284542</v>
      </c>
      <c r="Q945" s="32">
        <f t="shared" si="197"/>
        <v>0.22628886681957003</v>
      </c>
      <c r="R945" s="35">
        <f t="shared" ref="R945:R973" si="201">Q945+N945</f>
        <v>0.37102394643876635</v>
      </c>
    </row>
    <row r="946" spans="2:18">
      <c r="B946">
        <f t="shared" si="192"/>
        <v>899</v>
      </c>
      <c r="C946">
        <f t="shared" ref="C946:C973" si="202">C945</f>
        <v>4.7003406736263317E-3</v>
      </c>
      <c r="D946" s="32">
        <f t="shared" si="194"/>
        <v>0.14093185942462863</v>
      </c>
      <c r="E946" s="33">
        <f t="shared" si="198"/>
        <v>0.12935255000459106</v>
      </c>
      <c r="F946" s="11">
        <f t="shared" si="195"/>
        <v>3616976.666666667</v>
      </c>
      <c r="G946" s="11">
        <f>F946/((Use!$C$5))</f>
        <v>9602.3276599393121</v>
      </c>
      <c r="H946" s="32">
        <f t="shared" si="190"/>
        <v>0.69935816352385605</v>
      </c>
      <c r="I946" s="30">
        <f t="shared" si="199"/>
        <v>0.82871071352844705</v>
      </c>
      <c r="K946">
        <f t="shared" si="193"/>
        <v>899</v>
      </c>
      <c r="L946">
        <f t="shared" si="189"/>
        <v>5.2622299655912209E-3</v>
      </c>
      <c r="M946" s="32">
        <f t="shared" si="191"/>
        <v>0.15777917075925704</v>
      </c>
      <c r="N946" s="33">
        <f t="shared" si="200"/>
        <v>0.14481564465722999</v>
      </c>
      <c r="O946" s="11">
        <f t="shared" si="196"/>
        <v>3616976.666666667</v>
      </c>
      <c r="P946" s="11">
        <f>O946/((Use!D$5))</f>
        <v>9726.1440597033179</v>
      </c>
      <c r="Q946" s="32">
        <f t="shared" si="197"/>
        <v>0.22650783195099783</v>
      </c>
      <c r="R946" s="35">
        <f t="shared" si="201"/>
        <v>0.37132347660822784</v>
      </c>
    </row>
    <row r="947" spans="2:18">
      <c r="B947">
        <f t="shared" si="192"/>
        <v>900</v>
      </c>
      <c r="C947">
        <f t="shared" si="202"/>
        <v>4.7003406736263317E-3</v>
      </c>
      <c r="D947" s="32">
        <f t="shared" si="194"/>
        <v>0.14101022020878995</v>
      </c>
      <c r="E947" s="33">
        <f t="shared" si="198"/>
        <v>0.12942447247331465</v>
      </c>
      <c r="F947" s="11">
        <f t="shared" si="195"/>
        <v>3621000</v>
      </c>
      <c r="G947" s="11">
        <f>F947/((Use!$C$5))</f>
        <v>9613.0087808068747</v>
      </c>
      <c r="H947" s="32">
        <f t="shared" si="190"/>
        <v>0.70006993491437197</v>
      </c>
      <c r="I947" s="30">
        <f t="shared" si="199"/>
        <v>0.82949440738768665</v>
      </c>
      <c r="K947">
        <f t="shared" si="193"/>
        <v>900</v>
      </c>
      <c r="L947">
        <f t="shared" si="189"/>
        <v>5.2622299655912209E-3</v>
      </c>
      <c r="M947" s="32">
        <f t="shared" si="191"/>
        <v>0.15786689896773662</v>
      </c>
      <c r="N947" s="33">
        <f t="shared" si="200"/>
        <v>0.14489616489956908</v>
      </c>
      <c r="O947" s="11">
        <f t="shared" si="196"/>
        <v>3621000</v>
      </c>
      <c r="P947" s="11">
        <f>O947/((Use!D$5))</f>
        <v>9736.9629073781834</v>
      </c>
      <c r="Q947" s="32">
        <f t="shared" si="197"/>
        <v>0.22672676517770016</v>
      </c>
      <c r="R947" s="35">
        <f t="shared" si="201"/>
        <v>0.37162293007726921</v>
      </c>
    </row>
    <row r="948" spans="2:18">
      <c r="B948">
        <f t="shared" si="192"/>
        <v>901</v>
      </c>
      <c r="C948">
        <f t="shared" si="202"/>
        <v>4.7003406736263317E-3</v>
      </c>
      <c r="D948" s="32">
        <f t="shared" si="194"/>
        <v>0.14108853747126157</v>
      </c>
      <c r="E948" s="33">
        <f t="shared" si="198"/>
        <v>0.12949635499619802</v>
      </c>
      <c r="F948" s="11">
        <f t="shared" si="195"/>
        <v>3625023.3333333335</v>
      </c>
      <c r="G948" s="11">
        <f>F948/((Use!$C$5))</f>
        <v>9623.6899016744374</v>
      </c>
      <c r="H948" s="32">
        <f t="shared" si="190"/>
        <v>0.70078163908519453</v>
      </c>
      <c r="I948" s="30">
        <f t="shared" si="199"/>
        <v>0.83027799408139258</v>
      </c>
      <c r="K948">
        <f t="shared" si="193"/>
        <v>901</v>
      </c>
      <c r="L948">
        <f t="shared" ref="L948:L973" si="203">L947</f>
        <v>5.2622299655912209E-3</v>
      </c>
      <c r="M948" s="32">
        <f t="shared" si="191"/>
        <v>0.15795457845184588</v>
      </c>
      <c r="N948" s="33">
        <f t="shared" si="200"/>
        <v>0.14497664042085234</v>
      </c>
      <c r="O948" s="11">
        <f t="shared" si="196"/>
        <v>3625023.3333333335</v>
      </c>
      <c r="P948" s="11">
        <f>O948/((Use!D$5))</f>
        <v>9747.7817550530472</v>
      </c>
      <c r="Q948" s="32">
        <f t="shared" si="197"/>
        <v>0.22694566653976639</v>
      </c>
      <c r="R948" s="35">
        <f t="shared" si="201"/>
        <v>0.37192230696061873</v>
      </c>
    </row>
    <row r="949" spans="2:18">
      <c r="B949">
        <f t="shared" si="192"/>
        <v>902</v>
      </c>
      <c r="C949">
        <f t="shared" si="202"/>
        <v>4.7003406736263317E-3</v>
      </c>
      <c r="D949" s="32">
        <f t="shared" si="194"/>
        <v>0.14116681128447908</v>
      </c>
      <c r="E949" s="33">
        <f t="shared" si="198"/>
        <v>0.12956819763972521</v>
      </c>
      <c r="F949" s="11">
        <f t="shared" si="195"/>
        <v>3629046.666666667</v>
      </c>
      <c r="G949" s="11">
        <f>F949/((Use!$C$5))</f>
        <v>9634.3710225420018</v>
      </c>
      <c r="H949" s="32">
        <f t="shared" si="190"/>
        <v>0.70149327611726575</v>
      </c>
      <c r="I949" s="30">
        <f t="shared" si="199"/>
        <v>0.83106147375699102</v>
      </c>
      <c r="K949">
        <f t="shared" si="193"/>
        <v>902</v>
      </c>
      <c r="L949">
        <f t="shared" si="203"/>
        <v>5.2622299655912209E-3</v>
      </c>
      <c r="M949" s="32">
        <f t="shared" si="191"/>
        <v>0.15804220929267945</v>
      </c>
      <c r="N949" s="33">
        <f t="shared" si="200"/>
        <v>0.14505707129551154</v>
      </c>
      <c r="O949" s="11">
        <f t="shared" si="196"/>
        <v>3629046.666666667</v>
      </c>
      <c r="P949" s="11">
        <f>O949/((Use!D$5))</f>
        <v>9758.6006027279127</v>
      </c>
      <c r="Q949" s="32">
        <f t="shared" si="197"/>
        <v>0.22716453607719411</v>
      </c>
      <c r="R949" s="35">
        <f t="shared" si="201"/>
        <v>0.37222160737270565</v>
      </c>
    </row>
    <row r="950" spans="2:18">
      <c r="B950">
        <f t="shared" si="192"/>
        <v>903</v>
      </c>
      <c r="C950">
        <f t="shared" si="202"/>
        <v>4.7003406736263317E-3</v>
      </c>
      <c r="D950" s="32">
        <f t="shared" si="194"/>
        <v>0.14124504172067731</v>
      </c>
      <c r="E950" s="33">
        <f t="shared" si="198"/>
        <v>0.12964000047019608</v>
      </c>
      <c r="F950" s="11">
        <f t="shared" si="195"/>
        <v>3633070</v>
      </c>
      <c r="G950" s="11">
        <f>F950/((Use!$C$5))</f>
        <v>9645.0521434095645</v>
      </c>
      <c r="H950" s="32">
        <f t="shared" si="190"/>
        <v>0.70220484609134393</v>
      </c>
      <c r="I950" s="30">
        <f t="shared" si="199"/>
        <v>0.83184484656154001</v>
      </c>
      <c r="K950">
        <f t="shared" si="193"/>
        <v>903</v>
      </c>
      <c r="L950">
        <f t="shared" si="203"/>
        <v>5.2622299655912209E-3</v>
      </c>
      <c r="M950" s="32">
        <f t="shared" si="191"/>
        <v>0.15812979157110738</v>
      </c>
      <c r="N950" s="33">
        <f t="shared" si="200"/>
        <v>0.14513745759777219</v>
      </c>
      <c r="O950" s="11">
        <f t="shared" si="196"/>
        <v>3633070</v>
      </c>
      <c r="P950" s="11">
        <f>O950/((Use!D$5))</f>
        <v>9769.4194504027764</v>
      </c>
      <c r="Q950" s="32">
        <f t="shared" si="197"/>
        <v>0.22738337382988313</v>
      </c>
      <c r="R950" s="35">
        <f t="shared" si="201"/>
        <v>0.37252083142765535</v>
      </c>
    </row>
    <row r="951" spans="2:18">
      <c r="B951">
        <f t="shared" si="192"/>
        <v>904</v>
      </c>
      <c r="C951">
        <f t="shared" si="202"/>
        <v>4.7003406736263317E-3</v>
      </c>
      <c r="D951" s="32">
        <f t="shared" si="194"/>
        <v>0.14132322885189122</v>
      </c>
      <c r="E951" s="33">
        <f t="shared" si="198"/>
        <v>0.12971176355372704</v>
      </c>
      <c r="F951" s="11">
        <f t="shared" si="195"/>
        <v>3637093.3333333335</v>
      </c>
      <c r="G951" s="11">
        <f>F951/((Use!$C$5))</f>
        <v>9655.7332642771271</v>
      </c>
      <c r="H951" s="32">
        <f t="shared" si="190"/>
        <v>0.70291634908799738</v>
      </c>
      <c r="I951" s="30">
        <f t="shared" si="199"/>
        <v>0.83262811264172443</v>
      </c>
      <c r="K951">
        <f t="shared" si="193"/>
        <v>904</v>
      </c>
      <c r="L951">
        <f t="shared" si="203"/>
        <v>5.2622299655912209E-3</v>
      </c>
      <c r="M951" s="32">
        <f t="shared" si="191"/>
        <v>0.1582173253677758</v>
      </c>
      <c r="N951" s="33">
        <f t="shared" si="200"/>
        <v>0.14521779940165438</v>
      </c>
      <c r="O951" s="11">
        <f t="shared" si="196"/>
        <v>3637093.3333333335</v>
      </c>
      <c r="P951" s="11">
        <f>O951/((Use!D$5))</f>
        <v>9780.238298077642</v>
      </c>
      <c r="Q951" s="32">
        <f t="shared" si="197"/>
        <v>0.2276021798376415</v>
      </c>
      <c r="R951" s="35">
        <f t="shared" si="201"/>
        <v>0.37281997923929588</v>
      </c>
    </row>
    <row r="952" spans="2:18">
      <c r="B952">
        <f t="shared" si="192"/>
        <v>905</v>
      </c>
      <c r="C952">
        <f t="shared" si="202"/>
        <v>4.7003406736263317E-3</v>
      </c>
      <c r="D952" s="32">
        <f t="shared" si="194"/>
        <v>0.14140137274995659</v>
      </c>
      <c r="E952" s="33">
        <f t="shared" si="198"/>
        <v>0.12978348695625164</v>
      </c>
      <c r="F952" s="11">
        <f t="shared" si="195"/>
        <v>3641116.666666667</v>
      </c>
      <c r="G952" s="11">
        <f>F952/((Use!$C$5))</f>
        <v>9666.4143851446916</v>
      </c>
      <c r="H952" s="32">
        <f t="shared" si="190"/>
        <v>0.70362778518761093</v>
      </c>
      <c r="I952" s="30">
        <f t="shared" si="199"/>
        <v>0.83341127214386257</v>
      </c>
      <c r="K952">
        <f t="shared" si="193"/>
        <v>905</v>
      </c>
      <c r="L952">
        <f t="shared" si="203"/>
        <v>5.2622299655912209E-3</v>
      </c>
      <c r="M952" s="32">
        <f t="shared" si="191"/>
        <v>0.15830481076310787</v>
      </c>
      <c r="N952" s="33">
        <f t="shared" si="200"/>
        <v>0.14529809678097347</v>
      </c>
      <c r="O952" s="11">
        <f t="shared" si="196"/>
        <v>3641116.666666667</v>
      </c>
      <c r="P952" s="11">
        <f>O952/((Use!D$5))</f>
        <v>9791.0571457525075</v>
      </c>
      <c r="Q952" s="32">
        <f t="shared" si="197"/>
        <v>0.22782095414018261</v>
      </c>
      <c r="R952" s="35">
        <f t="shared" si="201"/>
        <v>0.37311905092115605</v>
      </c>
    </row>
    <row r="953" spans="2:18">
      <c r="B953">
        <f t="shared" si="192"/>
        <v>906</v>
      </c>
      <c r="C953">
        <f t="shared" si="202"/>
        <v>4.7003406736263317E-3</v>
      </c>
      <c r="D953" s="32">
        <f t="shared" si="194"/>
        <v>0.1414794734865108</v>
      </c>
      <c r="E953" s="33">
        <f t="shared" si="198"/>
        <v>0.12985517074352138</v>
      </c>
      <c r="F953" s="11">
        <f t="shared" si="195"/>
        <v>3645140</v>
      </c>
      <c r="G953" s="11">
        <f>F953/((Use!$C$5))</f>
        <v>9677.0955060122542</v>
      </c>
      <c r="H953" s="32">
        <f t="shared" si="190"/>
        <v>0.70433915447038331</v>
      </c>
      <c r="I953" s="30">
        <f t="shared" si="199"/>
        <v>0.83419432521390469</v>
      </c>
      <c r="K953">
        <f t="shared" si="193"/>
        <v>906</v>
      </c>
      <c r="L953">
        <f t="shared" si="203"/>
        <v>5.2622299655912209E-3</v>
      </c>
      <c r="M953" s="32">
        <f t="shared" si="191"/>
        <v>0.15839224783730471</v>
      </c>
      <c r="N953" s="33">
        <f t="shared" si="200"/>
        <v>0.14537834980934106</v>
      </c>
      <c r="O953" s="11">
        <f t="shared" si="196"/>
        <v>3645140</v>
      </c>
      <c r="P953" s="11">
        <f>O953/((Use!D$5))</f>
        <v>9801.8759934273712</v>
      </c>
      <c r="Q953" s="32">
        <f t="shared" si="197"/>
        <v>0.22803969677712604</v>
      </c>
      <c r="R953" s="35">
        <f t="shared" si="201"/>
        <v>0.3734180465864671</v>
      </c>
    </row>
    <row r="954" spans="2:18">
      <c r="B954">
        <f t="shared" si="192"/>
        <v>907</v>
      </c>
      <c r="C954">
        <f t="shared" si="202"/>
        <v>4.7003406736263317E-3</v>
      </c>
      <c r="D954" s="32">
        <f t="shared" si="194"/>
        <v>0.1415575311329936</v>
      </c>
      <c r="E954" s="33">
        <f t="shared" si="198"/>
        <v>0.12992681498110634</v>
      </c>
      <c r="F954" s="11">
        <f t="shared" si="195"/>
        <v>3649163.3333333335</v>
      </c>
      <c r="G954" s="11">
        <f>F954/((Use!$C$5))</f>
        <v>9687.7766268798168</v>
      </c>
      <c r="H954" s="32">
        <f t="shared" si="190"/>
        <v>0.70505045701632707</v>
      </c>
      <c r="I954" s="30">
        <f t="shared" si="199"/>
        <v>0.83497727199743343</v>
      </c>
      <c r="K954">
        <f t="shared" si="193"/>
        <v>907</v>
      </c>
      <c r="L954">
        <f t="shared" si="203"/>
        <v>5.2622299655912209E-3</v>
      </c>
      <c r="M954" s="32">
        <f t="shared" si="191"/>
        <v>0.15847963667034617</v>
      </c>
      <c r="N954" s="33">
        <f t="shared" si="200"/>
        <v>0.14545855856016565</v>
      </c>
      <c r="O954" s="11">
        <f t="shared" si="196"/>
        <v>3649163.3333333335</v>
      </c>
      <c r="P954" s="11">
        <f>O954/((Use!D$5))</f>
        <v>9812.6948411022349</v>
      </c>
      <c r="Q954" s="32">
        <f t="shared" si="197"/>
        <v>0.22825840778799888</v>
      </c>
      <c r="R954" s="35">
        <f t="shared" si="201"/>
        <v>0.37371696634816454</v>
      </c>
    </row>
    <row r="955" spans="2:18">
      <c r="B955">
        <f t="shared" si="192"/>
        <v>908</v>
      </c>
      <c r="C955">
        <f t="shared" si="202"/>
        <v>4.7003406736263317E-3</v>
      </c>
      <c r="D955" s="32">
        <f t="shared" si="194"/>
        <v>0.14163554576064796</v>
      </c>
      <c r="E955" s="33">
        <f t="shared" si="198"/>
        <v>0.12999841973439596</v>
      </c>
      <c r="F955" s="11">
        <f t="shared" si="195"/>
        <v>3653186.666666667</v>
      </c>
      <c r="G955" s="11">
        <f>F955/((Use!$C$5))</f>
        <v>9698.4577477473813</v>
      </c>
      <c r="H955" s="32">
        <f t="shared" si="190"/>
        <v>0.70576169290527568</v>
      </c>
      <c r="I955" s="30">
        <f t="shared" si="199"/>
        <v>0.83576011263967165</v>
      </c>
      <c r="K955">
        <f t="shared" si="193"/>
        <v>908</v>
      </c>
      <c r="L955">
        <f t="shared" si="203"/>
        <v>5.2622299655912209E-3</v>
      </c>
      <c r="M955" s="32">
        <f t="shared" si="191"/>
        <v>0.15856697734199166</v>
      </c>
      <c r="N955" s="33">
        <f t="shared" si="200"/>
        <v>0.14553872310665344</v>
      </c>
      <c r="O955" s="11">
        <f t="shared" si="196"/>
        <v>3653186.666666667</v>
      </c>
      <c r="P955" s="11">
        <f>O955/((Use!D$5))</f>
        <v>9823.5136887771005</v>
      </c>
      <c r="Q955" s="32">
        <f t="shared" si="197"/>
        <v>0.22847708721223511</v>
      </c>
      <c r="R955" s="35">
        <f t="shared" si="201"/>
        <v>0.37401581031888853</v>
      </c>
    </row>
    <row r="956" spans="2:18">
      <c r="B956">
        <f t="shared" si="192"/>
        <v>909</v>
      </c>
      <c r="C956">
        <f t="shared" si="202"/>
        <v>4.7003406736263317E-3</v>
      </c>
      <c r="D956" s="32">
        <f t="shared" si="194"/>
        <v>0.14171351744052063</v>
      </c>
      <c r="E956" s="33">
        <f t="shared" si="198"/>
        <v>0.13006998506859968</v>
      </c>
      <c r="F956" s="11">
        <f t="shared" si="195"/>
        <v>3657210</v>
      </c>
      <c r="G956" s="11">
        <f>F956/((Use!$C$5))</f>
        <v>9709.1388686149439</v>
      </c>
      <c r="H956" s="32">
        <f t="shared" si="190"/>
        <v>0.70647286221687422</v>
      </c>
      <c r="I956" s="30">
        <f t="shared" si="199"/>
        <v>0.8365428472854739</v>
      </c>
      <c r="K956">
        <f t="shared" si="193"/>
        <v>909</v>
      </c>
      <c r="L956">
        <f t="shared" si="203"/>
        <v>5.2622299655912209E-3</v>
      </c>
      <c r="M956" s="32">
        <f t="shared" si="191"/>
        <v>0.15865426993178108</v>
      </c>
      <c r="N956" s="33">
        <f t="shared" si="200"/>
        <v>0.14561884352180915</v>
      </c>
      <c r="O956" s="11">
        <f t="shared" si="196"/>
        <v>3657210</v>
      </c>
      <c r="P956" s="11">
        <f>O956/((Use!D$5))</f>
        <v>9834.3325364519642</v>
      </c>
      <c r="Q956" s="32">
        <f t="shared" si="197"/>
        <v>0.22869573508917529</v>
      </c>
      <c r="R956" s="35">
        <f t="shared" si="201"/>
        <v>0.37431457861098444</v>
      </c>
    </row>
    <row r="957" spans="2:18">
      <c r="B957">
        <f t="shared" si="192"/>
        <v>910</v>
      </c>
      <c r="C957">
        <f t="shared" si="202"/>
        <v>4.7003406736263317E-3</v>
      </c>
      <c r="D957" s="32">
        <f t="shared" si="194"/>
        <v>0.14179144624346313</v>
      </c>
      <c r="E957" s="33">
        <f t="shared" si="198"/>
        <v>0.1301415110487476</v>
      </c>
      <c r="F957" s="11">
        <f t="shared" si="195"/>
        <v>3661233.3333333335</v>
      </c>
      <c r="G957" s="11">
        <f>F957/((Use!$C$5))</f>
        <v>9719.8199894825066</v>
      </c>
      <c r="H957" s="32">
        <f t="shared" si="190"/>
        <v>0.70718396503058567</v>
      </c>
      <c r="I957" s="30">
        <f t="shared" si="199"/>
        <v>0.83732547607933328</v>
      </c>
      <c r="K957">
        <f t="shared" si="193"/>
        <v>910</v>
      </c>
      <c r="L957">
        <f t="shared" si="203"/>
        <v>5.2622299655912209E-3</v>
      </c>
      <c r="M957" s="32">
        <f t="shared" si="191"/>
        <v>0.1587415145190357</v>
      </c>
      <c r="N957" s="33">
        <f t="shared" si="200"/>
        <v>0.14569891987843681</v>
      </c>
      <c r="O957" s="11">
        <f t="shared" si="196"/>
        <v>3661233.3333333335</v>
      </c>
      <c r="P957" s="11">
        <f>O957/((Use!D$5))</f>
        <v>9845.1513841268297</v>
      </c>
      <c r="Q957" s="32">
        <f t="shared" si="197"/>
        <v>0.22891435145806935</v>
      </c>
      <c r="R957" s="35">
        <f t="shared" si="201"/>
        <v>0.37461327133650613</v>
      </c>
    </row>
    <row r="958" spans="2:18">
      <c r="B958">
        <f t="shared" si="192"/>
        <v>911</v>
      </c>
      <c r="C958">
        <f t="shared" si="202"/>
        <v>4.7003406736263317E-3</v>
      </c>
      <c r="D958" s="32">
        <f t="shared" si="194"/>
        <v>0.14186933224013229</v>
      </c>
      <c r="E958" s="33">
        <f t="shared" si="198"/>
        <v>0.13021299773969128</v>
      </c>
      <c r="F958" s="11">
        <f t="shared" si="195"/>
        <v>3665256.666666667</v>
      </c>
      <c r="G958" s="11">
        <f>F958/((Use!$C$5))</f>
        <v>9730.501110350071</v>
      </c>
      <c r="H958" s="32">
        <f t="shared" si="190"/>
        <v>0.70789500142569484</v>
      </c>
      <c r="I958" s="30">
        <f t="shared" si="199"/>
        <v>0.83810799916538614</v>
      </c>
      <c r="K958">
        <f t="shared" si="193"/>
        <v>911</v>
      </c>
      <c r="L958">
        <f t="shared" si="203"/>
        <v>5.2622299655912209E-3</v>
      </c>
      <c r="M958" s="32">
        <f t="shared" si="191"/>
        <v>0.15882871118285885</v>
      </c>
      <c r="N958" s="33">
        <f t="shared" si="200"/>
        <v>0.14577895224914039</v>
      </c>
      <c r="O958" s="11">
        <f t="shared" si="196"/>
        <v>3665256.666666667</v>
      </c>
      <c r="P958" s="11">
        <f>O958/((Use!D$5))</f>
        <v>9855.9702318016953</v>
      </c>
      <c r="Q958" s="32">
        <f t="shared" si="197"/>
        <v>0.229132936358074</v>
      </c>
      <c r="R958" s="35">
        <f t="shared" si="201"/>
        <v>0.37491188860721436</v>
      </c>
    </row>
    <row r="959" spans="2:18">
      <c r="B959">
        <f t="shared" si="192"/>
        <v>912</v>
      </c>
      <c r="C959">
        <f t="shared" si="202"/>
        <v>4.7003406736263317E-3</v>
      </c>
      <c r="D959" s="32">
        <f t="shared" si="194"/>
        <v>0.14194717550099117</v>
      </c>
      <c r="E959" s="33">
        <f t="shared" si="198"/>
        <v>0.13028444520610433</v>
      </c>
      <c r="F959" s="11">
        <f t="shared" si="195"/>
        <v>3669280</v>
      </c>
      <c r="G959" s="11">
        <f>F959/((Use!$C$5))</f>
        <v>9741.1822312176319</v>
      </c>
      <c r="H959" s="32">
        <f t="shared" si="190"/>
        <v>0.708605971481302</v>
      </c>
      <c r="I959" s="30">
        <f t="shared" si="199"/>
        <v>0.83889041668740627</v>
      </c>
      <c r="K959">
        <f t="shared" si="193"/>
        <v>912</v>
      </c>
      <c r="L959">
        <f t="shared" si="203"/>
        <v>5.2622299655912209E-3</v>
      </c>
      <c r="M959" s="32">
        <f t="shared" si="191"/>
        <v>0.15891586000213684</v>
      </c>
      <c r="N959" s="33">
        <f t="shared" si="200"/>
        <v>0.14585894070632471</v>
      </c>
      <c r="O959" s="11">
        <f t="shared" si="196"/>
        <v>3669280</v>
      </c>
      <c r="P959" s="11">
        <f>O959/((Use!D$5))</f>
        <v>9866.789079476559</v>
      </c>
      <c r="Q959" s="32">
        <f t="shared" si="197"/>
        <v>0.22935148982825537</v>
      </c>
      <c r="R959" s="35">
        <f t="shared" si="201"/>
        <v>0.37521043053458009</v>
      </c>
    </row>
    <row r="960" spans="2:18">
      <c r="B960">
        <f t="shared" si="192"/>
        <v>913</v>
      </c>
      <c r="C960">
        <f t="shared" si="202"/>
        <v>4.7003406736263317E-3</v>
      </c>
      <c r="D960" s="32">
        <f t="shared" si="194"/>
        <v>0.14202497609630968</v>
      </c>
      <c r="E960" s="33">
        <f t="shared" si="198"/>
        <v>0.13035585351248308</v>
      </c>
      <c r="F960" s="11">
        <f t="shared" si="195"/>
        <v>3673303.3333333335</v>
      </c>
      <c r="G960" s="11">
        <f>F960/((Use!$C$5))</f>
        <v>9751.8633520851963</v>
      </c>
      <c r="H960" s="32">
        <f t="shared" ref="H960:H973" si="204">(C$20*EXP(C$21*(($C$9-C$27)/$C$9)+C$22*$C$6+C$23*$C$4+C$24*$C$5)*(1+C$25*$C$7*(1-($C$7/(2*C$28))))*G960^C$26)/100</f>
        <v>0.70931687527632492</v>
      </c>
      <c r="I960" s="30">
        <f t="shared" si="199"/>
        <v>0.83967272878880794</v>
      </c>
      <c r="K960">
        <f t="shared" si="193"/>
        <v>913</v>
      </c>
      <c r="L960">
        <f t="shared" si="203"/>
        <v>5.2622299655912209E-3</v>
      </c>
      <c r="M960" s="32">
        <f t="shared" ref="M960:M973" si="205">L960*K960^(0.5)</f>
        <v>0.15900296105553985</v>
      </c>
      <c r="N960" s="33">
        <f t="shared" si="200"/>
        <v>0.14593888532219629</v>
      </c>
      <c r="O960" s="11">
        <f t="shared" si="196"/>
        <v>3673303.3333333335</v>
      </c>
      <c r="P960" s="11">
        <f>O960/((Use!D$5))</f>
        <v>9877.6079271514227</v>
      </c>
      <c r="Q960" s="32">
        <f t="shared" si="197"/>
        <v>0.22957001190758713</v>
      </c>
      <c r="R960" s="35">
        <f t="shared" si="201"/>
        <v>0.37550889722978342</v>
      </c>
    </row>
    <row r="961" spans="2:18">
      <c r="B961">
        <f t="shared" si="192"/>
        <v>914</v>
      </c>
      <c r="C961">
        <f t="shared" si="202"/>
        <v>4.7003406736263317E-3</v>
      </c>
      <c r="D961" s="32">
        <f t="shared" si="194"/>
        <v>0.14210273409616536</v>
      </c>
      <c r="E961" s="33">
        <f t="shared" si="198"/>
        <v>0.13042722272314738</v>
      </c>
      <c r="F961" s="11">
        <f t="shared" si="195"/>
        <v>3677326.666666667</v>
      </c>
      <c r="G961" s="11">
        <f>F961/((Use!$C$5))</f>
        <v>9762.5444729527608</v>
      </c>
      <c r="H961" s="32">
        <f t="shared" si="204"/>
        <v>0.71002771288950617</v>
      </c>
      <c r="I961" s="30">
        <f t="shared" si="199"/>
        <v>0.84045493561265361</v>
      </c>
      <c r="K961">
        <f t="shared" si="193"/>
        <v>914</v>
      </c>
      <c r="L961">
        <f t="shared" si="203"/>
        <v>5.2622299655912209E-3</v>
      </c>
      <c r="M961" s="32">
        <f t="shared" si="205"/>
        <v>0.15909001442152268</v>
      </c>
      <c r="N961" s="33">
        <f t="shared" si="200"/>
        <v>0.14601878616876379</v>
      </c>
      <c r="O961" s="11">
        <f t="shared" si="196"/>
        <v>3677326.666666667</v>
      </c>
      <c r="P961" s="11">
        <f>O961/((Use!D$5))</f>
        <v>9888.4267748262882</v>
      </c>
      <c r="Q961" s="32">
        <f t="shared" si="197"/>
        <v>0.22978850263495307</v>
      </c>
      <c r="R961" s="35">
        <f t="shared" si="201"/>
        <v>0.37580728880371683</v>
      </c>
    </row>
    <row r="962" spans="2:18">
      <c r="B962">
        <f t="shared" si="192"/>
        <v>915</v>
      </c>
      <c r="C962">
        <f t="shared" si="202"/>
        <v>4.7003406736263317E-3</v>
      </c>
      <c r="D962" s="32">
        <f t="shared" si="194"/>
        <v>0.14218044957044421</v>
      </c>
      <c r="E962" s="33">
        <f t="shared" si="198"/>
        <v>0.13049855290224122</v>
      </c>
      <c r="F962" s="11">
        <f t="shared" si="195"/>
        <v>3681350</v>
      </c>
      <c r="G962" s="11">
        <f>F962/((Use!$C$5))</f>
        <v>9773.2255938203216</v>
      </c>
      <c r="H962" s="32">
        <f t="shared" si="204"/>
        <v>0.71073848439940623</v>
      </c>
      <c r="I962" s="30">
        <f t="shared" si="199"/>
        <v>0.84123703730164745</v>
      </c>
      <c r="K962">
        <f t="shared" si="193"/>
        <v>915</v>
      </c>
      <c r="L962">
        <f t="shared" si="203"/>
        <v>5.2622299655912209E-3</v>
      </c>
      <c r="M962" s="32">
        <f t="shared" si="205"/>
        <v>0.15917702017832555</v>
      </c>
      <c r="N962" s="33">
        <f t="shared" si="200"/>
        <v>0.14609864331783909</v>
      </c>
      <c r="O962" s="11">
        <f t="shared" si="196"/>
        <v>3681350</v>
      </c>
      <c r="P962" s="11">
        <f>O962/((Use!D$5))</f>
        <v>9899.245622501152</v>
      </c>
      <c r="Q962" s="32">
        <f t="shared" si="197"/>
        <v>0.23000696204914572</v>
      </c>
      <c r="R962" s="35">
        <f t="shared" si="201"/>
        <v>0.37610560536698479</v>
      </c>
    </row>
    <row r="963" spans="2:18">
      <c r="B963">
        <f t="shared" si="192"/>
        <v>916</v>
      </c>
      <c r="C963">
        <f t="shared" si="202"/>
        <v>4.7003406736263317E-3</v>
      </c>
      <c r="D963" s="32">
        <f t="shared" si="194"/>
        <v>0.14225812258884121</v>
      </c>
      <c r="E963" s="33">
        <f t="shared" si="198"/>
        <v>0.13056984411373326</v>
      </c>
      <c r="F963" s="11">
        <f t="shared" si="195"/>
        <v>3685373.3333333335</v>
      </c>
      <c r="G963" s="11">
        <f>F963/((Use!$C$5))</f>
        <v>9783.9067146878861</v>
      </c>
      <c r="H963" s="32">
        <f t="shared" si="204"/>
        <v>0.71144918988440287</v>
      </c>
      <c r="I963" s="30">
        <f t="shared" si="199"/>
        <v>0.84201903399813616</v>
      </c>
      <c r="K963">
        <f t="shared" si="193"/>
        <v>916</v>
      </c>
      <c r="L963">
        <f t="shared" si="203"/>
        <v>5.2622299655912209E-3</v>
      </c>
      <c r="M963" s="32">
        <f t="shared" si="205"/>
        <v>0.15926397840397502</v>
      </c>
      <c r="N963" s="33">
        <f t="shared" si="200"/>
        <v>0.14617845684103786</v>
      </c>
      <c r="O963" s="11">
        <f t="shared" si="196"/>
        <v>3685373.3333333335</v>
      </c>
      <c r="P963" s="11">
        <f>O963/((Use!D$5))</f>
        <v>9910.0644701760175</v>
      </c>
      <c r="Q963" s="32">
        <f t="shared" si="197"/>
        <v>0.23022539018886781</v>
      </c>
      <c r="R963" s="35">
        <f t="shared" si="201"/>
        <v>0.3764038470299057</v>
      </c>
    </row>
    <row r="964" spans="2:18">
      <c r="B964">
        <f t="shared" si="192"/>
        <v>917</v>
      </c>
      <c r="C964">
        <f t="shared" si="202"/>
        <v>4.7003406736263317E-3</v>
      </c>
      <c r="D964" s="32">
        <f t="shared" si="194"/>
        <v>0.14233575322086126</v>
      </c>
      <c r="E964" s="33">
        <f t="shared" si="198"/>
        <v>0.13064109642141766</v>
      </c>
      <c r="F964" s="11">
        <f t="shared" si="195"/>
        <v>3689396.666666667</v>
      </c>
      <c r="G964" s="11">
        <f>F964/((Use!$C$5))</f>
        <v>9794.5878355554487</v>
      </c>
      <c r="H964" s="32">
        <f t="shared" si="204"/>
        <v>0.71215982942270217</v>
      </c>
      <c r="I964" s="30">
        <f t="shared" si="199"/>
        <v>0.84280092584411981</v>
      </c>
      <c r="K964">
        <f t="shared" si="193"/>
        <v>917</v>
      </c>
      <c r="L964">
        <f t="shared" si="203"/>
        <v>5.2622299655912209E-3</v>
      </c>
      <c r="M964" s="32">
        <f t="shared" si="205"/>
        <v>0.15935088917628476</v>
      </c>
      <c r="N964" s="33">
        <f t="shared" si="200"/>
        <v>0.14625822680978043</v>
      </c>
      <c r="O964" s="11">
        <f t="shared" si="196"/>
        <v>3689396.666666667</v>
      </c>
      <c r="P964" s="11">
        <f>O964/((Use!D$5))</f>
        <v>9920.883317850883</v>
      </c>
      <c r="Q964" s="32">
        <f t="shared" si="197"/>
        <v>0.23044378709273095</v>
      </c>
      <c r="R964" s="35">
        <f t="shared" si="201"/>
        <v>0.37670201390251135</v>
      </c>
    </row>
    <row r="965" spans="2:18">
      <c r="B965">
        <f t="shared" si="192"/>
        <v>918</v>
      </c>
      <c r="C965">
        <f t="shared" si="202"/>
        <v>4.7003406736263317E-3</v>
      </c>
      <c r="D965" s="32">
        <f t="shared" si="194"/>
        <v>0.1424133415358198</v>
      </c>
      <c r="E965" s="33">
        <f t="shared" si="198"/>
        <v>0.1307123098889148</v>
      </c>
      <c r="F965" s="11">
        <f t="shared" si="195"/>
        <v>3693420</v>
      </c>
      <c r="G965" s="11">
        <f>F965/((Use!$C$5))</f>
        <v>9805.2689564230113</v>
      </c>
      <c r="H965" s="32">
        <f t="shared" si="204"/>
        <v>0.71287040309232597</v>
      </c>
      <c r="I965" s="30">
        <f t="shared" si="199"/>
        <v>0.84358271298124077</v>
      </c>
      <c r="K965">
        <f t="shared" si="193"/>
        <v>918</v>
      </c>
      <c r="L965">
        <f t="shared" si="203"/>
        <v>5.2622299655912209E-3</v>
      </c>
      <c r="M965" s="32">
        <f t="shared" si="205"/>
        <v>0.15943775257285633</v>
      </c>
      <c r="N965" s="33">
        <f t="shared" si="200"/>
        <v>0.14633795329529239</v>
      </c>
      <c r="O965" s="11">
        <f t="shared" si="196"/>
        <v>3693420</v>
      </c>
      <c r="P965" s="11">
        <f>O965/((Use!D$5))</f>
        <v>9931.7021655257468</v>
      </c>
      <c r="Q965" s="32">
        <f t="shared" si="197"/>
        <v>0.23066215279925892</v>
      </c>
      <c r="R965" s="35">
        <f t="shared" si="201"/>
        <v>0.37700010609455131</v>
      </c>
    </row>
    <row r="966" spans="2:18">
      <c r="B966">
        <f t="shared" si="192"/>
        <v>919</v>
      </c>
      <c r="C966">
        <f t="shared" si="202"/>
        <v>4.7003406736263317E-3</v>
      </c>
      <c r="D966" s="32">
        <f t="shared" si="194"/>
        <v>0.14249088760284359</v>
      </c>
      <c r="E966" s="33">
        <f t="shared" si="198"/>
        <v>0.13078348457967179</v>
      </c>
      <c r="F966" s="11">
        <f t="shared" si="195"/>
        <v>3697443.3333333335</v>
      </c>
      <c r="G966" s="11">
        <f>F966/((Use!$C$5))</f>
        <v>9815.9500772905758</v>
      </c>
      <c r="H966" s="32">
        <f t="shared" si="204"/>
        <v>0.71358091097112519</v>
      </c>
      <c r="I966" s="30">
        <f t="shared" si="199"/>
        <v>0.84436439555079701</v>
      </c>
      <c r="K966">
        <f t="shared" si="193"/>
        <v>919</v>
      </c>
      <c r="L966">
        <f t="shared" si="203"/>
        <v>5.2622299655912209E-3</v>
      </c>
      <c r="M966" s="32">
        <f t="shared" si="205"/>
        <v>0.15952456867108</v>
      </c>
      <c r="N966" s="33">
        <f t="shared" si="200"/>
        <v>0.14641763636860547</v>
      </c>
      <c r="O966" s="11">
        <f t="shared" si="196"/>
        <v>3697443.3333333335</v>
      </c>
      <c r="P966" s="11">
        <f>O966/((Use!D$5))</f>
        <v>9942.5210132006105</v>
      </c>
      <c r="Q966" s="32">
        <f t="shared" si="197"/>
        <v>0.23088048734688371</v>
      </c>
      <c r="R966" s="35">
        <f t="shared" si="201"/>
        <v>0.37729812371548921</v>
      </c>
    </row>
    <row r="967" spans="2:18">
      <c r="B967">
        <f t="shared" si="192"/>
        <v>920</v>
      </c>
      <c r="C967">
        <f t="shared" si="202"/>
        <v>4.7003406736263317E-3</v>
      </c>
      <c r="D967" s="32">
        <f t="shared" si="194"/>
        <v>0.14256839149087133</v>
      </c>
      <c r="E967" s="33">
        <f t="shared" si="198"/>
        <v>0.13085462055696315</v>
      </c>
      <c r="F967" s="11">
        <f t="shared" si="195"/>
        <v>3701466.666666667</v>
      </c>
      <c r="G967" s="11">
        <f>F967/((Use!$C$5))</f>
        <v>9826.6311981581384</v>
      </c>
      <c r="H967" s="32">
        <f t="shared" si="204"/>
        <v>0.71429135313676995</v>
      </c>
      <c r="I967" s="30">
        <f t="shared" si="199"/>
        <v>0.84514597369373312</v>
      </c>
      <c r="K967">
        <f t="shared" si="193"/>
        <v>920</v>
      </c>
      <c r="L967">
        <f t="shared" si="203"/>
        <v>5.2622299655912209E-3</v>
      </c>
      <c r="M967" s="32">
        <f t="shared" si="205"/>
        <v>0.15961133754813561</v>
      </c>
      <c r="N967" s="33">
        <f t="shared" si="200"/>
        <v>0.14649727610055821</v>
      </c>
      <c r="O967" s="11">
        <f t="shared" si="196"/>
        <v>3701466.666666667</v>
      </c>
      <c r="P967" s="11">
        <f>O967/((Use!D$5))</f>
        <v>9953.339860875476</v>
      </c>
      <c r="Q967" s="32">
        <f t="shared" si="197"/>
        <v>0.23109879077395018</v>
      </c>
      <c r="R967" s="35">
        <f t="shared" si="201"/>
        <v>0.37759606687450842</v>
      </c>
    </row>
    <row r="968" spans="2:18">
      <c r="B968">
        <f t="shared" si="192"/>
        <v>921</v>
      </c>
      <c r="C968">
        <f t="shared" si="202"/>
        <v>4.7003406736263317E-3</v>
      </c>
      <c r="D968" s="32">
        <f t="shared" si="194"/>
        <v>0.14264585326865448</v>
      </c>
      <c r="E968" s="33">
        <f t="shared" si="198"/>
        <v>0.13092571788389154</v>
      </c>
      <c r="F968" s="11">
        <f t="shared" si="195"/>
        <v>3705490</v>
      </c>
      <c r="G968" s="11">
        <f>F968/((Use!$C$5))</f>
        <v>9837.3123190257011</v>
      </c>
      <c r="H968" s="32">
        <f t="shared" si="204"/>
        <v>0.71500172966675468</v>
      </c>
      <c r="I968" s="30">
        <f t="shared" si="199"/>
        <v>0.84592744755064619</v>
      </c>
      <c r="K968">
        <f t="shared" si="193"/>
        <v>921</v>
      </c>
      <c r="L968">
        <f t="shared" si="203"/>
        <v>5.2622299655912209E-3</v>
      </c>
      <c r="M968" s="32">
        <f t="shared" si="205"/>
        <v>0.15969805928099332</v>
      </c>
      <c r="N968" s="33">
        <f t="shared" si="200"/>
        <v>0.14657687256179669</v>
      </c>
      <c r="O968" s="11">
        <f t="shared" si="196"/>
        <v>3705490</v>
      </c>
      <c r="P968" s="11">
        <f>O968/((Use!D$5))</f>
        <v>9964.1587085503397</v>
      </c>
      <c r="Q968" s="32">
        <f t="shared" si="197"/>
        <v>0.23131706311871317</v>
      </c>
      <c r="R968" s="35">
        <f t="shared" si="201"/>
        <v>0.37789393568050988</v>
      </c>
    </row>
    <row r="969" spans="2:18">
      <c r="B969">
        <f t="shared" si="192"/>
        <v>922</v>
      </c>
      <c r="C969">
        <f t="shared" si="202"/>
        <v>4.7003406736263317E-3</v>
      </c>
      <c r="D969" s="32">
        <f t="shared" si="194"/>
        <v>0.14272327300475787</v>
      </c>
      <c r="E969" s="33">
        <f t="shared" si="198"/>
        <v>0.13099677662338835</v>
      </c>
      <c r="F969" s="11">
        <f t="shared" si="195"/>
        <v>3709513.3333333335</v>
      </c>
      <c r="G969" s="11">
        <f>F969/((Use!$C$5))</f>
        <v>9847.9934398932655</v>
      </c>
      <c r="H969" s="32">
        <f t="shared" si="204"/>
        <v>0.71571204063839888</v>
      </c>
      <c r="I969" s="30">
        <f t="shared" si="199"/>
        <v>0.84670881726178726</v>
      </c>
      <c r="K969">
        <f t="shared" si="193"/>
        <v>922</v>
      </c>
      <c r="L969">
        <f t="shared" si="203"/>
        <v>5.2622299655912209E-3</v>
      </c>
      <c r="M969" s="32">
        <f t="shared" si="205"/>
        <v>0.15978473394641435</v>
      </c>
      <c r="N969" s="33">
        <f t="shared" si="200"/>
        <v>0.14665642582277527</v>
      </c>
      <c r="O969" s="11">
        <f t="shared" si="196"/>
        <v>3709513.3333333335</v>
      </c>
      <c r="P969" s="11">
        <f>O969/((Use!D$5))</f>
        <v>9974.9775562252053</v>
      </c>
      <c r="Q969" s="32">
        <f t="shared" si="197"/>
        <v>0.23153530441934003</v>
      </c>
      <c r="R969" s="35">
        <f t="shared" si="201"/>
        <v>0.37819173024211528</v>
      </c>
    </row>
    <row r="970" spans="2:18">
      <c r="B970">
        <f t="shared" si="192"/>
        <v>923</v>
      </c>
      <c r="C970">
        <f t="shared" si="202"/>
        <v>4.7003406736263317E-3</v>
      </c>
      <c r="D970" s="32">
        <f t="shared" si="194"/>
        <v>0.14280065076756057</v>
      </c>
      <c r="E970" s="33">
        <f t="shared" si="198"/>
        <v>0.13106779683821446</v>
      </c>
      <c r="F970" s="11">
        <f t="shared" si="195"/>
        <v>3713536.666666667</v>
      </c>
      <c r="G970" s="11">
        <f>F970/((Use!$C$5))</f>
        <v>9858.6745607608282</v>
      </c>
      <c r="H970" s="32">
        <f t="shared" si="204"/>
        <v>0.71642228612884762</v>
      </c>
      <c r="I970" s="30">
        <f t="shared" si="199"/>
        <v>0.84749008296706207</v>
      </c>
      <c r="K970">
        <f t="shared" si="193"/>
        <v>923</v>
      </c>
      <c r="L970">
        <f t="shared" si="203"/>
        <v>5.2622299655912209E-3</v>
      </c>
      <c r="M970" s="32">
        <f t="shared" si="205"/>
        <v>0.15987136162095195</v>
      </c>
      <c r="N970" s="33">
        <f t="shared" si="200"/>
        <v>0.14673593595375739</v>
      </c>
      <c r="O970" s="11">
        <f t="shared" si="196"/>
        <v>3713536.666666667</v>
      </c>
      <c r="P970" s="11">
        <f>O970/((Use!D$5))</f>
        <v>9985.7964039000708</v>
      </c>
      <c r="Q970" s="32">
        <f t="shared" si="197"/>
        <v>0.23175351471390868</v>
      </c>
      <c r="R970" s="35">
        <f t="shared" si="201"/>
        <v>0.37848945066766604</v>
      </c>
    </row>
    <row r="971" spans="2:18">
      <c r="B971">
        <f t="shared" si="192"/>
        <v>924</v>
      </c>
      <c r="C971">
        <f t="shared" si="202"/>
        <v>4.7003406736263317E-3</v>
      </c>
      <c r="D971" s="32">
        <f t="shared" si="194"/>
        <v>0.14287798662525639</v>
      </c>
      <c r="E971" s="33">
        <f t="shared" si="198"/>
        <v>0.13113877859096068</v>
      </c>
      <c r="F971" s="11">
        <f t="shared" si="195"/>
        <v>3717560</v>
      </c>
      <c r="G971" s="11">
        <f>F971/((Use!$C$5))</f>
        <v>9869.3556816283908</v>
      </c>
      <c r="H971" s="32">
        <f t="shared" si="204"/>
        <v>0.71713246621507309</v>
      </c>
      <c r="I971" s="30">
        <f t="shared" si="199"/>
        <v>0.84827124480603378</v>
      </c>
      <c r="K971">
        <f t="shared" si="193"/>
        <v>924</v>
      </c>
      <c r="L971">
        <f t="shared" si="203"/>
        <v>5.2622299655912209E-3</v>
      </c>
      <c r="M971" s="32">
        <f t="shared" si="205"/>
        <v>0.15995794238095198</v>
      </c>
      <c r="N971" s="33">
        <f t="shared" si="200"/>
        <v>0.14681540302481616</v>
      </c>
      <c r="O971" s="11">
        <f t="shared" si="196"/>
        <v>3717560</v>
      </c>
      <c r="P971" s="11">
        <f>O971/((Use!D$5))</f>
        <v>9996.6152515749345</v>
      </c>
      <c r="Q971" s="32">
        <f t="shared" si="197"/>
        <v>0.23197169404040988</v>
      </c>
      <c r="R971" s="35">
        <f t="shared" si="201"/>
        <v>0.37878709706522606</v>
      </c>
    </row>
    <row r="972" spans="2:18">
      <c r="B972">
        <f t="shared" si="192"/>
        <v>925</v>
      </c>
      <c r="C972">
        <f t="shared" si="202"/>
        <v>4.7003406736263317E-3</v>
      </c>
      <c r="D972" s="32">
        <f t="shared" si="194"/>
        <v>0.14295528064585472</v>
      </c>
      <c r="E972" s="33">
        <f t="shared" si="198"/>
        <v>0.13120972194404865</v>
      </c>
      <c r="F972" s="11">
        <f t="shared" si="195"/>
        <v>3721583.3333333335</v>
      </c>
      <c r="G972" s="11">
        <f>F972/((Use!$C$5))</f>
        <v>9880.0368024959553</v>
      </c>
      <c r="H972" s="32">
        <f t="shared" si="204"/>
        <v>0.7178425809738711</v>
      </c>
      <c r="I972" s="30">
        <f t="shared" si="199"/>
        <v>0.84905230291791978</v>
      </c>
      <c r="K972">
        <f t="shared" si="193"/>
        <v>925</v>
      </c>
      <c r="L972">
        <f t="shared" si="203"/>
        <v>5.2622299655912209E-3</v>
      </c>
      <c r="M972" s="32">
        <f t="shared" si="205"/>
        <v>0.16004447630255383</v>
      </c>
      <c r="N972" s="33">
        <f t="shared" si="200"/>
        <v>0.14689482710583512</v>
      </c>
      <c r="O972" s="11">
        <f t="shared" si="196"/>
        <v>3721583.3333333335</v>
      </c>
      <c r="P972" s="11">
        <f>O972/((Use!D$5))</f>
        <v>10007.4340992498</v>
      </c>
      <c r="Q972" s="32">
        <f t="shared" si="197"/>
        <v>0.23218984243674751</v>
      </c>
      <c r="R972" s="35">
        <f t="shared" si="201"/>
        <v>0.37908466954258263</v>
      </c>
    </row>
    <row r="973" spans="2:18">
      <c r="B973">
        <f t="shared" si="192"/>
        <v>926</v>
      </c>
      <c r="C973">
        <f t="shared" si="202"/>
        <v>4.7003406736263317E-3</v>
      </c>
      <c r="D973" s="32">
        <f t="shared" si="194"/>
        <v>0.14303253289718124</v>
      </c>
      <c r="E973" s="33">
        <f t="shared" si="198"/>
        <v>0.13128062695973122</v>
      </c>
      <c r="F973" s="11">
        <f t="shared" si="195"/>
        <v>3725606.666666667</v>
      </c>
      <c r="G973" s="11">
        <f>F973/((Use!$C$5))</f>
        <v>9890.7179233635179</v>
      </c>
      <c r="H973" s="32">
        <f t="shared" si="204"/>
        <v>0.71855263048186357</v>
      </c>
      <c r="I973" s="30">
        <f t="shared" si="199"/>
        <v>0.84983325744159477</v>
      </c>
      <c r="K973">
        <f t="shared" si="193"/>
        <v>926</v>
      </c>
      <c r="L973">
        <f t="shared" si="203"/>
        <v>5.2622299655912209E-3</v>
      </c>
      <c r="M973" s="32">
        <f t="shared" si="205"/>
        <v>0.1601309634616912</v>
      </c>
      <c r="N973" s="33">
        <f t="shared" si="200"/>
        <v>0.14697420826650914</v>
      </c>
      <c r="O973" s="11">
        <f t="shared" si="196"/>
        <v>3725606.666666667</v>
      </c>
      <c r="P973" s="11">
        <f>O973/((Use!D$5))</f>
        <v>10018.252946924664</v>
      </c>
      <c r="Q973" s="32">
        <f t="shared" si="197"/>
        <v>0.23240795994073571</v>
      </c>
      <c r="R973" s="35">
        <f t="shared" si="201"/>
        <v>0.37938216820724485</v>
      </c>
    </row>
    <row r="888888" spans="27:27">
      <c r="AA888888" t="s">
        <v>329</v>
      </c>
    </row>
    <row r="888889" spans="27:27">
      <c r="AA888889" s="14" t="s">
        <v>330</v>
      </c>
    </row>
    <row r="888890" spans="27:27">
      <c r="AA888890" t="s">
        <v>331</v>
      </c>
    </row>
    <row r="888891" spans="27:27">
      <c r="AA888891" t="s">
        <v>332</v>
      </c>
    </row>
    <row r="888892" spans="27:27">
      <c r="AA888892" t="s">
        <v>333</v>
      </c>
    </row>
  </sheetData>
  <mergeCells count="2">
    <mergeCell ref="A4:A9"/>
    <mergeCell ref="A12:A13"/>
  </mergeCells>
  <dataValidations count="3">
    <dataValidation type="decimal" allowBlank="1" showInputMessage="1" showErrorMessage="1" errorTitle="Value out of range" error="This model does not work well for values outside of the inteded input limits. Please stay within them." sqref="C8" xr:uid="{A5757C09-6C87-4B73-8E1F-92D2B7DDA6A6}">
      <formula1>20</formula1>
      <formula2>55</formula2>
    </dataValidation>
    <dataValidation type="decimal" allowBlank="1" showInputMessage="1" showErrorMessage="1" errorTitle="This mSOC value is not valid" error="This model does not work well for values outside of the intended value range: 15 - 85%. Please keep the inputs within them." sqref="C7" xr:uid="{A3C5F83B-C4B0-452F-8805-B3C40C2C60B1}">
      <formula1>15</formula1>
      <formula2>85</formula2>
    </dataValidation>
    <dataValidation type="decimal" allowBlank="1" showInputMessage="1" showErrorMessage="1" errorTitle="Value out of range" error="This model does not work well for values outside of the inteded input limits. Please stay within them." sqref="C6" xr:uid="{E9B1ACF7-3A5F-4CE8-9032-4C3A9399A5AF}">
      <formula1>0</formula1>
      <formula2>100</formula2>
    </dataValidation>
  </dataValidations>
  <hyperlinks>
    <hyperlink ref="AA888889" r:id="rId1" xr:uid="{AFF5E8DF-E35C-4909-BE76-8B7A9966F417}"/>
  </hyperlinks>
  <pageMargins left="0.7" right="0.7" top="0.75" bottom="0.75" header="0.3" footer="0.3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DA903E-347E-4346-AFE8-1A7E76D97D49}">
          <x14:formula1>
            <xm:f>Calendar!$B$8:$B$23</xm:f>
          </x14:formula1>
          <xm:sqref>C13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14CF-D3FB-43D5-91C0-9D26724D99BB}">
  <dimension ref="B1:BG67"/>
  <sheetViews>
    <sheetView zoomScale="80" zoomScaleNormal="80" workbookViewId="0">
      <selection activeCell="G1" sqref="G1"/>
    </sheetView>
  </sheetViews>
  <sheetFormatPr defaultRowHeight="14.5"/>
  <cols>
    <col min="1" max="1" width="5.08984375" customWidth="1"/>
    <col min="13" max="13" width="11.81640625" bestFit="1" customWidth="1"/>
    <col min="14" max="14" width="11" customWidth="1"/>
    <col min="15" max="15" width="7.1796875" customWidth="1"/>
    <col min="16" max="16" width="6.54296875" customWidth="1"/>
    <col min="17" max="17" width="6.90625" customWidth="1"/>
    <col min="18" max="18" width="6.6328125" customWidth="1"/>
    <col min="19" max="20" width="6.08984375" hidden="1" customWidth="1"/>
    <col min="21" max="21" width="5.81640625" hidden="1" customWidth="1"/>
    <col min="22" max="22" width="6.08984375" hidden="1" customWidth="1"/>
    <col min="23" max="23" width="6.453125" hidden="1" customWidth="1"/>
    <col min="24" max="25" width="6.90625" hidden="1" customWidth="1"/>
    <col min="26" max="27" width="5.81640625" hidden="1" customWidth="1"/>
    <col min="28" max="28" width="6.08984375" hidden="1" customWidth="1"/>
    <col min="29" max="29" width="5.90625" hidden="1" customWidth="1"/>
    <col min="30" max="30" width="6.6328125" hidden="1" customWidth="1"/>
    <col min="31" max="33" width="0" hidden="1" customWidth="1"/>
  </cols>
  <sheetData>
    <row r="1" spans="2:50">
      <c r="B1" s="39" t="s">
        <v>167</v>
      </c>
      <c r="C1" s="1" t="s">
        <v>379</v>
      </c>
    </row>
    <row r="2" spans="2:50">
      <c r="B2" t="s">
        <v>122</v>
      </c>
      <c r="F2" s="2" t="s">
        <v>149</v>
      </c>
      <c r="AL2" s="31"/>
    </row>
    <row r="3" spans="2:50">
      <c r="B3" s="1" t="s">
        <v>425</v>
      </c>
      <c r="F3" t="s">
        <v>150</v>
      </c>
    </row>
    <row r="4" spans="2:50">
      <c r="B4" s="1"/>
      <c r="I4" s="31"/>
      <c r="J4" s="31"/>
    </row>
    <row r="5" spans="2:50">
      <c r="B5" s="38" t="s">
        <v>52</v>
      </c>
      <c r="I5" s="31"/>
      <c r="J5" s="31"/>
      <c r="L5" s="2" t="s">
        <v>154</v>
      </c>
      <c r="AH5" s="38" t="s">
        <v>3</v>
      </c>
    </row>
    <row r="6" spans="2:50">
      <c r="B6" t="s">
        <v>126</v>
      </c>
      <c r="C6" s="143" t="s">
        <v>143</v>
      </c>
      <c r="D6" s="143"/>
      <c r="E6" s="143"/>
      <c r="F6" s="143" t="s">
        <v>144</v>
      </c>
      <c r="G6" s="143"/>
      <c r="H6" s="143"/>
      <c r="I6" s="143" t="s">
        <v>148</v>
      </c>
      <c r="J6" s="143"/>
      <c r="K6" s="143"/>
      <c r="L6" t="s">
        <v>158</v>
      </c>
      <c r="M6">
        <f>Model!C12</f>
        <v>15</v>
      </c>
      <c r="N6" t="s">
        <v>159</v>
      </c>
      <c r="O6" s="33"/>
      <c r="AL6" t="s">
        <v>166</v>
      </c>
      <c r="AM6" s="143" t="s">
        <v>143</v>
      </c>
      <c r="AN6" s="143"/>
      <c r="AO6" s="143"/>
      <c r="AP6" s="143" t="s">
        <v>144</v>
      </c>
      <c r="AQ6" s="143"/>
      <c r="AR6" s="143"/>
      <c r="AS6" s="143" t="s">
        <v>148</v>
      </c>
      <c r="AT6" s="143"/>
      <c r="AU6" s="143"/>
      <c r="AV6" t="s">
        <v>158</v>
      </c>
      <c r="AW6">
        <f>Model!C12</f>
        <v>15</v>
      </c>
      <c r="AX6" t="s">
        <v>159</v>
      </c>
    </row>
    <row r="7" spans="2:50">
      <c r="B7" t="s">
        <v>125</v>
      </c>
      <c r="C7">
        <v>25</v>
      </c>
      <c r="D7">
        <v>40</v>
      </c>
      <c r="E7">
        <v>50</v>
      </c>
      <c r="F7">
        <v>25</v>
      </c>
      <c r="G7">
        <v>40</v>
      </c>
      <c r="H7">
        <v>50</v>
      </c>
      <c r="I7" t="s">
        <v>146</v>
      </c>
      <c r="J7" t="s">
        <v>145</v>
      </c>
      <c r="K7" t="s">
        <v>147</v>
      </c>
      <c r="L7" t="s">
        <v>157</v>
      </c>
      <c r="M7" t="s">
        <v>153</v>
      </c>
      <c r="AL7" t="s">
        <v>125</v>
      </c>
      <c r="AM7">
        <v>25</v>
      </c>
      <c r="AN7">
        <v>40</v>
      </c>
      <c r="AO7">
        <v>50</v>
      </c>
      <c r="AP7">
        <v>25</v>
      </c>
      <c r="AQ7">
        <v>40</v>
      </c>
      <c r="AR7">
        <v>50</v>
      </c>
      <c r="AS7" t="s">
        <v>146</v>
      </c>
      <c r="AT7" t="s">
        <v>145</v>
      </c>
      <c r="AU7" t="s">
        <v>147</v>
      </c>
      <c r="AV7" t="s">
        <v>157</v>
      </c>
      <c r="AW7" t="s">
        <v>153</v>
      </c>
    </row>
    <row r="8" spans="2:50">
      <c r="B8">
        <v>0</v>
      </c>
      <c r="C8">
        <v>0.99</v>
      </c>
      <c r="D8">
        <v>0.98</v>
      </c>
      <c r="E8">
        <v>0.97499999999999998</v>
      </c>
      <c r="F8">
        <f>(1-C8)*100</f>
        <v>1.0000000000000009</v>
      </c>
      <c r="G8">
        <f t="shared" ref="G8:H8" si="0">(1-D8)*100</f>
        <v>2.0000000000000018</v>
      </c>
      <c r="H8">
        <f t="shared" si="0"/>
        <v>2.5000000000000022</v>
      </c>
      <c r="I8" cm="1">
        <f t="array" ref="I8:J8">LINEST(LN(F8:H8),F$7:H$7,TRUE,FALSE)</f>
        <v>3.7406222650942275E-2</v>
      </c>
      <c r="J8">
        <v>-0.89742589747475299</v>
      </c>
      <c r="K8">
        <f>EXP(J8)</f>
        <v>0.40761755985097059</v>
      </c>
      <c r="L8">
        <f t="shared" ref="L8:L23" si="1">(K8/100)*EXP(I8*M$6)</f>
        <v>7.1438549190439085E-3</v>
      </c>
      <c r="M8">
        <f t="shared" ref="M8:M10" si="2">(L8)/(10^(1/2))</f>
        <v>2.2590852817976539E-3</v>
      </c>
      <c r="AL8">
        <v>0</v>
      </c>
      <c r="AM8">
        <v>0.998</v>
      </c>
      <c r="AN8">
        <v>0.97499999999999998</v>
      </c>
      <c r="AO8">
        <v>0.93</v>
      </c>
      <c r="AP8">
        <f>(1-AM8)*100</f>
        <v>0.20000000000000018</v>
      </c>
      <c r="AQ8">
        <f t="shared" ref="AQ8:AR8" si="3">(1-AN8)*100</f>
        <v>2.5000000000000022</v>
      </c>
      <c r="AR8">
        <f t="shared" si="3"/>
        <v>6.9999999999999947</v>
      </c>
      <c r="AS8" cm="1">
        <f t="array" ref="AS8:AT8">LINEST(LN(AP8:AR8),AP$7:AR$7,TRUE,FALSE)</f>
        <v>0.1442798161828113</v>
      </c>
      <c r="AT8">
        <v>-5.1131386308426432</v>
      </c>
      <c r="AU8">
        <f>EXP(AT8)</f>
        <v>6.0171675872237968E-3</v>
      </c>
      <c r="AV8">
        <f>(AU8/100)*EXP(AS8*AW$6)</f>
        <v>5.2395142721803941E-4</v>
      </c>
      <c r="AW8">
        <f>(AV8)/(9^(1/2))</f>
        <v>1.7465047573934648E-4</v>
      </c>
    </row>
    <row r="9" spans="2:50">
      <c r="B9">
        <v>5</v>
      </c>
      <c r="C9">
        <v>0.98499999999999999</v>
      </c>
      <c r="D9">
        <v>0.97</v>
      </c>
      <c r="E9">
        <v>0.95499999999999996</v>
      </c>
      <c r="F9">
        <f t="shared" ref="F9:F23" si="4">(1-C9)*100</f>
        <v>1.5000000000000013</v>
      </c>
      <c r="G9">
        <f t="shared" ref="G9:G23" si="5">(1-D9)*100</f>
        <v>3.0000000000000027</v>
      </c>
      <c r="H9">
        <f t="shared" ref="H9:H23" si="6">(1-E9)*100</f>
        <v>4.5000000000000036</v>
      </c>
      <c r="I9" cm="1">
        <f t="array" ref="I9:J9">LINEST(LN(F9:H9),F$7:H$7,TRUE,FALSE)</f>
        <v>4.4123332638087973E-2</v>
      </c>
      <c r="J9">
        <v>-0.68867615327585541</v>
      </c>
      <c r="K9">
        <f t="shared" ref="K9:K23" si="7">EXP(J9)</f>
        <v>0.50224051861963914</v>
      </c>
      <c r="L9">
        <f t="shared" si="1"/>
        <v>9.7353046174459366E-3</v>
      </c>
      <c r="M9">
        <f t="shared" si="2"/>
        <v>3.0785736306683355E-3</v>
      </c>
      <c r="AL9">
        <v>5</v>
      </c>
      <c r="AM9">
        <v>0.995</v>
      </c>
      <c r="AN9">
        <v>0.96299999999999997</v>
      </c>
      <c r="AO9">
        <v>0.93500000000000005</v>
      </c>
      <c r="AP9">
        <f t="shared" ref="AP9:AP23" si="8">(1-AM9)*100</f>
        <v>0.50000000000000044</v>
      </c>
      <c r="AQ9">
        <f t="shared" ref="AQ9:AQ23" si="9">(1-AN9)*100</f>
        <v>3.7000000000000033</v>
      </c>
      <c r="AR9">
        <f t="shared" ref="AR9:AR23" si="10">(1-AO9)*100</f>
        <v>6.4999999999999947</v>
      </c>
      <c r="AS9" cm="1">
        <f t="array" ref="AS9:AT9">LINEST(LN(AP9:AR9),AP$7:AR$7,TRUE,FALSE)</f>
        <v>0.10503223948653091</v>
      </c>
      <c r="AT9">
        <v>-3.1972399083197436</v>
      </c>
      <c r="AU9">
        <f t="shared" ref="AU9:AU23" si="11">EXP(AT9)</f>
        <v>4.0874866806780402E-2</v>
      </c>
      <c r="AV9">
        <f t="shared" ref="AV9:AV23" si="12">(AU9/100)*EXP(AS9*AW$6)</f>
        <v>1.975514314728255E-3</v>
      </c>
      <c r="AW9">
        <f t="shared" ref="AW9:AW23" si="13">(AV9)/(9^(1/2))</f>
        <v>6.58504771576085E-4</v>
      </c>
    </row>
    <row r="10" spans="2:50">
      <c r="B10">
        <v>10</v>
      </c>
      <c r="C10">
        <v>0.98</v>
      </c>
      <c r="D10">
        <v>0.96499999999999997</v>
      </c>
      <c r="E10">
        <v>0.94</v>
      </c>
      <c r="F10">
        <f t="shared" si="4"/>
        <v>2.0000000000000018</v>
      </c>
      <c r="G10">
        <f t="shared" si="5"/>
        <v>3.5000000000000031</v>
      </c>
      <c r="H10">
        <f t="shared" si="6"/>
        <v>6.0000000000000053</v>
      </c>
      <c r="I10" cm="1">
        <f t="array" ref="I10:J10">LINEST(LN(F10:H10),F$7:H$7,TRUE,FALSE)</f>
        <v>4.3420535834801002E-2</v>
      </c>
      <c r="J10">
        <v>-0.41856400090624835</v>
      </c>
      <c r="K10">
        <f t="shared" si="7"/>
        <v>0.65799101622320511</v>
      </c>
      <c r="L10">
        <f t="shared" si="1"/>
        <v>1.2620583972419754E-2</v>
      </c>
      <c r="M10">
        <f t="shared" si="2"/>
        <v>3.9909790754262082E-3</v>
      </c>
      <c r="AL10">
        <v>10</v>
      </c>
      <c r="AM10">
        <v>0.98499999999999999</v>
      </c>
      <c r="AN10">
        <v>0.95</v>
      </c>
      <c r="AO10">
        <v>0.93</v>
      </c>
      <c r="AP10">
        <f t="shared" si="8"/>
        <v>1.5000000000000013</v>
      </c>
      <c r="AQ10">
        <f t="shared" si="9"/>
        <v>5.0000000000000044</v>
      </c>
      <c r="AR10">
        <f t="shared" si="10"/>
        <v>6.9999999999999947</v>
      </c>
      <c r="AS10" cm="1">
        <f t="array" ref="AS10:AT10">LINEST(LN(AP10:AR10),AP$7:AR$7,TRUE,FALSE)</f>
        <v>6.308993732082091E-2</v>
      </c>
      <c r="AT10">
        <v>-1.0981765407656086</v>
      </c>
      <c r="AU10">
        <f t="shared" si="11"/>
        <v>0.33347861428480319</v>
      </c>
      <c r="AV10">
        <f t="shared" si="12"/>
        <v>8.591364853641403E-3</v>
      </c>
      <c r="AW10">
        <f t="shared" si="13"/>
        <v>2.8637882845471345E-3</v>
      </c>
    </row>
    <row r="11" spans="2:50">
      <c r="B11">
        <v>20</v>
      </c>
      <c r="C11">
        <v>0.98</v>
      </c>
      <c r="D11">
        <v>0.95499999999999996</v>
      </c>
      <c r="E11">
        <v>0.92</v>
      </c>
      <c r="F11">
        <f t="shared" si="4"/>
        <v>2.0000000000000018</v>
      </c>
      <c r="G11">
        <f t="shared" si="5"/>
        <v>4.5000000000000036</v>
      </c>
      <c r="H11">
        <f t="shared" si="6"/>
        <v>7.9999999999999964</v>
      </c>
      <c r="I11" cm="1">
        <f t="array" ref="I11:J11">LINEST(LN(F11:H11),F$7:H$7,TRUE,FALSE)</f>
        <v>5.534205654766082E-2</v>
      </c>
      <c r="J11">
        <v>-0.69589012798831273</v>
      </c>
      <c r="K11">
        <f t="shared" si="7"/>
        <v>0.49863040550737031</v>
      </c>
      <c r="L11">
        <f t="shared" si="1"/>
        <v>1.1436680905535927E-2</v>
      </c>
      <c r="M11">
        <f>(L11)/(10^(1/2))</f>
        <v>3.6165960534050531E-3</v>
      </c>
      <c r="AL11">
        <v>20</v>
      </c>
      <c r="AM11">
        <v>0.98</v>
      </c>
      <c r="AN11">
        <v>0.94399999999999995</v>
      </c>
      <c r="AO11">
        <v>0.91</v>
      </c>
      <c r="AP11">
        <f t="shared" si="8"/>
        <v>2.0000000000000018</v>
      </c>
      <c r="AQ11">
        <f t="shared" si="9"/>
        <v>5.600000000000005</v>
      </c>
      <c r="AR11">
        <f t="shared" si="10"/>
        <v>8.9999999999999964</v>
      </c>
      <c r="AS11" cm="1">
        <f t="array" ref="AS11:AT11">LINEST(LN(AP11:AR11),AP$7:AR$7,TRUE,FALSE)</f>
        <v>6.0832427340079306E-2</v>
      </c>
      <c r="AT11">
        <v>-0.79419692949061704</v>
      </c>
      <c r="AU11">
        <f t="shared" si="11"/>
        <v>0.45194403215132894</v>
      </c>
      <c r="AV11">
        <f t="shared" si="12"/>
        <v>1.125569894871473E-2</v>
      </c>
      <c r="AW11">
        <f t="shared" si="13"/>
        <v>3.7518996495715766E-3</v>
      </c>
    </row>
    <row r="12" spans="2:50">
      <c r="B12">
        <v>30</v>
      </c>
      <c r="C12">
        <v>0.97499999999999998</v>
      </c>
      <c r="D12">
        <v>0.94199999999999995</v>
      </c>
      <c r="E12">
        <v>0.9</v>
      </c>
      <c r="F12">
        <f t="shared" si="4"/>
        <v>2.5000000000000022</v>
      </c>
      <c r="G12">
        <f t="shared" si="5"/>
        <v>5.8000000000000052</v>
      </c>
      <c r="H12">
        <f t="shared" si="6"/>
        <v>9.9999999999999982</v>
      </c>
      <c r="I12" cm="1">
        <f t="array" ref="I12:J12">LINEST(LN(F12:H12),F$7:H$7,TRUE,FALSE)</f>
        <v>5.5503303755354984E-2</v>
      </c>
      <c r="J12">
        <v>-0.46871539648174942</v>
      </c>
      <c r="K12">
        <f t="shared" si="7"/>
        <v>0.62580566430765072</v>
      </c>
      <c r="L12">
        <f t="shared" si="1"/>
        <v>1.4388355776607624E-2</v>
      </c>
      <c r="M12">
        <f t="shared" ref="M12:M23" si="14">(L12)/(10^(1/2))</f>
        <v>4.5499976038920935E-3</v>
      </c>
      <c r="AL12">
        <v>30</v>
      </c>
      <c r="AM12">
        <v>0.97299999999999998</v>
      </c>
      <c r="AN12">
        <v>0.93600000000000005</v>
      </c>
      <c r="AO12">
        <v>0.9</v>
      </c>
      <c r="AP12">
        <f t="shared" si="8"/>
        <v>2.7000000000000024</v>
      </c>
      <c r="AQ12">
        <f t="shared" si="9"/>
        <v>6.399999999999995</v>
      </c>
      <c r="AR12">
        <f t="shared" si="10"/>
        <v>9.9999999999999982</v>
      </c>
      <c r="AS12" cm="1">
        <f t="array" ref="AS12:AT12">LINEST(LN(AP12:AR12),AP$7:AR$7,TRUE,FALSE)</f>
        <v>5.278094451179826E-2</v>
      </c>
      <c r="AT12">
        <v>-0.30589125416228202</v>
      </c>
      <c r="AU12">
        <f t="shared" si="11"/>
        <v>0.73646670279020288</v>
      </c>
      <c r="AV12">
        <f t="shared" si="12"/>
        <v>1.6255121144949317E-2</v>
      </c>
      <c r="AW12">
        <f t="shared" si="13"/>
        <v>5.4183737149831055E-3</v>
      </c>
    </row>
    <row r="13" spans="2:50">
      <c r="B13">
        <v>40</v>
      </c>
      <c r="C13">
        <v>0.97499999999999998</v>
      </c>
      <c r="D13">
        <v>0.93400000000000005</v>
      </c>
      <c r="E13">
        <v>0.89</v>
      </c>
      <c r="F13">
        <f t="shared" si="4"/>
        <v>2.5000000000000022</v>
      </c>
      <c r="G13">
        <f t="shared" si="5"/>
        <v>6.5999999999999943</v>
      </c>
      <c r="H13">
        <f t="shared" si="6"/>
        <v>10.999999999999998</v>
      </c>
      <c r="I13" cm="1">
        <f t="array" ref="I13:J13">LINEST(LN(F13:H13),F$7:H$7,TRUE,FALSE)</f>
        <v>5.9694793176988011E-2</v>
      </c>
      <c r="J13">
        <v>-0.55454852054957215</v>
      </c>
      <c r="K13">
        <f t="shared" si="7"/>
        <v>0.57433150154186774</v>
      </c>
      <c r="L13">
        <f t="shared" si="1"/>
        <v>1.4061751756175737E-2</v>
      </c>
      <c r="M13">
        <f t="shared" si="14"/>
        <v>4.4467163441388007E-3</v>
      </c>
      <c r="AL13">
        <v>40</v>
      </c>
      <c r="AM13">
        <v>0.97</v>
      </c>
      <c r="AN13">
        <v>0.92900000000000005</v>
      </c>
      <c r="AO13">
        <v>0.88500000000000001</v>
      </c>
      <c r="AP13">
        <f t="shared" si="8"/>
        <v>3.0000000000000027</v>
      </c>
      <c r="AQ13">
        <f t="shared" si="9"/>
        <v>7.0999999999999952</v>
      </c>
      <c r="AR13">
        <f t="shared" si="10"/>
        <v>11.5</v>
      </c>
      <c r="AS13" cm="1">
        <f t="array" ref="AS13:AT13">LINEST(LN(AP13:AR13),AP$7:AR$7,TRUE,FALSE)</f>
        <v>5.4040135380456933E-2</v>
      </c>
      <c r="AT13">
        <v>-0.23785382022265456</v>
      </c>
      <c r="AU13">
        <f t="shared" si="11"/>
        <v>0.78831791880943336</v>
      </c>
      <c r="AV13">
        <f t="shared" si="12"/>
        <v>1.7731333051653485E-2</v>
      </c>
      <c r="AW13">
        <f t="shared" si="13"/>
        <v>5.9104443505511618E-3</v>
      </c>
    </row>
    <row r="14" spans="2:50">
      <c r="B14">
        <v>45</v>
      </c>
      <c r="C14">
        <v>0.97399999999999998</v>
      </c>
      <c r="D14">
        <v>0.93400000000000005</v>
      </c>
      <c r="E14">
        <v>0.88500000000000001</v>
      </c>
      <c r="F14">
        <f t="shared" si="4"/>
        <v>2.6000000000000023</v>
      </c>
      <c r="G14">
        <f t="shared" si="5"/>
        <v>6.5999999999999943</v>
      </c>
      <c r="H14">
        <f t="shared" si="6"/>
        <v>11.5</v>
      </c>
      <c r="I14" cm="1">
        <f t="array" ref="I14:J14">LINEST(LN(F14:H14),F$7:H$7,TRUE,FALSE)</f>
        <v>5.9681091244196377E-2</v>
      </c>
      <c r="J14">
        <v>-0.52613245455118762</v>
      </c>
      <c r="K14">
        <f t="shared" si="7"/>
        <v>0.59088583398007866</v>
      </c>
      <c r="L14">
        <f t="shared" si="1"/>
        <v>1.4464089727065645E-2</v>
      </c>
      <c r="M14">
        <f t="shared" si="14"/>
        <v>4.5739467818570641E-3</v>
      </c>
      <c r="AL14">
        <v>45</v>
      </c>
      <c r="AM14">
        <v>0.97099999999999997</v>
      </c>
      <c r="AN14">
        <v>0.92700000000000005</v>
      </c>
      <c r="AO14">
        <v>0.88500000000000001</v>
      </c>
      <c r="AP14">
        <f t="shared" si="8"/>
        <v>2.9000000000000026</v>
      </c>
      <c r="AQ14">
        <f t="shared" si="9"/>
        <v>7.2999999999999954</v>
      </c>
      <c r="AR14">
        <f t="shared" si="10"/>
        <v>11.5</v>
      </c>
      <c r="AS14" cm="1">
        <f t="array" ref="AS14:AT14">LINEST(LN(AP14:AR14),AP$7:AR$7,TRUE,FALSE)</f>
        <v>5.5613777367364975E-2</v>
      </c>
      <c r="AT14">
        <v>-0.30021742557699804</v>
      </c>
      <c r="AU14">
        <f t="shared" si="11"/>
        <v>0.74065716536204285</v>
      </c>
      <c r="AV14">
        <f t="shared" si="12"/>
        <v>1.7057232851281041E-2</v>
      </c>
      <c r="AW14">
        <f t="shared" si="13"/>
        <v>5.6857442837603472E-3</v>
      </c>
    </row>
    <row r="15" spans="2:50">
      <c r="B15">
        <v>50</v>
      </c>
      <c r="C15">
        <v>0.97299999999999998</v>
      </c>
      <c r="D15">
        <v>0.93400000000000005</v>
      </c>
      <c r="E15">
        <v>0.88</v>
      </c>
      <c r="F15">
        <f t="shared" si="4"/>
        <v>2.7000000000000024</v>
      </c>
      <c r="G15">
        <f t="shared" si="5"/>
        <v>6.5999999999999943</v>
      </c>
      <c r="H15">
        <f t="shared" si="6"/>
        <v>12</v>
      </c>
      <c r="I15" cm="1">
        <f t="array" ref="I15:J15">LINEST(LN(F15:H15),F$7:H$7,TRUE,FALSE)</f>
        <v>5.9660010597190047E-2</v>
      </c>
      <c r="J15">
        <v>-0.4985577156153973</v>
      </c>
      <c r="K15">
        <f t="shared" si="7"/>
        <v>0.60740608056307799</v>
      </c>
      <c r="L15">
        <f t="shared" si="1"/>
        <v>1.4863782307389342E-2</v>
      </c>
      <c r="M15">
        <f t="shared" si="14"/>
        <v>4.7003406736263317E-3</v>
      </c>
      <c r="AL15">
        <v>50</v>
      </c>
      <c r="AM15">
        <v>0.97199999999999998</v>
      </c>
      <c r="AN15">
        <v>0.93</v>
      </c>
      <c r="AO15">
        <v>0.88</v>
      </c>
      <c r="AP15">
        <f t="shared" si="8"/>
        <v>2.8000000000000025</v>
      </c>
      <c r="AQ15">
        <f t="shared" si="9"/>
        <v>6.9999999999999947</v>
      </c>
      <c r="AR15">
        <f t="shared" si="10"/>
        <v>12</v>
      </c>
      <c r="AS15" cm="1">
        <f t="array" ref="AS15:AT15">LINEST(LN(AP15:AR15),AP$7:AR$7,TRUE,FALSE)</f>
        <v>5.843842821116866E-2</v>
      </c>
      <c r="AT15">
        <v>-0.41999434275330771</v>
      </c>
      <c r="AU15">
        <f t="shared" si="11"/>
        <v>0.65705053690151904</v>
      </c>
      <c r="AV15">
        <f t="shared" si="12"/>
        <v>1.5786689896773662E-2</v>
      </c>
      <c r="AW15">
        <f t="shared" si="13"/>
        <v>5.2622299655912209E-3</v>
      </c>
    </row>
    <row r="16" spans="2:50">
      <c r="B16">
        <v>55</v>
      </c>
      <c r="C16">
        <v>0.97199999999999998</v>
      </c>
      <c r="D16">
        <v>0.93200000000000005</v>
      </c>
      <c r="E16">
        <v>0.88</v>
      </c>
      <c r="F16">
        <f t="shared" si="4"/>
        <v>2.8000000000000025</v>
      </c>
      <c r="G16">
        <f t="shared" si="5"/>
        <v>6.7999999999999954</v>
      </c>
      <c r="H16">
        <f t="shared" si="6"/>
        <v>12</v>
      </c>
      <c r="I16" cm="1">
        <f t="array" ref="I16:J16">LINEST(LN(F16:H16),F$7:H$7,TRUE,FALSE)</f>
        <v>5.8285862227625197E-2</v>
      </c>
      <c r="J16">
        <v>-0.42380849234189255</v>
      </c>
      <c r="K16">
        <f t="shared" si="7"/>
        <v>0.65454922109521652</v>
      </c>
      <c r="L16">
        <f t="shared" si="1"/>
        <v>1.5690642790442359E-2</v>
      </c>
      <c r="M16">
        <f t="shared" si="14"/>
        <v>4.9618169169897905E-3</v>
      </c>
      <c r="AL16">
        <v>55</v>
      </c>
      <c r="AM16">
        <v>0.97</v>
      </c>
      <c r="AN16">
        <v>0.92800000000000005</v>
      </c>
      <c r="AO16">
        <v>0.88</v>
      </c>
      <c r="AP16">
        <f t="shared" si="8"/>
        <v>3.0000000000000027</v>
      </c>
      <c r="AQ16">
        <f t="shared" si="9"/>
        <v>7.1999999999999957</v>
      </c>
      <c r="AR16">
        <f t="shared" si="10"/>
        <v>12</v>
      </c>
      <c r="AS16" cm="1">
        <f t="array" ref="AS16:AT16">LINEST(LN(AP16:AR16),AP$7:AR$7,TRUE,FALSE)</f>
        <v>5.5681732974700658E-2</v>
      </c>
      <c r="AT16">
        <v>-0.28193310920415215</v>
      </c>
      <c r="AU16">
        <f t="shared" si="11"/>
        <v>0.75432414018762506</v>
      </c>
      <c r="AV16">
        <f t="shared" si="12"/>
        <v>1.7389698286886201E-2</v>
      </c>
      <c r="AW16">
        <f t="shared" si="13"/>
        <v>5.7965660956287336E-3</v>
      </c>
    </row>
    <row r="17" spans="2:49">
      <c r="B17">
        <v>60</v>
      </c>
      <c r="C17">
        <v>0.97</v>
      </c>
      <c r="D17">
        <v>0.93100000000000005</v>
      </c>
      <c r="E17">
        <v>0.875</v>
      </c>
      <c r="F17">
        <f t="shared" si="4"/>
        <v>3.0000000000000027</v>
      </c>
      <c r="G17">
        <f t="shared" si="5"/>
        <v>6.899999999999995</v>
      </c>
      <c r="H17">
        <f t="shared" si="6"/>
        <v>12.5</v>
      </c>
      <c r="I17" cm="1">
        <f t="array" ref="I17:J17">LINEST(LN(F17:H17),F$7:H$7,TRUE,FALSE)</f>
        <v>5.6961703223242725E-2</v>
      </c>
      <c r="J17">
        <v>-0.33157784203111151</v>
      </c>
      <c r="K17">
        <f t="shared" si="7"/>
        <v>0.71779027978870547</v>
      </c>
      <c r="L17">
        <f t="shared" si="1"/>
        <v>1.6868243970855377E-2</v>
      </c>
      <c r="M17">
        <f t="shared" si="14"/>
        <v>5.3342071075305909E-3</v>
      </c>
      <c r="AL17">
        <v>60</v>
      </c>
      <c r="AM17">
        <v>0.97</v>
      </c>
      <c r="AN17">
        <v>0.92800000000000005</v>
      </c>
      <c r="AO17">
        <v>0.88500000000000001</v>
      </c>
      <c r="AP17">
        <f t="shared" si="8"/>
        <v>3.0000000000000027</v>
      </c>
      <c r="AQ17">
        <f t="shared" si="9"/>
        <v>7.1999999999999957</v>
      </c>
      <c r="AR17">
        <f t="shared" si="10"/>
        <v>11.5</v>
      </c>
      <c r="AS17" cm="1">
        <f t="array" ref="AS17:AT17">LINEST(LN(AP17:AR17),AP$7:AR$7,TRUE,FALSE)</f>
        <v>5.4113747180323961E-2</v>
      </c>
      <c r="AT17">
        <v>-0.23601352522597741</v>
      </c>
      <c r="AU17">
        <f t="shared" si="11"/>
        <v>0.78976999204295284</v>
      </c>
      <c r="AV17">
        <f t="shared" si="12"/>
        <v>1.7783619405328001E-2</v>
      </c>
      <c r="AW17">
        <f t="shared" si="13"/>
        <v>5.9278731351093336E-3</v>
      </c>
    </row>
    <row r="18" spans="2:49">
      <c r="B18">
        <v>65</v>
      </c>
      <c r="C18">
        <v>0.95499999999999996</v>
      </c>
      <c r="D18">
        <v>0.91</v>
      </c>
      <c r="E18">
        <v>0.875</v>
      </c>
      <c r="F18">
        <f t="shared" si="4"/>
        <v>4.5000000000000036</v>
      </c>
      <c r="G18">
        <f t="shared" si="5"/>
        <v>8.9999999999999964</v>
      </c>
      <c r="H18">
        <f t="shared" si="6"/>
        <v>12.5</v>
      </c>
      <c r="I18" cm="1">
        <f t="array" ref="I18:J18">LINEST(LN(F18:H18),F$7:H$7,TRUE,FALSE)</f>
        <v>4.128792585938848E-2</v>
      </c>
      <c r="J18">
        <v>0.4929730481970247</v>
      </c>
      <c r="K18">
        <f t="shared" si="7"/>
        <v>1.6371763959388836</v>
      </c>
      <c r="L18">
        <f t="shared" si="1"/>
        <v>3.0413209257339008E-2</v>
      </c>
      <c r="M18">
        <f>(L18)/(10^(1/2))</f>
        <v>9.6175012208509283E-3</v>
      </c>
      <c r="AL18">
        <v>65</v>
      </c>
      <c r="AM18">
        <v>0.96499999999999997</v>
      </c>
      <c r="AN18">
        <v>0.92800000000000005</v>
      </c>
      <c r="AO18">
        <v>0.88</v>
      </c>
      <c r="AP18">
        <f t="shared" si="8"/>
        <v>3.5000000000000031</v>
      </c>
      <c r="AQ18">
        <f t="shared" si="9"/>
        <v>7.1999999999999957</v>
      </c>
      <c r="AR18">
        <f t="shared" si="10"/>
        <v>12</v>
      </c>
      <c r="AS18" cm="1">
        <f t="array" ref="AS18:AT18">LINEST(LN(AP18:AR18),AP$7:AR$7,TRUE,FALSE)</f>
        <v>4.9191178034605591E-2</v>
      </c>
      <c r="AT18">
        <v>1.8255056775245082E-2</v>
      </c>
      <c r="AU18">
        <f t="shared" si="11"/>
        <v>1.0184226988758076</v>
      </c>
      <c r="AV18">
        <f t="shared" si="12"/>
        <v>2.1300015923310753E-2</v>
      </c>
      <c r="AW18">
        <f t="shared" si="13"/>
        <v>7.1000053077702506E-3</v>
      </c>
    </row>
    <row r="19" spans="2:49">
      <c r="B19">
        <v>70</v>
      </c>
      <c r="C19">
        <v>0.94499999999999995</v>
      </c>
      <c r="D19">
        <v>0.9</v>
      </c>
      <c r="E19">
        <v>0.85499999999999998</v>
      </c>
      <c r="F19">
        <f t="shared" si="4"/>
        <v>5.5000000000000053</v>
      </c>
      <c r="G19">
        <f t="shared" si="5"/>
        <v>9.9999999999999982</v>
      </c>
      <c r="H19">
        <f t="shared" si="6"/>
        <v>14.500000000000002</v>
      </c>
      <c r="I19" cm="1">
        <f t="array" ref="I19:J19">LINEST(LN(F19:H19),F$7:H$7,TRUE,FALSE)</f>
        <v>3.8861267900380733E-2</v>
      </c>
      <c r="J19">
        <v>0.73747867537173883</v>
      </c>
      <c r="K19">
        <f t="shared" si="7"/>
        <v>2.0906576370795675</v>
      </c>
      <c r="L19">
        <f t="shared" si="1"/>
        <v>3.74491040909311E-2</v>
      </c>
      <c r="M19">
        <f t="shared" si="14"/>
        <v>1.1842446526007168E-2</v>
      </c>
      <c r="AL19">
        <v>70</v>
      </c>
      <c r="AM19">
        <v>0.96499999999999997</v>
      </c>
      <c r="AN19">
        <v>0.92200000000000004</v>
      </c>
      <c r="AO19">
        <v>0.88500000000000001</v>
      </c>
      <c r="AP19">
        <f t="shared" si="8"/>
        <v>3.5000000000000031</v>
      </c>
      <c r="AQ19">
        <f t="shared" si="9"/>
        <v>7.7999999999999954</v>
      </c>
      <c r="AR19">
        <f t="shared" si="10"/>
        <v>11.5</v>
      </c>
      <c r="AS19" cm="1">
        <f t="array" ref="AS19:AT19">LINEST(LN(AP19:AR19),AP$7:AR$7,TRUE,FALSE)</f>
        <v>4.8044469649036962E-2</v>
      </c>
      <c r="AT19">
        <v>7.4706575973622291E-2</v>
      </c>
      <c r="AU19">
        <f t="shared" si="11"/>
        <v>1.0775679201742232</v>
      </c>
      <c r="AV19">
        <f t="shared" si="12"/>
        <v>2.2152685123985855E-2</v>
      </c>
      <c r="AW19">
        <f t="shared" si="13"/>
        <v>7.3842283746619513E-3</v>
      </c>
    </row>
    <row r="20" spans="2:49">
      <c r="B20">
        <v>80</v>
      </c>
      <c r="C20">
        <v>0.94499999999999995</v>
      </c>
      <c r="D20">
        <v>0.89</v>
      </c>
      <c r="E20">
        <v>0.82499999999999996</v>
      </c>
      <c r="F20">
        <f t="shared" si="4"/>
        <v>5.5000000000000053</v>
      </c>
      <c r="G20">
        <f t="shared" si="5"/>
        <v>10.999999999999998</v>
      </c>
      <c r="H20">
        <f t="shared" si="6"/>
        <v>17.500000000000004</v>
      </c>
      <c r="I20" cm="1">
        <f t="array" ref="I20:J20">LINEST(LN(F20:H20),F$7:H$7,TRUE,FALSE)</f>
        <v>4.6291140533669693E-2</v>
      </c>
      <c r="J20">
        <v>0.54712102819808317</v>
      </c>
      <c r="K20">
        <f t="shared" si="7"/>
        <v>1.7282702074303984</v>
      </c>
      <c r="L20">
        <f t="shared" si="1"/>
        <v>3.4607597164756303E-2</v>
      </c>
      <c r="M20">
        <f t="shared" si="14"/>
        <v>1.0943883138621539E-2</v>
      </c>
      <c r="AL20">
        <v>80</v>
      </c>
      <c r="AM20">
        <v>0.94</v>
      </c>
      <c r="AN20">
        <v>0.9</v>
      </c>
      <c r="AO20">
        <v>0.86499999999999999</v>
      </c>
      <c r="AP20">
        <f t="shared" si="8"/>
        <v>6.0000000000000053</v>
      </c>
      <c r="AQ20">
        <f t="shared" si="9"/>
        <v>9.9999999999999982</v>
      </c>
      <c r="AR20">
        <f t="shared" si="10"/>
        <v>13.5</v>
      </c>
      <c r="AS20" cm="1">
        <f t="array" ref="AS20:AT20">LINEST(LN(AP20:AR20),AP$7:AR$7,TRUE,FALSE)</f>
        <v>3.2564932301475183E-2</v>
      </c>
      <c r="AT20">
        <v>0.98402234433227953</v>
      </c>
      <c r="AU20">
        <f t="shared" si="11"/>
        <v>2.675195185778708</v>
      </c>
      <c r="AV20">
        <f t="shared" si="12"/>
        <v>4.360105824995765E-2</v>
      </c>
      <c r="AW20">
        <f t="shared" si="13"/>
        <v>1.4533686083319217E-2</v>
      </c>
    </row>
    <row r="21" spans="2:49">
      <c r="B21">
        <v>90</v>
      </c>
      <c r="C21">
        <v>0.94499999999999995</v>
      </c>
      <c r="D21">
        <v>0.89</v>
      </c>
      <c r="E21">
        <v>0.82499999999999996</v>
      </c>
      <c r="F21">
        <f t="shared" si="4"/>
        <v>5.5000000000000053</v>
      </c>
      <c r="G21">
        <f t="shared" si="5"/>
        <v>10.999999999999998</v>
      </c>
      <c r="H21">
        <f t="shared" si="6"/>
        <v>17.500000000000004</v>
      </c>
      <c r="I21" cm="1">
        <f t="array" ref="I21:J21">LINEST(LN(F21:H21),F$7:H$7,TRUE,FALSE)</f>
        <v>4.6291140533669693E-2</v>
      </c>
      <c r="J21">
        <v>0.54712102819808317</v>
      </c>
      <c r="K21">
        <f t="shared" si="7"/>
        <v>1.7282702074303984</v>
      </c>
      <c r="L21">
        <f t="shared" si="1"/>
        <v>3.4607597164756303E-2</v>
      </c>
      <c r="M21">
        <f t="shared" si="14"/>
        <v>1.0943883138621539E-2</v>
      </c>
      <c r="AL21">
        <v>90</v>
      </c>
      <c r="AM21">
        <v>0.94</v>
      </c>
      <c r="AN21">
        <v>0.89500000000000002</v>
      </c>
      <c r="AO21">
        <v>0.85499999999999998</v>
      </c>
      <c r="AP21">
        <f t="shared" si="8"/>
        <v>6.0000000000000053</v>
      </c>
      <c r="AQ21">
        <f t="shared" si="9"/>
        <v>10.499999999999998</v>
      </c>
      <c r="AR21">
        <f t="shared" si="10"/>
        <v>14.500000000000002</v>
      </c>
      <c r="AS21" cm="1">
        <f t="array" ref="AS21:AT21">LINEST(LN(AP21:AR21),AP$7:AR$7,TRUE,FALSE)</f>
        <v>3.5454421312235432E-2</v>
      </c>
      <c r="AT21">
        <v>0.91334164163699572</v>
      </c>
      <c r="AU21">
        <f t="shared" si="11"/>
        <v>2.4926381351445803</v>
      </c>
      <c r="AV21">
        <f t="shared" si="12"/>
        <v>4.242522244310061E-2</v>
      </c>
      <c r="AW21">
        <f t="shared" si="13"/>
        <v>1.4141740814366871E-2</v>
      </c>
    </row>
    <row r="22" spans="2:49">
      <c r="B22">
        <v>95</v>
      </c>
      <c r="C22">
        <v>0.94</v>
      </c>
      <c r="D22">
        <v>0.89500000000000002</v>
      </c>
      <c r="E22">
        <v>0.82499999999999996</v>
      </c>
      <c r="F22">
        <f t="shared" si="4"/>
        <v>6.0000000000000053</v>
      </c>
      <c r="G22">
        <f t="shared" si="5"/>
        <v>10.499999999999998</v>
      </c>
      <c r="H22">
        <f t="shared" si="6"/>
        <v>17.500000000000004</v>
      </c>
      <c r="I22" cm="1">
        <f t="array" ref="I22:J22">LINEST(LN(F22:H22),F$7:H$7,TRUE,FALSE)</f>
        <v>4.2382661420238478E-2</v>
      </c>
      <c r="J22">
        <v>0.710443181331192</v>
      </c>
      <c r="K22">
        <f t="shared" si="7"/>
        <v>2.0348928853777006</v>
      </c>
      <c r="L22">
        <f t="shared" si="1"/>
        <v>3.8427301964844965E-2</v>
      </c>
      <c r="M22">
        <f t="shared" si="14"/>
        <v>1.2151779854397369E-2</v>
      </c>
      <c r="AL22">
        <v>95</v>
      </c>
      <c r="AM22">
        <v>0.94</v>
      </c>
      <c r="AN22">
        <v>0.89800000000000002</v>
      </c>
      <c r="AO22">
        <v>0.85499999999999998</v>
      </c>
      <c r="AP22">
        <f t="shared" si="8"/>
        <v>6.0000000000000053</v>
      </c>
      <c r="AQ22">
        <f t="shared" si="9"/>
        <v>10.199999999999998</v>
      </c>
      <c r="AR22">
        <f t="shared" si="10"/>
        <v>14.500000000000002</v>
      </c>
      <c r="AS22" cm="1">
        <f t="array" ref="AS22:AT22">LINEST(LN(AP22:AR22),AP$7:AR$7,TRUE,FALSE)</f>
        <v>3.5301855328692004E-2</v>
      </c>
      <c r="AT22">
        <v>0.90952749204840999</v>
      </c>
      <c r="AU22">
        <f t="shared" si="11"/>
        <v>2.4831489485194034</v>
      </c>
      <c r="AV22">
        <f t="shared" si="12"/>
        <v>4.2167105011405519E-2</v>
      </c>
      <c r="AW22">
        <f t="shared" si="13"/>
        <v>1.4055701670468506E-2</v>
      </c>
    </row>
    <row r="23" spans="2:49">
      <c r="B23">
        <v>100</v>
      </c>
      <c r="C23">
        <v>0.93500000000000005</v>
      </c>
      <c r="D23">
        <v>0.81499999999999995</v>
      </c>
      <c r="E23">
        <v>0.74</v>
      </c>
      <c r="F23">
        <f t="shared" si="4"/>
        <v>6.4999999999999947</v>
      </c>
      <c r="G23">
        <f t="shared" si="5"/>
        <v>18.500000000000007</v>
      </c>
      <c r="H23">
        <f t="shared" si="6"/>
        <v>26</v>
      </c>
      <c r="I23" cm="1">
        <f t="array" ref="I23:J23">LINEST(LN(F23:H23),F$7:H$7,TRUE,FALSE)</f>
        <v>5.6579100436957533E-2</v>
      </c>
      <c r="J23">
        <v>0.51369096558574512</v>
      </c>
      <c r="K23">
        <f t="shared" si="7"/>
        <v>1.6714490847254453</v>
      </c>
      <c r="L23">
        <f t="shared" si="1"/>
        <v>3.9054674129247312E-2</v>
      </c>
      <c r="M23">
        <f t="shared" si="14"/>
        <v>1.2350172352407473E-2</v>
      </c>
      <c r="AL23">
        <v>100</v>
      </c>
      <c r="AM23">
        <v>0.94</v>
      </c>
      <c r="AN23">
        <v>0.9</v>
      </c>
      <c r="AO23">
        <v>0.85499999999999998</v>
      </c>
      <c r="AP23">
        <f t="shared" si="8"/>
        <v>6.0000000000000053</v>
      </c>
      <c r="AQ23">
        <f t="shared" si="9"/>
        <v>9.9999999999999982</v>
      </c>
      <c r="AR23">
        <f t="shared" si="10"/>
        <v>14.500000000000002</v>
      </c>
      <c r="AS23" cm="1">
        <f t="array" ref="AS23:AT23">LINEST(LN(AP23:AR23),AP$7:AR$7,TRUE,FALSE)</f>
        <v>3.5197630974501577E-2</v>
      </c>
      <c r="AT23">
        <v>0.90692188319364986</v>
      </c>
      <c r="AU23">
        <f t="shared" si="11"/>
        <v>2.4766872556093933</v>
      </c>
      <c r="AV23">
        <f t="shared" si="12"/>
        <v>4.1991677370623828E-2</v>
      </c>
      <c r="AW23">
        <f t="shared" si="13"/>
        <v>1.3997225790207943E-2</v>
      </c>
    </row>
    <row r="32" spans="2:49">
      <c r="AM32" t="s">
        <v>168</v>
      </c>
    </row>
    <row r="33" spans="40:59">
      <c r="AN33">
        <v>25</v>
      </c>
      <c r="AO33">
        <v>40</v>
      </c>
      <c r="AP33">
        <v>50</v>
      </c>
      <c r="AR33" t="s">
        <v>127</v>
      </c>
      <c r="AS33" t="s">
        <v>128</v>
      </c>
      <c r="AT33" t="s">
        <v>129</v>
      </c>
      <c r="AU33" t="s">
        <v>130</v>
      </c>
      <c r="AV33" t="s">
        <v>131</v>
      </c>
      <c r="AW33" t="s">
        <v>132</v>
      </c>
      <c r="AX33" t="s">
        <v>133</v>
      </c>
      <c r="AY33" t="s">
        <v>134</v>
      </c>
      <c r="AZ33" t="s">
        <v>135</v>
      </c>
      <c r="BA33" t="s">
        <v>136</v>
      </c>
      <c r="BB33" t="s">
        <v>137</v>
      </c>
      <c r="BC33" t="s">
        <v>138</v>
      </c>
      <c r="BD33" t="s">
        <v>139</v>
      </c>
      <c r="BE33" t="s">
        <v>140</v>
      </c>
      <c r="BF33" t="s">
        <v>141</v>
      </c>
      <c r="BG33" t="s">
        <v>142</v>
      </c>
    </row>
    <row r="34" spans="40:59">
      <c r="AN34">
        <v>0.20000000000000018</v>
      </c>
      <c r="AO34">
        <v>2.5000000000000022</v>
      </c>
      <c r="AP34">
        <v>6.9999999999999947</v>
      </c>
      <c r="AQ34">
        <v>25</v>
      </c>
      <c r="AR34">
        <v>0.20000000000000018</v>
      </c>
      <c r="AS34">
        <v>0.50000000000000044</v>
      </c>
      <c r="AT34">
        <v>1.5000000000000013</v>
      </c>
      <c r="AU34">
        <v>2.0000000000000018</v>
      </c>
      <c r="AV34">
        <v>2.7000000000000024</v>
      </c>
      <c r="AW34">
        <v>3.0000000000000027</v>
      </c>
      <c r="AX34">
        <v>2.9000000000000026</v>
      </c>
      <c r="AY34">
        <v>2.8000000000000025</v>
      </c>
      <c r="AZ34">
        <v>3.0000000000000027</v>
      </c>
      <c r="BA34">
        <v>3.0000000000000027</v>
      </c>
      <c r="BB34">
        <v>3.5000000000000031</v>
      </c>
      <c r="BC34">
        <v>3.5000000000000031</v>
      </c>
      <c r="BD34">
        <v>6.0000000000000053</v>
      </c>
      <c r="BE34">
        <v>6.0000000000000053</v>
      </c>
      <c r="BF34">
        <v>6.0000000000000053</v>
      </c>
      <c r="BG34">
        <v>6.0000000000000053</v>
      </c>
    </row>
    <row r="35" spans="40:59">
      <c r="AN35">
        <v>0.50000000000000044</v>
      </c>
      <c r="AO35">
        <v>3.7000000000000033</v>
      </c>
      <c r="AP35">
        <v>6.4999999999999947</v>
      </c>
      <c r="AQ35">
        <v>40</v>
      </c>
      <c r="AR35">
        <v>2.5000000000000022</v>
      </c>
      <c r="AS35">
        <v>3.7000000000000033</v>
      </c>
      <c r="AT35">
        <v>5.0000000000000044</v>
      </c>
      <c r="AU35">
        <v>5.600000000000005</v>
      </c>
      <c r="AV35">
        <v>6.399999999999995</v>
      </c>
      <c r="AW35">
        <v>7.0999999999999952</v>
      </c>
      <c r="AX35">
        <v>7.2999999999999954</v>
      </c>
      <c r="AY35">
        <v>6.9999999999999947</v>
      </c>
      <c r="AZ35">
        <v>7.1999999999999957</v>
      </c>
      <c r="BA35">
        <v>7.1999999999999957</v>
      </c>
      <c r="BB35">
        <v>7.1999999999999957</v>
      </c>
      <c r="BC35">
        <v>7.7999999999999954</v>
      </c>
      <c r="BD35">
        <v>9.9999999999999982</v>
      </c>
      <c r="BE35">
        <v>10.499999999999998</v>
      </c>
      <c r="BF35">
        <v>10.199999999999998</v>
      </c>
      <c r="BG35">
        <v>9.9999999999999982</v>
      </c>
    </row>
    <row r="36" spans="40:59">
      <c r="AN36">
        <v>1.5000000000000013</v>
      </c>
      <c r="AO36">
        <v>5.0000000000000044</v>
      </c>
      <c r="AP36">
        <v>6.9999999999999947</v>
      </c>
      <c r="AQ36">
        <v>50</v>
      </c>
      <c r="AR36">
        <v>6.9999999999999947</v>
      </c>
      <c r="AS36">
        <v>6.4999999999999947</v>
      </c>
      <c r="AT36">
        <v>6.9999999999999947</v>
      </c>
      <c r="AU36">
        <v>8.9999999999999964</v>
      </c>
      <c r="AV36">
        <v>9.9999999999999982</v>
      </c>
      <c r="AW36">
        <v>11.5</v>
      </c>
      <c r="AX36">
        <v>11.5</v>
      </c>
      <c r="AY36">
        <v>12</v>
      </c>
      <c r="AZ36">
        <v>12</v>
      </c>
      <c r="BA36">
        <v>11.5</v>
      </c>
      <c r="BB36">
        <v>12</v>
      </c>
      <c r="BC36">
        <v>11.5</v>
      </c>
      <c r="BD36">
        <v>13.5</v>
      </c>
      <c r="BE36">
        <v>14.500000000000002</v>
      </c>
      <c r="BF36">
        <v>14.500000000000002</v>
      </c>
      <c r="BG36">
        <v>14.500000000000002</v>
      </c>
    </row>
    <row r="37" spans="40:59">
      <c r="AN37">
        <v>2.0000000000000018</v>
      </c>
      <c r="AO37">
        <v>5.600000000000005</v>
      </c>
      <c r="AP37">
        <v>8.9999999999999964</v>
      </c>
    </row>
    <row r="38" spans="40:59">
      <c r="AN38">
        <v>2.7000000000000024</v>
      </c>
      <c r="AO38">
        <v>6.399999999999995</v>
      </c>
      <c r="AP38">
        <v>9.9999999999999982</v>
      </c>
    </row>
    <row r="39" spans="40:59">
      <c r="AN39">
        <v>3.0000000000000027</v>
      </c>
      <c r="AO39">
        <v>7.0999999999999952</v>
      </c>
      <c r="AP39">
        <v>11.5</v>
      </c>
    </row>
    <row r="40" spans="40:59">
      <c r="AN40">
        <v>2.9000000000000026</v>
      </c>
      <c r="AO40">
        <v>7.2999999999999954</v>
      </c>
      <c r="AP40">
        <v>11.5</v>
      </c>
    </row>
    <row r="41" spans="40:59">
      <c r="AN41">
        <v>2.8000000000000025</v>
      </c>
      <c r="AO41">
        <v>6.9999999999999947</v>
      </c>
      <c r="AP41">
        <v>12</v>
      </c>
    </row>
    <row r="42" spans="40:59">
      <c r="AN42">
        <v>3.0000000000000027</v>
      </c>
      <c r="AO42">
        <v>7.1999999999999957</v>
      </c>
      <c r="AP42">
        <v>12</v>
      </c>
    </row>
    <row r="43" spans="40:59">
      <c r="AN43">
        <v>3.0000000000000027</v>
      </c>
      <c r="AO43">
        <v>7.1999999999999957</v>
      </c>
      <c r="AP43">
        <v>11.5</v>
      </c>
    </row>
    <row r="44" spans="40:59">
      <c r="AN44">
        <v>3.5000000000000031</v>
      </c>
      <c r="AO44">
        <v>7.1999999999999957</v>
      </c>
      <c r="AP44">
        <v>12</v>
      </c>
    </row>
    <row r="45" spans="40:59">
      <c r="AN45">
        <v>3.5000000000000031</v>
      </c>
      <c r="AO45">
        <v>7.7999999999999954</v>
      </c>
      <c r="AP45">
        <v>11.5</v>
      </c>
    </row>
    <row r="46" spans="40:59">
      <c r="AN46">
        <v>6.0000000000000053</v>
      </c>
      <c r="AO46">
        <v>9.9999999999999982</v>
      </c>
      <c r="AP46">
        <v>13.5</v>
      </c>
    </row>
    <row r="47" spans="40:59">
      <c r="AN47">
        <v>6.0000000000000053</v>
      </c>
      <c r="AO47">
        <v>10.499999999999998</v>
      </c>
      <c r="AP47">
        <v>14.500000000000002</v>
      </c>
    </row>
    <row r="48" spans="40:59">
      <c r="AN48">
        <v>6.0000000000000053</v>
      </c>
      <c r="AO48">
        <v>10.199999999999998</v>
      </c>
      <c r="AP48">
        <v>14.500000000000002</v>
      </c>
    </row>
    <row r="49" spans="2:59">
      <c r="AN49">
        <v>6.0000000000000053</v>
      </c>
      <c r="AO49">
        <v>9.9999999999999982</v>
      </c>
      <c r="AP49">
        <v>14.500000000000002</v>
      </c>
    </row>
    <row r="50" spans="2:59">
      <c r="C50" t="s">
        <v>127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 t="s">
        <v>133</v>
      </c>
      <c r="J50" t="s">
        <v>134</v>
      </c>
      <c r="K50" t="s">
        <v>135</v>
      </c>
      <c r="L50" t="s">
        <v>136</v>
      </c>
      <c r="M50" t="s">
        <v>137</v>
      </c>
      <c r="N50" t="s">
        <v>138</v>
      </c>
      <c r="O50" t="s">
        <v>139</v>
      </c>
      <c r="P50" t="s">
        <v>140</v>
      </c>
      <c r="Q50" t="s">
        <v>141</v>
      </c>
      <c r="R50" t="s">
        <v>142</v>
      </c>
    </row>
    <row r="51" spans="2:59">
      <c r="B51">
        <v>25</v>
      </c>
      <c r="C51">
        <v>1.0000000000000009E-2</v>
      </c>
      <c r="D51">
        <v>1.5000000000000013E-2</v>
      </c>
      <c r="E51">
        <v>2.0000000000000018E-2</v>
      </c>
      <c r="F51">
        <v>2.0000000000000018E-2</v>
      </c>
      <c r="G51">
        <v>2.5000000000000022E-2</v>
      </c>
      <c r="H51">
        <v>2.5000000000000022E-2</v>
      </c>
      <c r="I51">
        <v>2.6000000000000023E-2</v>
      </c>
      <c r="J51">
        <v>2.7000000000000024E-2</v>
      </c>
      <c r="K51">
        <v>2.8000000000000025E-2</v>
      </c>
      <c r="L51">
        <v>3.0000000000000027E-2</v>
      </c>
      <c r="M51">
        <v>4.500000000000004E-2</v>
      </c>
      <c r="N51">
        <v>5.5000000000000049E-2</v>
      </c>
      <c r="O51">
        <v>5.5000000000000049E-2</v>
      </c>
      <c r="P51">
        <v>5.5000000000000049E-2</v>
      </c>
      <c r="Q51">
        <v>6.0000000000000053E-2</v>
      </c>
      <c r="R51">
        <v>6.4999999999999947E-2</v>
      </c>
    </row>
    <row r="52" spans="2:59">
      <c r="B52">
        <v>40</v>
      </c>
      <c r="C52">
        <v>2.0000000000000018E-2</v>
      </c>
      <c r="D52">
        <v>3.0000000000000027E-2</v>
      </c>
      <c r="E52">
        <v>3.5000000000000031E-2</v>
      </c>
      <c r="F52">
        <v>4.500000000000004E-2</v>
      </c>
      <c r="G52">
        <v>5.8000000000000052E-2</v>
      </c>
      <c r="H52">
        <v>6.5999999999999948E-2</v>
      </c>
      <c r="I52">
        <v>6.5999999999999948E-2</v>
      </c>
      <c r="J52">
        <v>6.5999999999999948E-2</v>
      </c>
      <c r="K52">
        <v>6.7999999999999949E-2</v>
      </c>
      <c r="L52">
        <v>6.899999999999995E-2</v>
      </c>
      <c r="M52">
        <v>8.9999999999999969E-2</v>
      </c>
      <c r="N52">
        <v>9.9999999999999978E-2</v>
      </c>
      <c r="O52">
        <v>0.10999999999999999</v>
      </c>
      <c r="P52">
        <v>0.10999999999999999</v>
      </c>
      <c r="Q52">
        <v>0.10499999999999998</v>
      </c>
      <c r="R52">
        <v>0.18500000000000005</v>
      </c>
    </row>
    <row r="53" spans="2:59">
      <c r="B53">
        <v>50</v>
      </c>
      <c r="C53">
        <v>2.5000000000000022E-2</v>
      </c>
      <c r="D53">
        <v>4.500000000000004E-2</v>
      </c>
      <c r="E53">
        <v>6.0000000000000053E-2</v>
      </c>
      <c r="F53">
        <v>7.999999999999996E-2</v>
      </c>
      <c r="G53">
        <v>9.9999999999999978E-2</v>
      </c>
      <c r="H53">
        <v>0.10999999999999999</v>
      </c>
      <c r="I53">
        <v>0.11499999999999999</v>
      </c>
      <c r="J53">
        <v>0.12</v>
      </c>
      <c r="K53">
        <v>0.12</v>
      </c>
      <c r="L53">
        <v>0.125</v>
      </c>
      <c r="M53">
        <v>0.125</v>
      </c>
      <c r="N53">
        <v>0.14500000000000002</v>
      </c>
      <c r="O53">
        <v>0.17500000000000004</v>
      </c>
      <c r="P53">
        <v>0.17500000000000004</v>
      </c>
      <c r="Q53">
        <v>0.17500000000000004</v>
      </c>
      <c r="R53">
        <v>0.26</v>
      </c>
    </row>
    <row r="64" spans="2:59">
      <c r="AR64">
        <v>0</v>
      </c>
      <c r="AS64">
        <v>5</v>
      </c>
      <c r="AT64">
        <v>10</v>
      </c>
      <c r="AU64">
        <v>20</v>
      </c>
      <c r="AV64">
        <v>30</v>
      </c>
      <c r="AW64">
        <v>40</v>
      </c>
      <c r="AX64">
        <v>45</v>
      </c>
      <c r="AY64">
        <v>50</v>
      </c>
      <c r="AZ64">
        <v>55</v>
      </c>
      <c r="BA64">
        <v>60</v>
      </c>
      <c r="BB64">
        <v>65</v>
      </c>
      <c r="BC64">
        <v>70</v>
      </c>
      <c r="BD64">
        <v>80</v>
      </c>
      <c r="BE64">
        <v>90</v>
      </c>
      <c r="BF64">
        <v>95</v>
      </c>
      <c r="BG64">
        <v>100</v>
      </c>
    </row>
    <row r="65" spans="43:59">
      <c r="AQ65">
        <v>25</v>
      </c>
      <c r="AR65">
        <v>0.20000000000000018</v>
      </c>
      <c r="AS65">
        <v>0.50000000000000044</v>
      </c>
      <c r="AT65">
        <v>1.5000000000000013</v>
      </c>
      <c r="AU65">
        <v>2.0000000000000018</v>
      </c>
      <c r="AV65">
        <v>2.7000000000000024</v>
      </c>
      <c r="AW65">
        <v>3.0000000000000027</v>
      </c>
      <c r="AX65">
        <v>2.9000000000000026</v>
      </c>
      <c r="AY65">
        <v>2.8000000000000025</v>
      </c>
      <c r="AZ65">
        <v>3.0000000000000027</v>
      </c>
      <c r="BA65">
        <v>3.0000000000000027</v>
      </c>
      <c r="BB65">
        <v>3.5000000000000031</v>
      </c>
      <c r="BC65">
        <v>3.5000000000000031</v>
      </c>
      <c r="BD65">
        <v>6.0000000000000053</v>
      </c>
      <c r="BE65">
        <v>6.0000000000000053</v>
      </c>
      <c r="BF65">
        <v>6.0000000000000053</v>
      </c>
      <c r="BG65">
        <v>6.0000000000000053</v>
      </c>
    </row>
    <row r="66" spans="43:59">
      <c r="AQ66">
        <v>40</v>
      </c>
      <c r="AR66">
        <v>2.5000000000000022</v>
      </c>
      <c r="AS66">
        <v>3.7000000000000033</v>
      </c>
      <c r="AT66">
        <v>5.0000000000000044</v>
      </c>
      <c r="AU66">
        <v>5.600000000000005</v>
      </c>
      <c r="AV66">
        <v>6.399999999999995</v>
      </c>
      <c r="AW66">
        <v>7.0999999999999952</v>
      </c>
      <c r="AX66">
        <v>7.2999999999999954</v>
      </c>
      <c r="AY66">
        <v>6.9999999999999947</v>
      </c>
      <c r="AZ66">
        <v>7.1999999999999957</v>
      </c>
      <c r="BA66">
        <v>7.1999999999999957</v>
      </c>
      <c r="BB66">
        <v>7.1999999999999957</v>
      </c>
      <c r="BC66">
        <v>7.7999999999999954</v>
      </c>
      <c r="BD66">
        <v>9.9999999999999982</v>
      </c>
      <c r="BE66">
        <v>10.499999999999998</v>
      </c>
      <c r="BF66">
        <v>10.199999999999998</v>
      </c>
      <c r="BG66">
        <v>9.9999999999999982</v>
      </c>
    </row>
    <row r="67" spans="43:59">
      <c r="AQ67">
        <v>50</v>
      </c>
      <c r="AR67">
        <v>6.9999999999999947</v>
      </c>
      <c r="AS67">
        <v>6.4999999999999947</v>
      </c>
      <c r="AT67">
        <v>6.9999999999999947</v>
      </c>
      <c r="AU67">
        <v>8.9999999999999964</v>
      </c>
      <c r="AV67">
        <v>9.9999999999999982</v>
      </c>
      <c r="AW67">
        <v>11.5</v>
      </c>
      <c r="AX67">
        <v>11.5</v>
      </c>
      <c r="AY67">
        <v>12</v>
      </c>
      <c r="AZ67">
        <v>12</v>
      </c>
      <c r="BA67">
        <v>11.5</v>
      </c>
      <c r="BB67">
        <v>12</v>
      </c>
      <c r="BC67">
        <v>11.5</v>
      </c>
      <c r="BD67">
        <v>13.5</v>
      </c>
      <c r="BE67">
        <v>14.500000000000002</v>
      </c>
      <c r="BF67">
        <v>14.500000000000002</v>
      </c>
      <c r="BG67">
        <v>14.500000000000002</v>
      </c>
    </row>
  </sheetData>
  <mergeCells count="6">
    <mergeCell ref="AS6:AU6"/>
    <mergeCell ref="C6:E6"/>
    <mergeCell ref="F6:H6"/>
    <mergeCell ref="I6:K6"/>
    <mergeCell ref="AM6:AO6"/>
    <mergeCell ref="AP6:AR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FFEF-AE96-440B-BD5D-D69D8651FEA0}">
  <sheetPr codeName="Sheet5"/>
  <dimension ref="B1:E8"/>
  <sheetViews>
    <sheetView workbookViewId="0">
      <selection activeCell="C3" sqref="C3"/>
    </sheetView>
  </sheetViews>
  <sheetFormatPr defaultColWidth="8.81640625" defaultRowHeight="14.5"/>
  <cols>
    <col min="2" max="2" width="10.36328125" customWidth="1"/>
    <col min="3" max="3" width="19.1796875" customWidth="1"/>
    <col min="4" max="4" width="16.1796875" customWidth="1"/>
  </cols>
  <sheetData>
    <row r="1" spans="2:5">
      <c r="B1" s="1" t="s">
        <v>426</v>
      </c>
    </row>
    <row r="2" spans="2:5">
      <c r="B2" s="2" t="s">
        <v>27</v>
      </c>
      <c r="C2" s="2" t="s">
        <v>2</v>
      </c>
      <c r="D2" s="2" t="s">
        <v>3</v>
      </c>
    </row>
    <row r="3" spans="2:5">
      <c r="B3" t="s">
        <v>11</v>
      </c>
      <c r="C3" t="s">
        <v>28</v>
      </c>
      <c r="D3" t="s">
        <v>29</v>
      </c>
    </row>
    <row r="5" spans="2:5">
      <c r="E5" s="1"/>
    </row>
    <row r="6" spans="2:5">
      <c r="B6" t="s">
        <v>30</v>
      </c>
    </row>
    <row r="7" spans="2:5">
      <c r="B7" t="s">
        <v>18</v>
      </c>
    </row>
    <row r="8" spans="2:5">
      <c r="B8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4C7B-DCA5-4919-863A-AE095A2CEBD8}">
  <sheetPr codeName="Sheet6"/>
  <dimension ref="B1:L9"/>
  <sheetViews>
    <sheetView workbookViewId="0">
      <selection activeCell="G7" sqref="G7"/>
    </sheetView>
  </sheetViews>
  <sheetFormatPr defaultColWidth="8.81640625" defaultRowHeight="14.5"/>
  <cols>
    <col min="2" max="2" width="23.453125" customWidth="1"/>
    <col min="3" max="3" width="9.54296875" customWidth="1"/>
    <col min="4" max="4" width="10.54296875" customWidth="1"/>
    <col min="5" max="5" width="12.1796875" customWidth="1"/>
    <col min="6" max="6" width="9.81640625" customWidth="1"/>
  </cols>
  <sheetData>
    <row r="1" spans="2:12">
      <c r="C1" s="2" t="s">
        <v>2</v>
      </c>
      <c r="D1" s="2" t="s">
        <v>3</v>
      </c>
      <c r="F1" s="6" t="s">
        <v>54</v>
      </c>
      <c r="G1" s="1" t="s">
        <v>55</v>
      </c>
      <c r="J1" s="2" t="s">
        <v>51</v>
      </c>
    </row>
    <row r="2" spans="2:12">
      <c r="B2" s="2" t="s">
        <v>71</v>
      </c>
      <c r="K2" s="2" t="s">
        <v>52</v>
      </c>
      <c r="L2" s="2" t="s">
        <v>3</v>
      </c>
    </row>
    <row r="3" spans="2:12">
      <c r="B3" t="s">
        <v>12</v>
      </c>
      <c r="C3" s="18">
        <f>Manufacturing!C13</f>
        <v>13879.55020053314</v>
      </c>
      <c r="D3" s="18">
        <f>Manufacturing!D13</f>
        <v>11950.619668141582</v>
      </c>
      <c r="E3" t="s">
        <v>41</v>
      </c>
      <c r="F3" s="5">
        <f>(D3-C3)/C3</f>
        <v>-0.13897644408660043</v>
      </c>
      <c r="J3" t="s">
        <v>325</v>
      </c>
      <c r="K3">
        <f>Manufacturing!C11/C$6</f>
        <v>9.5196090103791108E-3</v>
      </c>
      <c r="L3">
        <f>Manufacturing!D11/D$6</f>
        <v>2.8011200189551962E-3</v>
      </c>
    </row>
    <row r="4" spans="2:12">
      <c r="B4" t="s">
        <v>13</v>
      </c>
      <c r="C4" s="18">
        <f>C6*Use!I17/1000</f>
        <v>32670.739486917184</v>
      </c>
      <c r="D4" s="18">
        <f>D6*Use!J17/1000</f>
        <v>77283.202466693896</v>
      </c>
      <c r="E4" t="s">
        <v>41</v>
      </c>
      <c r="F4" s="5">
        <f>(D4-C4)/C4</f>
        <v>1.3655173920272459</v>
      </c>
      <c r="G4" s="1"/>
      <c r="J4" t="s">
        <v>326</v>
      </c>
      <c r="K4">
        <f>Manufacturing!C12/C$6</f>
        <v>1.1907496127661106E-2</v>
      </c>
      <c r="L4">
        <f>Manufacturing!D12/D$6</f>
        <v>5.0986885014719097E-3</v>
      </c>
    </row>
    <row r="5" spans="2:12">
      <c r="B5" t="s">
        <v>14</v>
      </c>
      <c r="C5" s="18"/>
      <c r="D5" s="18"/>
      <c r="E5" t="s">
        <v>41</v>
      </c>
      <c r="F5" s="5"/>
      <c r="G5" s="1" t="s">
        <v>381</v>
      </c>
      <c r="J5" t="s">
        <v>53</v>
      </c>
      <c r="K5">
        <f>C4/C6</f>
        <v>5.0436747575350591E-2</v>
      </c>
      <c r="L5">
        <f>D4/D6</f>
        <v>5.1087099940083924E-2</v>
      </c>
    </row>
    <row r="6" spans="2:12">
      <c r="B6" t="s">
        <v>45</v>
      </c>
      <c r="C6" s="18">
        <f>Use!C9</f>
        <v>647756.66666666674</v>
      </c>
      <c r="D6" s="18">
        <f>Use!D9</f>
        <v>1512773.3333333335</v>
      </c>
      <c r="E6" t="s">
        <v>17</v>
      </c>
      <c r="F6" s="5">
        <f t="shared" ref="F6:F9" si="0">(D6-C6)/C6</f>
        <v>1.3354037267080745</v>
      </c>
    </row>
    <row r="7" spans="2:12">
      <c r="B7" t="s">
        <v>393</v>
      </c>
      <c r="C7" s="118">
        <f>C6/Use!C10</f>
        <v>13.416666666666668</v>
      </c>
      <c r="D7" s="118">
        <f>D6/Use!D10</f>
        <v>31.333333333333336</v>
      </c>
      <c r="E7" t="s">
        <v>394</v>
      </c>
      <c r="F7" s="5">
        <f t="shared" si="0"/>
        <v>1.3354037267080745</v>
      </c>
      <c r="G7" s="1"/>
    </row>
    <row r="8" spans="2:12">
      <c r="B8" t="s">
        <v>15</v>
      </c>
      <c r="C8" s="18">
        <f>C5+C4+C3</f>
        <v>46550.28968745032</v>
      </c>
      <c r="D8" s="18">
        <f>D5+D4+D3</f>
        <v>89233.822134835471</v>
      </c>
      <c r="E8" t="s">
        <v>41</v>
      </c>
      <c r="F8" s="5">
        <f t="shared" si="0"/>
        <v>0.91693376634114432</v>
      </c>
    </row>
    <row r="9" spans="2:12">
      <c r="B9" s="2" t="s">
        <v>16</v>
      </c>
      <c r="C9" s="119">
        <f>C8/C6</f>
        <v>7.1863852713390797E-2</v>
      </c>
      <c r="D9" s="119">
        <f>D8/D6</f>
        <v>5.8986908460511023E-2</v>
      </c>
      <c r="E9" s="2" t="s">
        <v>48</v>
      </c>
      <c r="F9" s="5">
        <f t="shared" si="0"/>
        <v>-0.17918527558264824</v>
      </c>
      <c r="G9" s="1"/>
      <c r="H9" s="1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2B2B-B92D-45CD-AE42-BC6BAA15792C}">
  <dimension ref="A1:EP1048557"/>
  <sheetViews>
    <sheetView workbookViewId="0">
      <pane xSplit="2" topLeftCell="C1" activePane="topRight" state="frozen"/>
      <selection pane="topRight" activeCell="BY2" sqref="BY2"/>
    </sheetView>
  </sheetViews>
  <sheetFormatPr defaultRowHeight="14.5"/>
  <cols>
    <col min="1" max="1" width="14.6328125" customWidth="1"/>
    <col min="4" max="4" width="11.81640625" customWidth="1"/>
    <col min="5" max="6" width="13.26953125" customWidth="1"/>
    <col min="7" max="7" width="11" customWidth="1"/>
    <col min="8" max="8" width="11.08984375" customWidth="1"/>
    <col min="9" max="9" width="10.81640625" customWidth="1"/>
    <col min="10" max="10" width="11" customWidth="1"/>
    <col min="11" max="11" width="10.1796875" customWidth="1"/>
    <col min="12" max="12" width="11.36328125" customWidth="1"/>
    <col min="13" max="13" width="9.90625" customWidth="1"/>
    <col min="20" max="21" width="9.81640625" customWidth="1"/>
    <col min="33" max="33" width="11.08984375" customWidth="1"/>
    <col min="35" max="35" width="10.6328125" customWidth="1"/>
    <col min="36" max="36" width="19.453125" customWidth="1"/>
    <col min="37" max="37" width="14.90625" customWidth="1"/>
    <col min="38" max="38" width="13.6328125" customWidth="1"/>
    <col min="39" max="39" width="11.08984375" customWidth="1"/>
    <col min="40" max="40" width="10.7265625" customWidth="1"/>
    <col min="64" max="64" width="9.81640625" customWidth="1"/>
    <col min="65" max="65" width="10.26953125" customWidth="1"/>
    <col min="66" max="66" width="10.6328125" customWidth="1"/>
    <col min="72" max="72" width="6.1796875" style="77" customWidth="1"/>
    <col min="73" max="73" width="29.54296875" customWidth="1"/>
    <col min="74" max="74" width="8.7265625" style="88"/>
    <col min="75" max="75" width="10.6328125" customWidth="1"/>
    <col min="78" max="79" width="10.36328125" bestFit="1" customWidth="1"/>
    <col min="134" max="134" width="8.7265625" style="71"/>
    <col min="140" max="140" width="8.7265625" style="85"/>
    <col min="142" max="142" width="8.7265625" style="72"/>
  </cols>
  <sheetData>
    <row r="1" spans="1:146">
      <c r="A1" s="1" t="s">
        <v>429</v>
      </c>
    </row>
    <row r="2" spans="1:146" s="64" customFormat="1" ht="58.5" customHeight="1">
      <c r="A2" s="65" t="s">
        <v>207</v>
      </c>
      <c r="B2" s="65"/>
      <c r="C2" s="65"/>
      <c r="D2" s="63" t="s">
        <v>170</v>
      </c>
      <c r="E2" s="62" t="s">
        <v>428</v>
      </c>
      <c r="F2" s="146" t="s">
        <v>342</v>
      </c>
      <c r="G2" s="146"/>
      <c r="H2" s="146"/>
      <c r="I2" s="146"/>
      <c r="J2" s="146"/>
      <c r="K2" s="146"/>
      <c r="L2" s="146"/>
      <c r="M2" s="146"/>
      <c r="N2" s="148" t="s">
        <v>348</v>
      </c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9" t="s">
        <v>344</v>
      </c>
      <c r="AH2" s="149"/>
      <c r="AI2" s="149"/>
      <c r="AJ2" s="149"/>
      <c r="AK2" s="149"/>
      <c r="AL2" s="149" t="s">
        <v>237</v>
      </c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51" t="s">
        <v>238</v>
      </c>
      <c r="AX2" s="152"/>
      <c r="AY2" s="152"/>
      <c r="AZ2" s="152"/>
      <c r="BA2" s="152"/>
      <c r="BB2" s="152"/>
      <c r="BC2" s="152"/>
      <c r="BD2" s="149" t="s">
        <v>244</v>
      </c>
      <c r="BE2" s="149"/>
      <c r="BF2" s="149" t="s">
        <v>247</v>
      </c>
      <c r="BG2" s="149"/>
      <c r="BH2" s="149"/>
      <c r="BI2" s="149"/>
      <c r="BJ2" s="149"/>
      <c r="BK2" s="149"/>
      <c r="BL2" s="149" t="s">
        <v>327</v>
      </c>
      <c r="BM2" s="149"/>
      <c r="BN2" s="149"/>
      <c r="BO2" s="148" t="s">
        <v>296</v>
      </c>
      <c r="BP2" s="148"/>
      <c r="BQ2" s="148"/>
      <c r="BR2" s="148"/>
      <c r="BS2" s="148"/>
      <c r="BT2" s="78"/>
      <c r="BV2" s="64" t="s">
        <v>288</v>
      </c>
      <c r="ED2" s="76"/>
      <c r="EJ2" s="86"/>
      <c r="EL2" s="73"/>
    </row>
    <row r="3" spans="1:146">
      <c r="A3" s="1" t="s">
        <v>357</v>
      </c>
      <c r="D3" s="2" t="s">
        <v>231</v>
      </c>
      <c r="E3" s="2"/>
      <c r="F3" s="147" t="s">
        <v>435</v>
      </c>
      <c r="G3" s="147"/>
      <c r="H3" s="147"/>
      <c r="I3" s="147"/>
      <c r="J3" s="147"/>
      <c r="K3" s="147"/>
      <c r="L3" s="147"/>
      <c r="M3" s="147"/>
      <c r="N3" s="141" t="s">
        <v>436</v>
      </c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7" t="s">
        <v>437</v>
      </c>
      <c r="AH3" s="147"/>
      <c r="AI3" s="147"/>
      <c r="AJ3" s="147"/>
      <c r="AK3" s="147"/>
      <c r="AL3">
        <v>2014</v>
      </c>
      <c r="AM3" t="s">
        <v>438</v>
      </c>
      <c r="AW3">
        <v>2017</v>
      </c>
      <c r="AX3" t="s">
        <v>439</v>
      </c>
      <c r="BD3" s="143" t="s">
        <v>440</v>
      </c>
      <c r="BE3" s="143"/>
      <c r="BF3" s="143" t="s">
        <v>441</v>
      </c>
      <c r="BG3" s="143"/>
      <c r="BH3" s="143"/>
      <c r="BI3" s="143"/>
      <c r="BJ3" s="143"/>
      <c r="BK3" s="143"/>
      <c r="BL3" s="53">
        <v>2021</v>
      </c>
      <c r="BM3" s="53" t="s">
        <v>443</v>
      </c>
      <c r="BN3" s="53"/>
      <c r="BO3" s="14">
        <v>2019</v>
      </c>
      <c r="BP3" t="s">
        <v>442</v>
      </c>
      <c r="BU3" t="s">
        <v>350</v>
      </c>
      <c r="BY3" s="101" t="s">
        <v>355</v>
      </c>
      <c r="BZ3" s="104" t="s">
        <v>352</v>
      </c>
      <c r="CA3" s="102" t="s">
        <v>354</v>
      </c>
      <c r="EE3" s="71"/>
      <c r="EF3" s="71"/>
      <c r="EG3" s="71"/>
      <c r="EH3" s="71"/>
      <c r="EI3" s="71"/>
    </row>
    <row r="4" spans="1:146">
      <c r="C4" s="2" t="s">
        <v>176</v>
      </c>
      <c r="D4" s="2"/>
      <c r="E4" s="6" t="s">
        <v>219</v>
      </c>
      <c r="F4" t="s">
        <v>341</v>
      </c>
      <c r="N4" t="s">
        <v>349</v>
      </c>
      <c r="T4" t="s">
        <v>349</v>
      </c>
      <c r="Y4" t="s">
        <v>307</v>
      </c>
      <c r="AG4" t="s">
        <v>345</v>
      </c>
      <c r="AL4" t="s">
        <v>307</v>
      </c>
      <c r="AR4" t="s">
        <v>340</v>
      </c>
      <c r="AW4" t="s">
        <v>335</v>
      </c>
      <c r="AX4" t="s">
        <v>335</v>
      </c>
      <c r="AY4" t="s">
        <v>335</v>
      </c>
      <c r="AZ4" t="s">
        <v>339</v>
      </c>
      <c r="BA4" t="s">
        <v>338</v>
      </c>
      <c r="BB4" t="s">
        <v>336</v>
      </c>
      <c r="BC4" t="s">
        <v>337</v>
      </c>
      <c r="BD4" t="s">
        <v>334</v>
      </c>
      <c r="BF4" t="s">
        <v>245</v>
      </c>
      <c r="BJ4" t="s">
        <v>246</v>
      </c>
      <c r="BL4" t="s">
        <v>305</v>
      </c>
      <c r="BO4" t="s">
        <v>297</v>
      </c>
      <c r="BP4" t="s">
        <v>307</v>
      </c>
      <c r="BQ4" t="s">
        <v>308</v>
      </c>
      <c r="BR4" t="s">
        <v>309</v>
      </c>
      <c r="BS4" t="s">
        <v>310</v>
      </c>
      <c r="BU4" s="38" t="s">
        <v>314</v>
      </c>
      <c r="BV4" s="89" t="s">
        <v>52</v>
      </c>
      <c r="BW4" s="2" t="s">
        <v>312</v>
      </c>
      <c r="BX4" t="s">
        <v>351</v>
      </c>
      <c r="BY4" s="99">
        <f>COUNT(BX5:CY5)</f>
        <v>28</v>
      </c>
      <c r="BZ4" s="103">
        <f>AVERAGE(BX7:CY7)</f>
        <v>1.1344173865184048E-2</v>
      </c>
      <c r="CA4" s="100">
        <f>_xlfn.STDEV.P(BX7:CY7)</f>
        <v>4.1857073375509625E-2</v>
      </c>
      <c r="EE4" s="71"/>
      <c r="EF4" s="71"/>
      <c r="EG4" s="71"/>
      <c r="EH4" s="71"/>
      <c r="EI4" s="71"/>
    </row>
    <row r="5" spans="1:146">
      <c r="C5" s="2" t="s">
        <v>320</v>
      </c>
      <c r="E5" t="s">
        <v>319</v>
      </c>
      <c r="F5" s="143" t="s">
        <v>193</v>
      </c>
      <c r="G5" s="143"/>
      <c r="H5" s="143"/>
      <c r="I5" s="143"/>
      <c r="J5" s="143"/>
      <c r="K5" s="143"/>
      <c r="L5" s="143"/>
      <c r="M5" s="143"/>
      <c r="N5" s="143" t="s">
        <v>193</v>
      </c>
      <c r="O5" s="143"/>
      <c r="P5" s="143"/>
      <c r="Q5" s="143"/>
      <c r="R5" s="143"/>
      <c r="S5" s="143"/>
      <c r="T5" s="143" t="s">
        <v>193</v>
      </c>
      <c r="U5" s="143"/>
      <c r="V5" s="143"/>
      <c r="W5" s="143"/>
      <c r="X5" s="143"/>
      <c r="Y5" s="143" t="s">
        <v>220</v>
      </c>
      <c r="Z5" s="143"/>
      <c r="AA5" s="143"/>
      <c r="AB5" s="143"/>
      <c r="AC5" s="143"/>
      <c r="AD5" s="143"/>
      <c r="AE5" s="143"/>
      <c r="AF5" s="143"/>
      <c r="AG5" t="s">
        <v>193</v>
      </c>
      <c r="AL5" t="s">
        <v>193</v>
      </c>
      <c r="AR5" t="s">
        <v>113</v>
      </c>
      <c r="AW5" t="s">
        <v>193</v>
      </c>
      <c r="AZ5" t="s">
        <v>319</v>
      </c>
      <c r="BD5" t="s">
        <v>220</v>
      </c>
      <c r="BF5" s="143" t="s">
        <v>319</v>
      </c>
      <c r="BG5" s="143"/>
      <c r="BH5" s="143"/>
      <c r="BI5" s="143"/>
      <c r="BJ5" s="143"/>
      <c r="BK5" t="s">
        <v>193</v>
      </c>
      <c r="BL5" s="143" t="s">
        <v>220</v>
      </c>
      <c r="BM5" s="143"/>
      <c r="BN5" s="143"/>
      <c r="BO5" s="143" t="s">
        <v>319</v>
      </c>
      <c r="BP5" s="143"/>
      <c r="BQ5" s="143"/>
      <c r="BR5" s="143"/>
      <c r="BS5" s="143"/>
      <c r="BU5" s="2" t="s">
        <v>295</v>
      </c>
      <c r="BW5" t="s">
        <v>196</v>
      </c>
      <c r="BX5" s="32">
        <f>IF(F6="NMC",F24,"")</f>
        <v>0.98</v>
      </c>
      <c r="BY5" s="32">
        <f>IF(G6="NMC",G24,"")</f>
        <v>0.996</v>
      </c>
      <c r="BZ5" s="32">
        <f>IF(H6="NMC",H24,"")</f>
        <v>0.97580645161290325</v>
      </c>
      <c r="CA5" s="32">
        <f>IF(I6="NMC",I24,"")</f>
        <v>0.83805668016194323</v>
      </c>
      <c r="CB5" s="32">
        <f t="shared" ref="CB5:CG5" si="0">IF(AL6="NMC",AL24,"")</f>
        <v>0.94</v>
      </c>
      <c r="CC5" s="32">
        <f t="shared" si="0"/>
        <v>0.9</v>
      </c>
      <c r="CD5" s="32">
        <f t="shared" si="0"/>
        <v>0.82</v>
      </c>
      <c r="CE5" s="32">
        <f t="shared" si="0"/>
        <v>0.82</v>
      </c>
      <c r="CF5" s="32">
        <f t="shared" si="0"/>
        <v>0.77500000000000002</v>
      </c>
      <c r="CG5" s="32">
        <f t="shared" si="0"/>
        <v>0.76</v>
      </c>
      <c r="CH5" s="32">
        <f t="shared" ref="CH5:CN5" si="1">IF(AW6="NMC",AW24,"")</f>
        <v>0.99</v>
      </c>
      <c r="CI5" s="32">
        <f t="shared" si="1"/>
        <v>0.96</v>
      </c>
      <c r="CJ5" s="32">
        <f t="shared" si="1"/>
        <v>0.91</v>
      </c>
      <c r="CK5" s="32">
        <f t="shared" si="1"/>
        <v>0.83499999999999996</v>
      </c>
      <c r="CL5" s="32">
        <f t="shared" si="1"/>
        <v>0.92</v>
      </c>
      <c r="CM5" s="32">
        <f t="shared" si="1"/>
        <v>0.96699999999999997</v>
      </c>
      <c r="CN5" s="32">
        <f t="shared" si="1"/>
        <v>0.93640000000000001</v>
      </c>
      <c r="CO5" s="32">
        <f t="shared" ref="CO5:CT5" si="2">IF(BF6="NMC",BF24,"")</f>
        <v>0.75</v>
      </c>
      <c r="CP5" s="32">
        <f t="shared" si="2"/>
        <v>0.86</v>
      </c>
      <c r="CQ5" s="32">
        <f t="shared" si="2"/>
        <v>0.875</v>
      </c>
      <c r="CR5" s="32">
        <f t="shared" si="2"/>
        <v>0.93</v>
      </c>
      <c r="CS5" s="32">
        <f t="shared" si="2"/>
        <v>0.8</v>
      </c>
      <c r="CT5" s="32">
        <f t="shared" si="2"/>
        <v>0.96</v>
      </c>
      <c r="CU5" s="32">
        <f>IF(BO6="NMC",BO24,"")</f>
        <v>0.9</v>
      </c>
      <c r="CV5" s="32">
        <f>IF(BP6="NMC",BP24,"")</f>
        <v>0.92500000000000004</v>
      </c>
      <c r="CW5" s="32">
        <f>IF(BQ6="NMC",BQ24,"")</f>
        <v>0.97</v>
      </c>
      <c r="CX5" s="87">
        <f>IF(BR6="NMC",BR24,"")</f>
        <v>0.875</v>
      </c>
      <c r="CY5" s="32">
        <f>IF(BS6="NMC",BS24,"")</f>
        <v>0.82</v>
      </c>
      <c r="EL5" s="74" t="str">
        <f>IF(BT6="NMC",BT24,"")</f>
        <v/>
      </c>
      <c r="EM5" s="32" t="str">
        <f>IF(BV6="NMC",BU24,"")</f>
        <v/>
      </c>
      <c r="EN5" s="32" t="str">
        <f t="shared" ref="EN5" si="3">IF(BW6="NMC",BW24,"")</f>
        <v/>
      </c>
      <c r="EO5" s="32"/>
      <c r="EP5" s="32"/>
    </row>
    <row r="6" spans="1:146">
      <c r="A6" t="s">
        <v>173</v>
      </c>
      <c r="B6" t="s">
        <v>174</v>
      </c>
      <c r="D6" s="2" t="s">
        <v>171</v>
      </c>
      <c r="E6" s="6" t="s">
        <v>195</v>
      </c>
      <c r="F6" s="53" t="s">
        <v>52</v>
      </c>
      <c r="G6" s="53" t="s">
        <v>52</v>
      </c>
      <c r="H6" s="53" t="s">
        <v>52</v>
      </c>
      <c r="I6" s="53" t="s">
        <v>52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3</v>
      </c>
      <c r="BE6" t="s">
        <v>3</v>
      </c>
      <c r="BF6" t="s">
        <v>52</v>
      </c>
      <c r="BG6" t="s">
        <v>52</v>
      </c>
      <c r="BH6" t="s">
        <v>52</v>
      </c>
      <c r="BI6" t="s">
        <v>52</v>
      </c>
      <c r="BJ6" t="s">
        <v>52</v>
      </c>
      <c r="BK6" t="s">
        <v>52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U6" s="98">
        <f>RSQ(F25:BS25,F24:BS24)</f>
        <v>0.52332695768500437</v>
      </c>
      <c r="BW6" t="s">
        <v>197</v>
      </c>
      <c r="BX6" s="32">
        <f>IF(F6="NMC",F25,"")</f>
        <v>0.98899999999999999</v>
      </c>
      <c r="BY6" s="32">
        <f>IF(G6="NMC",G25,"")</f>
        <v>0.97119999999999995</v>
      </c>
      <c r="BZ6" s="32">
        <f>IF(H6="NMC",H25,"")</f>
        <v>0.95</v>
      </c>
      <c r="CA6" s="32">
        <f>IF(I6="NMC",I25,"")</f>
        <v>0.91049999999999998</v>
      </c>
      <c r="CB6" s="32">
        <f t="shared" ref="CB6:CG6" si="4">IF(AL6="NMC",AL25,"")</f>
        <v>0.96550000000000002</v>
      </c>
      <c r="CC6" s="32">
        <f t="shared" si="4"/>
        <v>0.92479999999999996</v>
      </c>
      <c r="CD6" s="32">
        <f t="shared" si="4"/>
        <v>0.86909999999999998</v>
      </c>
      <c r="CE6" s="32">
        <f t="shared" si="4"/>
        <v>0.84360000000000002</v>
      </c>
      <c r="CF6" s="32">
        <f t="shared" si="4"/>
        <v>0.80969999999999998</v>
      </c>
      <c r="CG6" s="32">
        <f t="shared" si="4"/>
        <v>0.80059999999999998</v>
      </c>
      <c r="CH6" s="32">
        <f t="shared" ref="CH6:CN6" si="5">IF(AW6="NMC",AW25,"")</f>
        <v>0.92220000000000002</v>
      </c>
      <c r="CI6" s="32">
        <f t="shared" si="5"/>
        <v>0.87650000000000006</v>
      </c>
      <c r="CJ6" s="32">
        <f t="shared" si="5"/>
        <v>0.86119999999999997</v>
      </c>
      <c r="CK6" s="32">
        <f t="shared" si="5"/>
        <v>0.88900000000000001</v>
      </c>
      <c r="CL6" s="32">
        <f t="shared" si="5"/>
        <v>0.88900000000000001</v>
      </c>
      <c r="CM6" s="32">
        <f t="shared" si="5"/>
        <v>0.95899999999999996</v>
      </c>
      <c r="CN6" s="32">
        <f t="shared" si="5"/>
        <v>0.95899999999999996</v>
      </c>
      <c r="CO6" s="32">
        <f t="shared" ref="CO6:CT6" si="6">IF(BF6="NMC",BF25,"")</f>
        <v>0.79466666666666663</v>
      </c>
      <c r="CP6" s="32">
        <f t="shared" si="6"/>
        <v>0.90933333333333333</v>
      </c>
      <c r="CQ6" s="32">
        <f t="shared" si="6"/>
        <v>0.86699999999999999</v>
      </c>
      <c r="CR6" s="32">
        <f t="shared" si="6"/>
        <v>0.89100000000000001</v>
      </c>
      <c r="CS6" s="32">
        <f t="shared" si="6"/>
        <v>0.84499999999999997</v>
      </c>
      <c r="CT6" s="32">
        <f t="shared" si="6"/>
        <v>0.95099999999999996</v>
      </c>
      <c r="CU6" s="32">
        <f>IF(BO6="NMC",BO25,"")</f>
        <v>0.92</v>
      </c>
      <c r="CV6" s="32">
        <f>IF(BP6="NMC",BP25,"")</f>
        <v>0.95199999999999996</v>
      </c>
      <c r="CW6" s="32">
        <f>IF(BQ6="NMC",BQ25,"")</f>
        <v>0.95099999999999996</v>
      </c>
      <c r="CX6" s="87">
        <f>IF(BR6="NMC",BR25,"")</f>
        <v>0.92100000000000004</v>
      </c>
      <c r="CY6" s="32">
        <f>IF(BS6="NMC",BS25,"")</f>
        <v>0.91400000000000003</v>
      </c>
      <c r="EL6" s="74" t="str">
        <f>IF(BT6="NMC",BT25,"")</f>
        <v/>
      </c>
      <c r="EM6" s="32" t="str">
        <f>IF(BV6="NMC",BU25,"")</f>
        <v/>
      </c>
      <c r="EN6" s="32" t="str">
        <f>IF(BW6="NMC",#REF!,"")</f>
        <v/>
      </c>
      <c r="EO6" s="32"/>
      <c r="EP6" s="32"/>
    </row>
    <row r="7" spans="1:146">
      <c r="A7" t="s">
        <v>74</v>
      </c>
      <c r="B7" s="24">
        <v>1</v>
      </c>
      <c r="C7" t="s">
        <v>9</v>
      </c>
      <c r="D7" s="4" t="s">
        <v>164</v>
      </c>
      <c r="E7" s="48">
        <v>0.3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  <c r="P7" t="s">
        <v>194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194</v>
      </c>
      <c r="W7" t="s">
        <v>194</v>
      </c>
      <c r="X7" t="s">
        <v>194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0.5</v>
      </c>
      <c r="AG7" t="s">
        <v>194</v>
      </c>
      <c r="AH7" t="s">
        <v>194</v>
      </c>
      <c r="AI7" t="s">
        <v>194</v>
      </c>
      <c r="AJ7" t="s">
        <v>194</v>
      </c>
      <c r="AK7" t="s">
        <v>194</v>
      </c>
      <c r="AL7" t="s">
        <v>194</v>
      </c>
      <c r="AM7" t="s">
        <v>194</v>
      </c>
      <c r="AN7" t="s">
        <v>194</v>
      </c>
      <c r="AO7" t="s">
        <v>194</v>
      </c>
      <c r="AP7" t="s">
        <v>194</v>
      </c>
      <c r="AQ7" t="s">
        <v>194</v>
      </c>
      <c r="AR7">
        <v>1</v>
      </c>
      <c r="AS7">
        <v>1</v>
      </c>
      <c r="AT7">
        <v>1</v>
      </c>
      <c r="AU7">
        <v>1</v>
      </c>
      <c r="AV7">
        <v>1</v>
      </c>
      <c r="AW7" t="s">
        <v>194</v>
      </c>
      <c r="AX7" t="s">
        <v>194</v>
      </c>
      <c r="AY7" t="s">
        <v>194</v>
      </c>
      <c r="AZ7">
        <v>0.33</v>
      </c>
      <c r="BA7">
        <v>0.33</v>
      </c>
      <c r="BB7">
        <v>0.33</v>
      </c>
      <c r="BC7">
        <v>0.33</v>
      </c>
      <c r="BD7">
        <v>0.5</v>
      </c>
      <c r="BE7">
        <v>0.5</v>
      </c>
      <c r="BF7">
        <v>1</v>
      </c>
      <c r="BG7">
        <v>1</v>
      </c>
      <c r="BH7">
        <v>1</v>
      </c>
      <c r="BI7">
        <v>1</v>
      </c>
      <c r="BJ7">
        <v>1</v>
      </c>
      <c r="BK7" t="s">
        <v>194</v>
      </c>
      <c r="BL7">
        <v>1</v>
      </c>
      <c r="BM7">
        <v>1</v>
      </c>
      <c r="BN7">
        <v>1</v>
      </c>
      <c r="BO7">
        <v>0.2</v>
      </c>
      <c r="BP7">
        <v>0.2</v>
      </c>
      <c r="BQ7">
        <v>0.2</v>
      </c>
      <c r="BR7">
        <v>0.1</v>
      </c>
      <c r="BS7">
        <v>1</v>
      </c>
      <c r="BU7" s="2" t="s">
        <v>318</v>
      </c>
      <c r="BW7" t="s">
        <v>353</v>
      </c>
      <c r="BX7" s="32">
        <f>BX6-BX5</f>
        <v>9.000000000000008E-3</v>
      </c>
      <c r="BY7" s="32">
        <f t="shared" ref="BY7:CY7" si="7">BY6-BY5</f>
        <v>-2.4800000000000044E-2</v>
      </c>
      <c r="BZ7" s="32">
        <f t="shared" si="7"/>
        <v>-2.5806451612903292E-2</v>
      </c>
      <c r="CA7" s="32">
        <f t="shared" si="7"/>
        <v>7.2443319838056741E-2</v>
      </c>
      <c r="CB7" s="32">
        <f t="shared" si="7"/>
        <v>2.5500000000000078E-2</v>
      </c>
      <c r="CC7" s="32">
        <f t="shared" si="7"/>
        <v>2.4799999999999933E-2</v>
      </c>
      <c r="CD7" s="32">
        <f t="shared" si="7"/>
        <v>4.9100000000000033E-2</v>
      </c>
      <c r="CE7" s="32">
        <f t="shared" si="7"/>
        <v>2.3600000000000065E-2</v>
      </c>
      <c r="CF7" s="32">
        <f t="shared" si="7"/>
        <v>3.4699999999999953E-2</v>
      </c>
      <c r="CG7" s="32">
        <f t="shared" si="7"/>
        <v>4.0599999999999969E-2</v>
      </c>
      <c r="CH7" s="32">
        <f t="shared" si="7"/>
        <v>-6.7799999999999971E-2</v>
      </c>
      <c r="CI7" s="32">
        <f t="shared" si="7"/>
        <v>-8.3499999999999908E-2</v>
      </c>
      <c r="CJ7" s="32">
        <f t="shared" si="7"/>
        <v>-4.8800000000000066E-2</v>
      </c>
      <c r="CK7" s="32">
        <f t="shared" si="7"/>
        <v>5.4000000000000048E-2</v>
      </c>
      <c r="CL7" s="32">
        <f t="shared" si="7"/>
        <v>-3.1000000000000028E-2</v>
      </c>
      <c r="CM7" s="32">
        <f t="shared" si="7"/>
        <v>-8.0000000000000071E-3</v>
      </c>
      <c r="CN7" s="32">
        <f t="shared" si="7"/>
        <v>2.2599999999999953E-2</v>
      </c>
      <c r="CO7" s="32">
        <f t="shared" si="7"/>
        <v>4.4666666666666632E-2</v>
      </c>
      <c r="CP7" s="32">
        <f t="shared" si="7"/>
        <v>4.933333333333334E-2</v>
      </c>
      <c r="CQ7" s="32">
        <f t="shared" si="7"/>
        <v>-8.0000000000000071E-3</v>
      </c>
      <c r="CR7" s="32">
        <f t="shared" si="7"/>
        <v>-3.9000000000000035E-2</v>
      </c>
      <c r="CS7" s="32">
        <f t="shared" si="7"/>
        <v>4.4999999999999929E-2</v>
      </c>
      <c r="CT7" s="32">
        <f t="shared" si="7"/>
        <v>-9.000000000000008E-3</v>
      </c>
      <c r="CU7" s="32">
        <f t="shared" si="7"/>
        <v>2.0000000000000018E-2</v>
      </c>
      <c r="CV7" s="32">
        <f t="shared" si="7"/>
        <v>2.6999999999999913E-2</v>
      </c>
      <c r="CW7" s="32">
        <f t="shared" si="7"/>
        <v>-1.9000000000000017E-2</v>
      </c>
      <c r="CX7" s="32">
        <f t="shared" si="7"/>
        <v>4.6000000000000041E-2</v>
      </c>
      <c r="CY7" s="32">
        <f t="shared" si="7"/>
        <v>9.4000000000000083E-2</v>
      </c>
    </row>
    <row r="8" spans="1:146">
      <c r="A8" t="s">
        <v>75</v>
      </c>
      <c r="B8" s="24">
        <v>1</v>
      </c>
      <c r="C8" t="s">
        <v>9</v>
      </c>
      <c r="D8" s="4" t="s">
        <v>165</v>
      </c>
      <c r="E8" s="48">
        <v>0.25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194</v>
      </c>
      <c r="W8" t="s">
        <v>194</v>
      </c>
      <c r="X8" t="s">
        <v>194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0.5</v>
      </c>
      <c r="AG8" t="s">
        <v>194</v>
      </c>
      <c r="AH8" t="s">
        <v>194</v>
      </c>
      <c r="AI8" t="s">
        <v>194</v>
      </c>
      <c r="AJ8" t="s">
        <v>194</v>
      </c>
      <c r="AK8" t="s">
        <v>194</v>
      </c>
      <c r="AL8" t="s">
        <v>194</v>
      </c>
      <c r="AM8" t="s">
        <v>194</v>
      </c>
      <c r="AN8" t="s">
        <v>194</v>
      </c>
      <c r="AO8" t="s">
        <v>194</v>
      </c>
      <c r="AP8" t="s">
        <v>194</v>
      </c>
      <c r="AQ8" t="s">
        <v>194</v>
      </c>
      <c r="AR8">
        <v>1</v>
      </c>
      <c r="AS8">
        <v>1</v>
      </c>
      <c r="AT8">
        <v>1</v>
      </c>
      <c r="AU8">
        <v>1</v>
      </c>
      <c r="AV8">
        <v>1</v>
      </c>
      <c r="AW8" t="s">
        <v>194</v>
      </c>
      <c r="AX8" t="s">
        <v>194</v>
      </c>
      <c r="AY8" t="s">
        <v>194</v>
      </c>
      <c r="AZ8">
        <v>1</v>
      </c>
      <c r="BA8">
        <v>1</v>
      </c>
      <c r="BB8">
        <v>1</v>
      </c>
      <c r="BC8">
        <v>1</v>
      </c>
      <c r="BD8">
        <v>0.5</v>
      </c>
      <c r="BE8">
        <v>0.5</v>
      </c>
      <c r="BF8">
        <v>1</v>
      </c>
      <c r="BG8">
        <v>1</v>
      </c>
      <c r="BH8">
        <v>1</v>
      </c>
      <c r="BI8">
        <v>1</v>
      </c>
      <c r="BJ8">
        <v>1</v>
      </c>
      <c r="BK8" t="s">
        <v>194</v>
      </c>
      <c r="BL8">
        <v>1</v>
      </c>
      <c r="BM8">
        <v>1</v>
      </c>
      <c r="BN8">
        <v>1</v>
      </c>
      <c r="BO8">
        <v>0.5</v>
      </c>
      <c r="BP8">
        <v>0.5</v>
      </c>
      <c r="BQ8">
        <v>0.5</v>
      </c>
      <c r="BR8">
        <v>0.5</v>
      </c>
      <c r="BS8">
        <v>0.5</v>
      </c>
      <c r="BU8" s="95">
        <f>AVERAGE(F21:BS21)</f>
        <v>8.137301860614423E-3</v>
      </c>
      <c r="BV8" s="90" t="s">
        <v>289</v>
      </c>
      <c r="BW8" t="s">
        <v>290</v>
      </c>
      <c r="BX8">
        <f>IF(F16="x","",F16)</f>
        <v>120</v>
      </c>
      <c r="BY8">
        <f>IF(G16="x","",G16)</f>
        <v>120</v>
      </c>
      <c r="BZ8">
        <f>IF(H16="x","",H16)</f>
        <v>120</v>
      </c>
      <c r="CA8">
        <f>IF(I16="x","",I16)</f>
        <v>120</v>
      </c>
      <c r="CB8">
        <f t="shared" ref="CB8:CG8" si="8">IF(AL16="x","",AL16)</f>
        <v>510</v>
      </c>
      <c r="CC8">
        <f t="shared" si="8"/>
        <v>510</v>
      </c>
      <c r="CD8">
        <f t="shared" si="8"/>
        <v>510</v>
      </c>
      <c r="CE8">
        <f t="shared" si="8"/>
        <v>510</v>
      </c>
      <c r="CF8">
        <f t="shared" si="8"/>
        <v>510</v>
      </c>
      <c r="CG8">
        <f t="shared" si="8"/>
        <v>400</v>
      </c>
      <c r="CH8">
        <f t="shared" ref="CH8:CN8" si="9">IF(AW16="x","",AW16)</f>
        <v>600</v>
      </c>
      <c r="CI8">
        <f t="shared" si="9"/>
        <v>600</v>
      </c>
      <c r="CJ8">
        <f t="shared" si="9"/>
        <v>300</v>
      </c>
      <c r="CK8">
        <f t="shared" si="9"/>
        <v>1772.8571428571427</v>
      </c>
      <c r="CL8">
        <f t="shared" si="9"/>
        <v>1772.8571428571427</v>
      </c>
      <c r="CM8">
        <f t="shared" si="9"/>
        <v>510</v>
      </c>
      <c r="CN8">
        <f t="shared" si="9"/>
        <v>510</v>
      </c>
      <c r="CO8">
        <f t="shared" ref="CO8:CT8" si="10">IF(BF16="x","",BF16)</f>
        <v>100</v>
      </c>
      <c r="CP8">
        <f t="shared" si="10"/>
        <v>100</v>
      </c>
      <c r="CQ8">
        <f t="shared" si="10"/>
        <v>300</v>
      </c>
      <c r="CR8">
        <f t="shared" si="10"/>
        <v>300</v>
      </c>
      <c r="CS8">
        <f t="shared" si="10"/>
        <v>187.5</v>
      </c>
      <c r="CT8">
        <f t="shared" si="10"/>
        <v>300</v>
      </c>
      <c r="CU8">
        <f>IF(BO16="x","",BO16)</f>
        <v>1440</v>
      </c>
      <c r="CV8">
        <f>IF(BP16="x","",BP16)</f>
        <v>1440</v>
      </c>
      <c r="CW8">
        <f>IF(BQ16="x","",BQ16)</f>
        <v>1440</v>
      </c>
      <c r="CX8" s="85">
        <f>IF(BR16="x","",BR16)</f>
        <v>1440</v>
      </c>
      <c r="CY8">
        <f>IF(BS16="x","",BS16)</f>
        <v>1440</v>
      </c>
    </row>
    <row r="9" spans="1:146">
      <c r="A9" t="s">
        <v>8</v>
      </c>
      <c r="B9" s="26">
        <v>10</v>
      </c>
      <c r="C9" t="s">
        <v>10</v>
      </c>
      <c r="D9" s="4" t="s">
        <v>163</v>
      </c>
      <c r="E9" s="48">
        <v>80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 t="s">
        <v>194</v>
      </c>
      <c r="AH9" t="s">
        <v>194</v>
      </c>
      <c r="AI9" t="s">
        <v>194</v>
      </c>
      <c r="AJ9" t="s">
        <v>194</v>
      </c>
      <c r="AK9" t="s">
        <v>194</v>
      </c>
      <c r="AL9" t="s">
        <v>194</v>
      </c>
      <c r="AM9" t="s">
        <v>194</v>
      </c>
      <c r="AN9" t="s">
        <v>194</v>
      </c>
      <c r="AO9" t="s">
        <v>194</v>
      </c>
      <c r="AP9" t="s">
        <v>194</v>
      </c>
      <c r="AQ9" t="s">
        <v>194</v>
      </c>
      <c r="AR9">
        <v>10</v>
      </c>
      <c r="AS9">
        <v>10</v>
      </c>
      <c r="AT9">
        <v>10</v>
      </c>
      <c r="AU9">
        <v>10</v>
      </c>
      <c r="AV9">
        <v>10</v>
      </c>
      <c r="AW9" t="s">
        <v>194</v>
      </c>
      <c r="AX9" t="s">
        <v>194</v>
      </c>
      <c r="AY9" t="s">
        <v>194</v>
      </c>
      <c r="AZ9">
        <v>20</v>
      </c>
      <c r="BA9">
        <v>20</v>
      </c>
      <c r="BB9">
        <v>20</v>
      </c>
      <c r="BC9">
        <v>20</v>
      </c>
      <c r="BD9">
        <v>60</v>
      </c>
      <c r="BE9">
        <v>60</v>
      </c>
      <c r="BF9">
        <v>100</v>
      </c>
      <c r="BG9">
        <v>50</v>
      </c>
      <c r="BH9">
        <v>20</v>
      </c>
      <c r="BI9">
        <v>5</v>
      </c>
      <c r="BJ9">
        <v>10</v>
      </c>
      <c r="BK9" t="s">
        <v>194</v>
      </c>
      <c r="BL9">
        <v>80</v>
      </c>
      <c r="BM9">
        <v>80</v>
      </c>
      <c r="BN9">
        <v>80</v>
      </c>
      <c r="BO9">
        <v>50</v>
      </c>
      <c r="BP9">
        <v>50</v>
      </c>
      <c r="BQ9">
        <v>50</v>
      </c>
      <c r="BR9">
        <v>50</v>
      </c>
      <c r="BS9">
        <v>50</v>
      </c>
      <c r="BU9" s="2" t="s">
        <v>317</v>
      </c>
      <c r="BV9" s="90" t="s">
        <v>291</v>
      </c>
    </row>
    <row r="10" spans="1:146">
      <c r="A10" t="s">
        <v>76</v>
      </c>
      <c r="B10" s="26">
        <v>50</v>
      </c>
      <c r="C10" t="s">
        <v>10</v>
      </c>
      <c r="D10" s="37" t="s">
        <v>162</v>
      </c>
      <c r="E10" s="48">
        <v>60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  <c r="X10" t="s">
        <v>194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50</v>
      </c>
      <c r="AG10" t="s">
        <v>194</v>
      </c>
      <c r="AH10" t="s">
        <v>194</v>
      </c>
      <c r="AI10" t="s">
        <v>194</v>
      </c>
      <c r="AJ10" t="s">
        <v>194</v>
      </c>
      <c r="AK10" t="s">
        <v>194</v>
      </c>
      <c r="AL10" t="s">
        <v>194</v>
      </c>
      <c r="AM10" t="s">
        <v>194</v>
      </c>
      <c r="AN10" t="s">
        <v>194</v>
      </c>
      <c r="AO10" t="s">
        <v>194</v>
      </c>
      <c r="AP10" t="s">
        <v>194</v>
      </c>
      <c r="AQ10" t="s">
        <v>194</v>
      </c>
      <c r="AR10">
        <v>10</v>
      </c>
      <c r="AS10">
        <v>25</v>
      </c>
      <c r="AT10">
        <v>50</v>
      </c>
      <c r="AU10">
        <v>75</v>
      </c>
      <c r="AV10">
        <v>90</v>
      </c>
      <c r="AW10" t="s">
        <v>194</v>
      </c>
      <c r="AX10" t="s">
        <v>194</v>
      </c>
      <c r="AY10" t="s">
        <v>194</v>
      </c>
      <c r="AZ10">
        <v>60</v>
      </c>
      <c r="BA10">
        <v>60</v>
      </c>
      <c r="BB10">
        <v>60</v>
      </c>
      <c r="BC10">
        <v>60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90</v>
      </c>
      <c r="BK10" t="s">
        <v>194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50</v>
      </c>
      <c r="BU10" s="95">
        <f>AVERAGE(F52:BS52)</f>
        <v>4.2655380745536618E-2</v>
      </c>
      <c r="BV10" s="89" t="s">
        <v>52</v>
      </c>
      <c r="BW10" s="2" t="s">
        <v>313</v>
      </c>
      <c r="BX10" t="s">
        <v>351</v>
      </c>
      <c r="BY10" s="99">
        <f>COUNT(BX11:CQ11)</f>
        <v>20</v>
      </c>
      <c r="BZ10" s="103">
        <f>AVERAGE(BX13:CQ13)</f>
        <v>1.8939999999999985E-2</v>
      </c>
      <c r="CA10" s="100">
        <f>_xlfn.STDEV.P(BX13:CQ13)</f>
        <v>3.7919307014296105E-2</v>
      </c>
    </row>
    <row r="11" spans="1:146">
      <c r="A11" t="s">
        <v>222</v>
      </c>
      <c r="B11" s="24">
        <v>35</v>
      </c>
      <c r="C11" t="s">
        <v>159</v>
      </c>
      <c r="D11" s="1" t="s">
        <v>377</v>
      </c>
      <c r="E11" s="6">
        <v>38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 t="s">
        <v>194</v>
      </c>
      <c r="Y11">
        <v>0</v>
      </c>
      <c r="Z11">
        <v>10</v>
      </c>
      <c r="AA11">
        <v>15</v>
      </c>
      <c r="AB11">
        <v>25</v>
      </c>
      <c r="AC11">
        <v>35</v>
      </c>
      <c r="AD11">
        <v>45</v>
      </c>
      <c r="AE11">
        <v>55</v>
      </c>
      <c r="AF11">
        <v>55</v>
      </c>
      <c r="AG11" t="s">
        <v>194</v>
      </c>
      <c r="AH11" t="s">
        <v>194</v>
      </c>
      <c r="AI11" t="s">
        <v>194</v>
      </c>
      <c r="AJ11" t="s">
        <v>194</v>
      </c>
      <c r="AK11" t="s">
        <v>194</v>
      </c>
      <c r="AL11" t="s">
        <v>194</v>
      </c>
      <c r="AM11" t="s">
        <v>194</v>
      </c>
      <c r="AN11" t="s">
        <v>194</v>
      </c>
      <c r="AO11" t="s">
        <v>194</v>
      </c>
      <c r="AP11" t="s">
        <v>194</v>
      </c>
      <c r="AQ11" t="s">
        <v>194</v>
      </c>
      <c r="AR11">
        <v>35</v>
      </c>
      <c r="AS11">
        <v>35</v>
      </c>
      <c r="AT11">
        <v>35</v>
      </c>
      <c r="AU11">
        <v>35</v>
      </c>
      <c r="AV11">
        <v>35</v>
      </c>
      <c r="AW11" t="s">
        <v>194</v>
      </c>
      <c r="AX11" t="s">
        <v>194</v>
      </c>
      <c r="AY11" t="s">
        <v>194</v>
      </c>
      <c r="AZ11">
        <v>30</v>
      </c>
      <c r="BA11">
        <v>30</v>
      </c>
      <c r="BB11">
        <v>30</v>
      </c>
      <c r="BC11">
        <v>30</v>
      </c>
      <c r="BD11">
        <v>25</v>
      </c>
      <c r="BE11">
        <v>35</v>
      </c>
      <c r="BF11">
        <v>35</v>
      </c>
      <c r="BG11">
        <v>35</v>
      </c>
      <c r="BH11">
        <v>35</v>
      </c>
      <c r="BI11">
        <v>35</v>
      </c>
      <c r="BJ11">
        <v>35</v>
      </c>
      <c r="BK11" t="s">
        <v>194</v>
      </c>
      <c r="BL11">
        <v>25</v>
      </c>
      <c r="BM11">
        <v>32</v>
      </c>
      <c r="BN11">
        <v>41</v>
      </c>
      <c r="BO11">
        <v>37</v>
      </c>
      <c r="BP11">
        <v>37</v>
      </c>
      <c r="BQ11">
        <v>33</v>
      </c>
      <c r="BR11">
        <v>37</v>
      </c>
      <c r="BS11">
        <v>37</v>
      </c>
      <c r="BU11" s="2" t="s">
        <v>321</v>
      </c>
      <c r="BW11" t="s">
        <v>196</v>
      </c>
      <c r="BX11">
        <v>0.85</v>
      </c>
      <c r="BY11">
        <v>0.91</v>
      </c>
      <c r="BZ11">
        <v>0.83</v>
      </c>
      <c r="CA11">
        <v>0.83499999999999996</v>
      </c>
      <c r="CB11">
        <v>0.92</v>
      </c>
      <c r="CC11">
        <v>0.96699999999999997</v>
      </c>
      <c r="CD11">
        <v>0.93640000000000001</v>
      </c>
      <c r="CE11">
        <v>0.75</v>
      </c>
      <c r="CF11">
        <v>0.86</v>
      </c>
      <c r="CG11">
        <v>0.875</v>
      </c>
      <c r="CH11">
        <v>0.93</v>
      </c>
      <c r="CI11">
        <v>0.8</v>
      </c>
      <c r="CJ11">
        <v>0.8</v>
      </c>
      <c r="CK11">
        <v>0.8</v>
      </c>
      <c r="CL11">
        <v>0.8</v>
      </c>
      <c r="CM11">
        <v>0.9</v>
      </c>
      <c r="CN11">
        <v>0.92500000000000004</v>
      </c>
      <c r="CO11">
        <v>0.97</v>
      </c>
      <c r="CP11">
        <v>0.875</v>
      </c>
      <c r="CQ11">
        <v>0.82</v>
      </c>
    </row>
    <row r="12" spans="1:146">
      <c r="A12" t="s">
        <v>221</v>
      </c>
      <c r="B12" s="26">
        <v>35</v>
      </c>
      <c r="C12" t="s">
        <v>159</v>
      </c>
      <c r="D12" s="4" t="s">
        <v>198</v>
      </c>
      <c r="E12" s="48">
        <v>24</v>
      </c>
      <c r="F12" s="48">
        <v>18.5</v>
      </c>
      <c r="G12">
        <v>50</v>
      </c>
      <c r="H12">
        <v>50</v>
      </c>
      <c r="I12">
        <v>50</v>
      </c>
      <c r="J12">
        <v>18.5</v>
      </c>
      <c r="K12">
        <v>50</v>
      </c>
      <c r="L12">
        <v>50</v>
      </c>
      <c r="M12">
        <v>50</v>
      </c>
      <c r="N12">
        <v>45</v>
      </c>
      <c r="O12">
        <v>35</v>
      </c>
      <c r="P12">
        <v>25</v>
      </c>
      <c r="Q12">
        <v>15</v>
      </c>
      <c r="R12">
        <v>10</v>
      </c>
      <c r="S12">
        <v>55</v>
      </c>
      <c r="T12">
        <v>45</v>
      </c>
      <c r="U12">
        <v>45</v>
      </c>
      <c r="V12">
        <v>45</v>
      </c>
      <c r="W12">
        <v>45</v>
      </c>
      <c r="X12">
        <v>45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>
        <v>30</v>
      </c>
      <c r="AH12">
        <v>20</v>
      </c>
      <c r="AI12">
        <v>15</v>
      </c>
      <c r="AJ12">
        <v>20</v>
      </c>
      <c r="AK12">
        <v>20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 t="s">
        <v>194</v>
      </c>
      <c r="AS12" t="s">
        <v>194</v>
      </c>
      <c r="AT12" t="s">
        <v>194</v>
      </c>
      <c r="AU12" t="s">
        <v>194</v>
      </c>
      <c r="AV12" t="s">
        <v>194</v>
      </c>
      <c r="AW12">
        <v>25</v>
      </c>
      <c r="AX12">
        <v>35</v>
      </c>
      <c r="AY12">
        <v>45</v>
      </c>
      <c r="AZ12">
        <v>25</v>
      </c>
      <c r="BA12">
        <v>25</v>
      </c>
      <c r="BB12">
        <v>25</v>
      </c>
      <c r="BC12">
        <v>25</v>
      </c>
      <c r="BD12" t="s">
        <v>194</v>
      </c>
      <c r="BE12" t="s">
        <v>194</v>
      </c>
      <c r="BF12">
        <v>35</v>
      </c>
      <c r="BG12">
        <v>35</v>
      </c>
      <c r="BH12">
        <v>35</v>
      </c>
      <c r="BI12">
        <v>35</v>
      </c>
      <c r="BJ12">
        <v>35</v>
      </c>
      <c r="BK12">
        <v>35</v>
      </c>
      <c r="BL12" t="s">
        <v>194</v>
      </c>
      <c r="BM12" t="s">
        <v>194</v>
      </c>
      <c r="BN12" t="s">
        <v>194</v>
      </c>
      <c r="BO12">
        <v>22</v>
      </c>
      <c r="BP12">
        <v>22</v>
      </c>
      <c r="BQ12">
        <v>11</v>
      </c>
      <c r="BR12">
        <v>22</v>
      </c>
      <c r="BS12">
        <v>22</v>
      </c>
      <c r="BU12" s="96">
        <f>AVERAGE(F53:BS53)</f>
        <v>4.801905508392601E-3</v>
      </c>
      <c r="BW12" t="s">
        <v>197</v>
      </c>
      <c r="BX12">
        <v>0.88</v>
      </c>
      <c r="BY12">
        <v>0.89090000000000003</v>
      </c>
      <c r="BZ12">
        <v>0.88429999999999997</v>
      </c>
      <c r="CA12">
        <v>0.88900000000000001</v>
      </c>
      <c r="CB12">
        <v>0.88900000000000001</v>
      </c>
      <c r="CC12">
        <v>0.95899999999999996</v>
      </c>
      <c r="CD12">
        <v>0.95899999999999996</v>
      </c>
      <c r="CE12">
        <v>0.79466666666666663</v>
      </c>
      <c r="CF12">
        <v>0.90933333333333333</v>
      </c>
      <c r="CG12">
        <v>0.86699999999999999</v>
      </c>
      <c r="CH12">
        <v>0.89100000000000001</v>
      </c>
      <c r="CI12">
        <v>0.84499999999999997</v>
      </c>
      <c r="CJ12">
        <v>0.85899999999999999</v>
      </c>
      <c r="CK12">
        <v>0.81299999999999994</v>
      </c>
      <c r="CL12">
        <v>0.74399999999999999</v>
      </c>
      <c r="CM12">
        <v>0.92</v>
      </c>
      <c r="CN12">
        <v>0.95199999999999996</v>
      </c>
      <c r="CO12">
        <v>0.95099999999999996</v>
      </c>
      <c r="CP12">
        <v>0.92100000000000004</v>
      </c>
      <c r="CQ12">
        <v>0.91400000000000003</v>
      </c>
    </row>
    <row r="13" spans="1:146">
      <c r="A13" t="s">
        <v>124</v>
      </c>
      <c r="B13" s="26">
        <v>90</v>
      </c>
      <c r="C13" t="s">
        <v>10</v>
      </c>
      <c r="D13" s="4" t="s">
        <v>172</v>
      </c>
      <c r="E13" s="48">
        <v>60</v>
      </c>
      <c r="F13" s="48" t="s">
        <v>200</v>
      </c>
      <c r="G13" s="3" t="s">
        <v>199</v>
      </c>
      <c r="H13" s="3" t="s">
        <v>200</v>
      </c>
      <c r="I13">
        <v>100</v>
      </c>
      <c r="K13" s="3" t="s">
        <v>199</v>
      </c>
      <c r="L13" s="3" t="s">
        <v>200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0</v>
      </c>
      <c r="U13">
        <v>25</v>
      </c>
      <c r="V13">
        <v>50</v>
      </c>
      <c r="W13">
        <v>75</v>
      </c>
      <c r="X13">
        <v>100</v>
      </c>
      <c r="Y13" t="s">
        <v>194</v>
      </c>
      <c r="Z13" t="s">
        <v>194</v>
      </c>
      <c r="AA13" t="s">
        <v>194</v>
      </c>
      <c r="AB13" t="s">
        <v>194</v>
      </c>
      <c r="AC13" t="s">
        <v>194</v>
      </c>
      <c r="AD13" t="s">
        <v>194</v>
      </c>
      <c r="AE13" t="s">
        <v>194</v>
      </c>
      <c r="AF13" t="s">
        <v>194</v>
      </c>
      <c r="AG13">
        <v>30</v>
      </c>
      <c r="AH13">
        <v>50</v>
      </c>
      <c r="AI13">
        <v>50</v>
      </c>
      <c r="AJ13">
        <v>70</v>
      </c>
      <c r="AK13">
        <v>95</v>
      </c>
      <c r="AL13">
        <v>0</v>
      </c>
      <c r="AM13">
        <v>10</v>
      </c>
      <c r="AN13">
        <v>30</v>
      </c>
      <c r="AO13">
        <v>50</v>
      </c>
      <c r="AP13">
        <v>70</v>
      </c>
      <c r="AQ13">
        <v>80</v>
      </c>
      <c r="AR13" t="s">
        <v>194</v>
      </c>
      <c r="AS13" t="s">
        <v>194</v>
      </c>
      <c r="AT13" t="s">
        <v>194</v>
      </c>
      <c r="AU13" t="s">
        <v>194</v>
      </c>
      <c r="AV13" t="s">
        <v>194</v>
      </c>
      <c r="AW13">
        <v>80</v>
      </c>
      <c r="AX13">
        <v>80</v>
      </c>
      <c r="AY13">
        <v>80</v>
      </c>
      <c r="AZ13">
        <v>60</v>
      </c>
      <c r="BA13">
        <v>60</v>
      </c>
      <c r="BB13">
        <v>60</v>
      </c>
      <c r="BC13">
        <v>60</v>
      </c>
      <c r="BD13" t="s">
        <v>194</v>
      </c>
      <c r="BE13" t="s">
        <v>194</v>
      </c>
      <c r="BF13">
        <v>50</v>
      </c>
      <c r="BG13">
        <v>50</v>
      </c>
      <c r="BH13">
        <v>50</v>
      </c>
      <c r="BI13">
        <v>50</v>
      </c>
      <c r="BJ13">
        <v>90</v>
      </c>
      <c r="BK13">
        <v>50</v>
      </c>
      <c r="BL13" t="s">
        <v>194</v>
      </c>
      <c r="BM13" t="s">
        <v>194</v>
      </c>
      <c r="BN13" t="s">
        <v>194</v>
      </c>
      <c r="BO13">
        <v>50</v>
      </c>
      <c r="BP13">
        <v>50</v>
      </c>
      <c r="BQ13">
        <v>50</v>
      </c>
      <c r="BR13">
        <v>50</v>
      </c>
      <c r="BS13">
        <v>50</v>
      </c>
      <c r="BU13" s="2" t="s">
        <v>322</v>
      </c>
      <c r="BW13" t="s">
        <v>353</v>
      </c>
      <c r="BX13">
        <f t="shared" ref="BX13:CQ13" si="11">BX12-BX11</f>
        <v>3.0000000000000027E-2</v>
      </c>
      <c r="BY13">
        <f t="shared" si="11"/>
        <v>-1.9100000000000006E-2</v>
      </c>
      <c r="BZ13">
        <f t="shared" si="11"/>
        <v>5.4300000000000015E-2</v>
      </c>
      <c r="CA13">
        <f t="shared" si="11"/>
        <v>5.4000000000000048E-2</v>
      </c>
      <c r="CB13">
        <f t="shared" si="11"/>
        <v>-3.1000000000000028E-2</v>
      </c>
      <c r="CC13">
        <f t="shared" si="11"/>
        <v>-8.0000000000000071E-3</v>
      </c>
      <c r="CD13">
        <f t="shared" si="11"/>
        <v>2.2599999999999953E-2</v>
      </c>
      <c r="CE13">
        <f t="shared" si="11"/>
        <v>4.4666666666666632E-2</v>
      </c>
      <c r="CF13">
        <f t="shared" si="11"/>
        <v>4.933333333333334E-2</v>
      </c>
      <c r="CG13">
        <f t="shared" si="11"/>
        <v>-8.0000000000000071E-3</v>
      </c>
      <c r="CH13">
        <f t="shared" si="11"/>
        <v>-3.9000000000000035E-2</v>
      </c>
      <c r="CI13">
        <f t="shared" si="11"/>
        <v>4.4999999999999929E-2</v>
      </c>
      <c r="CJ13">
        <f t="shared" si="11"/>
        <v>5.8999999999999941E-2</v>
      </c>
      <c r="CK13">
        <f t="shared" si="11"/>
        <v>1.2999999999999901E-2</v>
      </c>
      <c r="CL13">
        <f t="shared" si="11"/>
        <v>-5.600000000000005E-2</v>
      </c>
      <c r="CM13">
        <f t="shared" si="11"/>
        <v>2.0000000000000018E-2</v>
      </c>
      <c r="CN13">
        <f t="shared" si="11"/>
        <v>2.6999999999999913E-2</v>
      </c>
      <c r="CO13">
        <f t="shared" si="11"/>
        <v>-1.9000000000000017E-2</v>
      </c>
      <c r="CP13">
        <f t="shared" si="11"/>
        <v>4.6000000000000041E-2</v>
      </c>
      <c r="CQ13">
        <f t="shared" si="11"/>
        <v>9.4000000000000083E-2</v>
      </c>
    </row>
    <row r="14" spans="1:146">
      <c r="A14" t="s">
        <v>204</v>
      </c>
      <c r="B14" s="26">
        <v>80</v>
      </c>
      <c r="C14" t="s">
        <v>10</v>
      </c>
      <c r="D14" s="1" t="s">
        <v>175</v>
      </c>
      <c r="E14" s="54" t="s">
        <v>205</v>
      </c>
      <c r="F14" s="54" t="s">
        <v>205</v>
      </c>
      <c r="G14" s="54" t="s">
        <v>205</v>
      </c>
      <c r="H14" s="54" t="s">
        <v>205</v>
      </c>
      <c r="I14" s="54" t="s">
        <v>205</v>
      </c>
      <c r="J14" s="54" t="s">
        <v>205</v>
      </c>
      <c r="K14" s="54" t="s">
        <v>205</v>
      </c>
      <c r="L14" s="54" t="s">
        <v>205</v>
      </c>
      <c r="M14" s="54" t="s">
        <v>205</v>
      </c>
      <c r="N14" s="54" t="s">
        <v>205</v>
      </c>
      <c r="O14" s="54" t="s">
        <v>205</v>
      </c>
      <c r="P14" s="54" t="s">
        <v>205</v>
      </c>
      <c r="Q14" s="54" t="s">
        <v>205</v>
      </c>
      <c r="R14" s="54" t="s">
        <v>205</v>
      </c>
      <c r="S14" s="54" t="s">
        <v>205</v>
      </c>
      <c r="T14" s="54" t="s">
        <v>205</v>
      </c>
      <c r="U14" s="54" t="s">
        <v>205</v>
      </c>
      <c r="V14" s="54" t="s">
        <v>205</v>
      </c>
      <c r="W14" s="54" t="s">
        <v>205</v>
      </c>
      <c r="X14" s="54" t="s">
        <v>205</v>
      </c>
      <c r="Y14" s="54" t="s">
        <v>205</v>
      </c>
      <c r="Z14" s="54" t="s">
        <v>205</v>
      </c>
      <c r="AA14" s="54" t="s">
        <v>205</v>
      </c>
      <c r="AB14" s="54" t="s">
        <v>205</v>
      </c>
      <c r="AC14" s="54" t="s">
        <v>205</v>
      </c>
      <c r="AD14" s="54" t="s">
        <v>205</v>
      </c>
      <c r="AE14" s="54" t="s">
        <v>205</v>
      </c>
      <c r="AF14" s="54" t="s">
        <v>205</v>
      </c>
      <c r="AG14" s="54" t="s">
        <v>205</v>
      </c>
      <c r="AH14" s="54" t="s">
        <v>205</v>
      </c>
      <c r="AI14" s="54" t="s">
        <v>205</v>
      </c>
      <c r="AJ14" s="54" t="s">
        <v>205</v>
      </c>
      <c r="AK14" s="54" t="s">
        <v>205</v>
      </c>
      <c r="AL14" s="54" t="s">
        <v>205</v>
      </c>
      <c r="AM14" s="54" t="s">
        <v>205</v>
      </c>
      <c r="AN14" s="54" t="s">
        <v>205</v>
      </c>
      <c r="AO14" s="54" t="s">
        <v>205</v>
      </c>
      <c r="AP14" s="54" t="s">
        <v>205</v>
      </c>
      <c r="AQ14" s="54" t="s">
        <v>205</v>
      </c>
      <c r="AR14" s="54" t="s">
        <v>205</v>
      </c>
      <c r="AS14" s="54" t="s">
        <v>205</v>
      </c>
      <c r="AT14" s="54" t="s">
        <v>205</v>
      </c>
      <c r="AU14" s="54" t="s">
        <v>205</v>
      </c>
      <c r="AV14" s="54" t="s">
        <v>205</v>
      </c>
      <c r="AW14" s="54" t="s">
        <v>205</v>
      </c>
      <c r="AX14" s="54" t="s">
        <v>205</v>
      </c>
      <c r="AY14" s="54" t="s">
        <v>205</v>
      </c>
      <c r="AZ14" s="54" t="s">
        <v>205</v>
      </c>
      <c r="BA14" s="54" t="s">
        <v>205</v>
      </c>
      <c r="BB14" s="54" t="s">
        <v>205</v>
      </c>
      <c r="BC14" s="54" t="s">
        <v>205</v>
      </c>
      <c r="BD14" s="54" t="s">
        <v>205</v>
      </c>
      <c r="BE14" s="54" t="s">
        <v>205</v>
      </c>
      <c r="BF14" s="54" t="s">
        <v>205</v>
      </c>
      <c r="BG14" s="54" t="s">
        <v>205</v>
      </c>
      <c r="BH14" s="54" t="s">
        <v>205</v>
      </c>
      <c r="BI14" s="54" t="s">
        <v>205</v>
      </c>
      <c r="BJ14" s="54" t="s">
        <v>205</v>
      </c>
      <c r="BK14" s="54" t="s">
        <v>205</v>
      </c>
      <c r="BL14" s="54" t="s">
        <v>205</v>
      </c>
      <c r="BM14" s="54" t="s">
        <v>205</v>
      </c>
      <c r="BN14" s="54" t="s">
        <v>205</v>
      </c>
      <c r="BO14" s="54" t="s">
        <v>205</v>
      </c>
      <c r="BP14" s="54" t="s">
        <v>205</v>
      </c>
      <c r="BQ14" s="54" t="s">
        <v>205</v>
      </c>
      <c r="BR14" s="54" t="s">
        <v>205</v>
      </c>
      <c r="BS14" s="54" t="s">
        <v>205</v>
      </c>
      <c r="BU14" s="97">
        <f>_xlfn.STDEV.P(F53:BS53)</f>
        <v>4.7196420854676929E-2</v>
      </c>
      <c r="BW14" t="s">
        <v>112</v>
      </c>
      <c r="BX14">
        <f>IF(AS15="x","",AS15)</f>
        <v>4250</v>
      </c>
      <c r="BY14">
        <f>IF(AT15="x","",AT15)</f>
        <v>4250</v>
      </c>
      <c r="BZ14">
        <f>IF(AU15="x","",AU15)</f>
        <v>3000</v>
      </c>
      <c r="CA14">
        <f>IF(AZ15="x","",AZ15)</f>
        <v>1699.9999999999998</v>
      </c>
      <c r="CB14">
        <f>IF(BA15="x","",BA15)</f>
        <v>1699.9999999999998</v>
      </c>
      <c r="CC14">
        <f>IF(BB15="x","",BB15)</f>
        <v>80.482191780821921</v>
      </c>
      <c r="CD14">
        <f>IF(BC15="x","",BC15)</f>
        <v>80.482191780821921</v>
      </c>
      <c r="CE14">
        <f>IF(BF15="x","",BF15)</f>
        <v>800</v>
      </c>
      <c r="CF14">
        <f>IF(BG15="x","",BG15)</f>
        <v>800</v>
      </c>
      <c r="CG14">
        <f>IF(BH15="x","",BH15)</f>
        <v>2400</v>
      </c>
      <c r="CH14">
        <f>IF(BI15="x","",BI15)</f>
        <v>2400</v>
      </c>
      <c r="CI14">
        <f>IF(BJ15="x","",BJ15)</f>
        <v>1500</v>
      </c>
      <c r="CJ14">
        <f t="shared" ref="CJ14:CQ14" si="12">IF(BL15="x","",BL15)</f>
        <v>2233</v>
      </c>
      <c r="CK14">
        <f t="shared" si="12"/>
        <v>1781</v>
      </c>
      <c r="CL14">
        <f t="shared" si="12"/>
        <v>1307</v>
      </c>
      <c r="CM14">
        <f t="shared" si="12"/>
        <v>470</v>
      </c>
      <c r="CN14">
        <f t="shared" si="12"/>
        <v>113</v>
      </c>
      <c r="CO14">
        <f t="shared" si="12"/>
        <v>470</v>
      </c>
      <c r="CP14" s="85">
        <f t="shared" si="12"/>
        <v>470</v>
      </c>
      <c r="CQ14">
        <f t="shared" si="12"/>
        <v>470</v>
      </c>
    </row>
    <row r="15" spans="1:146">
      <c r="A15" t="s">
        <v>292</v>
      </c>
      <c r="B15" s="26">
        <v>60</v>
      </c>
      <c r="C15" t="s">
        <v>112</v>
      </c>
      <c r="D15" t="s">
        <v>248</v>
      </c>
      <c r="E15" s="6">
        <v>300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>
        <v>1600</v>
      </c>
      <c r="Z15">
        <v>2800</v>
      </c>
      <c r="AA15">
        <v>2800</v>
      </c>
      <c r="AB15">
        <v>2800</v>
      </c>
      <c r="AC15">
        <v>2800</v>
      </c>
      <c r="AD15">
        <v>2800</v>
      </c>
      <c r="AE15">
        <v>1050</v>
      </c>
      <c r="AF15">
        <v>420</v>
      </c>
      <c r="AG15" t="s">
        <v>194</v>
      </c>
      <c r="AH15" t="s">
        <v>194</v>
      </c>
      <c r="AI15" t="s">
        <v>194</v>
      </c>
      <c r="AJ15" t="s">
        <v>194</v>
      </c>
      <c r="AK15" t="s">
        <v>194</v>
      </c>
      <c r="AL15" t="s">
        <v>194</v>
      </c>
      <c r="AM15" t="s">
        <v>194</v>
      </c>
      <c r="AN15" t="s">
        <v>194</v>
      </c>
      <c r="AO15" t="s">
        <v>194</v>
      </c>
      <c r="AP15" t="s">
        <v>194</v>
      </c>
      <c r="AQ15" t="s">
        <v>194</v>
      </c>
      <c r="AR15">
        <v>1250</v>
      </c>
      <c r="AS15">
        <v>4250</v>
      </c>
      <c r="AT15">
        <v>4250</v>
      </c>
      <c r="AU15">
        <v>3000</v>
      </c>
      <c r="AV15">
        <v>2400</v>
      </c>
      <c r="AW15" t="s">
        <v>194</v>
      </c>
      <c r="AX15" t="s">
        <v>194</v>
      </c>
      <c r="AY15" t="s">
        <v>194</v>
      </c>
      <c r="AZ15">
        <f>350*AZ16/365</f>
        <v>1699.9999999999998</v>
      </c>
      <c r="BA15">
        <f>350*BA16/365</f>
        <v>1699.9999999999998</v>
      </c>
      <c r="BB15">
        <f>57.6*BB16/365</f>
        <v>80.482191780821921</v>
      </c>
      <c r="BC15">
        <f>57.6*BC16/365</f>
        <v>80.482191780821921</v>
      </c>
      <c r="BD15">
        <v>1000</v>
      </c>
      <c r="BE15">
        <v>1000</v>
      </c>
      <c r="BF15">
        <f>2920/365*BF16</f>
        <v>800</v>
      </c>
      <c r="BG15">
        <f t="shared" ref="BG15:BJ15" si="13">2920/365*BG16</f>
        <v>800</v>
      </c>
      <c r="BH15">
        <f t="shared" si="13"/>
        <v>2400</v>
      </c>
      <c r="BI15">
        <f t="shared" si="13"/>
        <v>2400</v>
      </c>
      <c r="BJ15">
        <f t="shared" si="13"/>
        <v>1500</v>
      </c>
      <c r="BK15" t="s">
        <v>194</v>
      </c>
      <c r="BL15">
        <v>2233</v>
      </c>
      <c r="BM15">
        <v>1781</v>
      </c>
      <c r="BN15">
        <v>1307</v>
      </c>
      <c r="BO15">
        <v>470</v>
      </c>
      <c r="BP15">
        <v>113</v>
      </c>
      <c r="BQ15">
        <v>470</v>
      </c>
      <c r="BR15">
        <v>470</v>
      </c>
      <c r="BS15">
        <v>470</v>
      </c>
      <c r="BU15" s="2" t="s">
        <v>371</v>
      </c>
    </row>
    <row r="16" spans="1:146">
      <c r="A16" t="s">
        <v>201</v>
      </c>
      <c r="B16" s="24">
        <v>120</v>
      </c>
      <c r="C16" t="s">
        <v>202</v>
      </c>
      <c r="D16" s="1" t="s">
        <v>203</v>
      </c>
      <c r="E16">
        <f>365*2.1</f>
        <v>766.5</v>
      </c>
      <c r="F16">
        <v>120</v>
      </c>
      <c r="G16">
        <v>120</v>
      </c>
      <c r="H16">
        <v>120</v>
      </c>
      <c r="I16">
        <v>120</v>
      </c>
      <c r="J16">
        <v>120</v>
      </c>
      <c r="K16">
        <v>120</v>
      </c>
      <c r="L16">
        <v>120</v>
      </c>
      <c r="M16">
        <v>120</v>
      </c>
      <c r="N16">
        <v>230</v>
      </c>
      <c r="O16">
        <v>230</v>
      </c>
      <c r="P16">
        <v>230</v>
      </c>
      <c r="Q16">
        <v>230</v>
      </c>
      <c r="R16">
        <v>230</v>
      </c>
      <c r="S16">
        <v>70</v>
      </c>
      <c r="T16">
        <v>230</v>
      </c>
      <c r="U16">
        <v>230</v>
      </c>
      <c r="V16">
        <v>230</v>
      </c>
      <c r="W16">
        <v>230</v>
      </c>
      <c r="X16">
        <v>230</v>
      </c>
      <c r="Y16" t="s">
        <v>194</v>
      </c>
      <c r="Z16" t="s">
        <v>194</v>
      </c>
      <c r="AA16" t="s">
        <v>194</v>
      </c>
      <c r="AB16" t="s">
        <v>194</v>
      </c>
      <c r="AC16" t="s">
        <v>194</v>
      </c>
      <c r="AD16" t="s">
        <v>194</v>
      </c>
      <c r="AE16" t="s">
        <v>194</v>
      </c>
      <c r="AF16" t="s">
        <v>194</v>
      </c>
      <c r="AG16">
        <f>30*30</f>
        <v>900</v>
      </c>
      <c r="AH16">
        <f>30*60</f>
        <v>1800</v>
      </c>
      <c r="AI16">
        <f>30*90</f>
        <v>2700</v>
      </c>
      <c r="AJ16">
        <f t="shared" ref="AJ16" si="14">30*60</f>
        <v>1800</v>
      </c>
      <c r="AK16">
        <f>30*30</f>
        <v>900</v>
      </c>
      <c r="AL16">
        <v>510</v>
      </c>
      <c r="AM16">
        <v>510</v>
      </c>
      <c r="AN16">
        <v>510</v>
      </c>
      <c r="AO16">
        <v>510</v>
      </c>
      <c r="AP16">
        <v>510</v>
      </c>
      <c r="AQ16">
        <v>400</v>
      </c>
      <c r="AR16" t="s">
        <v>194</v>
      </c>
      <c r="AS16" t="s">
        <v>194</v>
      </c>
      <c r="AT16" t="s">
        <v>194</v>
      </c>
      <c r="AU16" t="s">
        <v>194</v>
      </c>
      <c r="AV16" t="s">
        <v>194</v>
      </c>
      <c r="AW16">
        <v>600</v>
      </c>
      <c r="AX16">
        <v>600</v>
      </c>
      <c r="AY16">
        <v>300</v>
      </c>
      <c r="AZ16" s="13">
        <f>1700/350*365</f>
        <v>1772.8571428571427</v>
      </c>
      <c r="BA16" s="13">
        <f>1700/350*365</f>
        <v>1772.8571428571427</v>
      </c>
      <c r="BB16">
        <f>17*30</f>
        <v>510</v>
      </c>
      <c r="BC16">
        <f>17*30</f>
        <v>510</v>
      </c>
      <c r="BD16" t="s">
        <v>194</v>
      </c>
      <c r="BE16" t="s">
        <v>194</v>
      </c>
      <c r="BF16">
        <v>100</v>
      </c>
      <c r="BG16">
        <v>100</v>
      </c>
      <c r="BH16">
        <v>300</v>
      </c>
      <c r="BI16">
        <v>300</v>
      </c>
      <c r="BJ16">
        <v>187.5</v>
      </c>
      <c r="BK16">
        <v>300</v>
      </c>
      <c r="BL16" t="s">
        <v>194</v>
      </c>
      <c r="BM16" t="s">
        <v>194</v>
      </c>
      <c r="BN16" t="s">
        <v>194</v>
      </c>
      <c r="BO16">
        <f>48*30</f>
        <v>1440</v>
      </c>
      <c r="BP16">
        <f t="shared" ref="BP16:BS16" si="15">48*30</f>
        <v>1440</v>
      </c>
      <c r="BQ16">
        <f t="shared" si="15"/>
        <v>1440</v>
      </c>
      <c r="BR16">
        <f t="shared" si="15"/>
        <v>1440</v>
      </c>
      <c r="BS16">
        <f t="shared" si="15"/>
        <v>1440</v>
      </c>
      <c r="BU16" s="95">
        <f>_xlfn.STDEV.P(F54:BS54)</f>
        <v>3.9061439273710918E-2</v>
      </c>
      <c r="BV16" s="89" t="s">
        <v>3</v>
      </c>
      <c r="BW16" s="2" t="s">
        <v>312</v>
      </c>
      <c r="BX16" t="s">
        <v>351</v>
      </c>
      <c r="BY16" s="99">
        <f>COUNT(BX17:CQ17)</f>
        <v>20</v>
      </c>
      <c r="BZ16" s="103">
        <f>AVERAGE(BX19:CQ19)</f>
        <v>-2.5832623193649672E-2</v>
      </c>
      <c r="CA16" s="100">
        <f>_xlfn.STDEV.P(BX19:CQ19)</f>
        <v>2.0229997785319229E-2</v>
      </c>
      <c r="EE16" s="71"/>
      <c r="EF16" s="71"/>
      <c r="EG16" s="71"/>
      <c r="EH16" s="71"/>
      <c r="EI16" s="71"/>
    </row>
    <row r="17" spans="1:142">
      <c r="D17" s="1"/>
      <c r="F17" s="1"/>
      <c r="BU17" s="2" t="s">
        <v>374</v>
      </c>
      <c r="BV17" s="90"/>
      <c r="BW17" t="s">
        <v>196</v>
      </c>
      <c r="BX17">
        <f t="shared" ref="BX17:CL18" si="16">IF(J$6="LFP",J24,"")</f>
        <v>0.98</v>
      </c>
      <c r="BY17">
        <f t="shared" si="16"/>
        <v>1</v>
      </c>
      <c r="BZ17">
        <f t="shared" si="16"/>
        <v>1</v>
      </c>
      <c r="CA17">
        <f t="shared" si="16"/>
        <v>0.91503267973856206</v>
      </c>
      <c r="CB17">
        <f t="shared" si="16"/>
        <v>0.92</v>
      </c>
      <c r="CC17">
        <f t="shared" si="16"/>
        <v>0.94199999999999995</v>
      </c>
      <c r="CD17">
        <f t="shared" si="16"/>
        <v>0.95499999999999996</v>
      </c>
      <c r="CE17">
        <f t="shared" si="16"/>
        <v>0.96199999999999997</v>
      </c>
      <c r="CF17">
        <f t="shared" si="16"/>
        <v>0.96399999999999997</v>
      </c>
      <c r="CG17">
        <f t="shared" si="16"/>
        <v>0.93</v>
      </c>
      <c r="CH17">
        <f t="shared" si="16"/>
        <v>0.98499999999999999</v>
      </c>
      <c r="CI17">
        <f t="shared" si="16"/>
        <v>0.95599999999999996</v>
      </c>
      <c r="CJ17">
        <f t="shared" si="16"/>
        <v>0.94499999999999995</v>
      </c>
      <c r="CK17">
        <f t="shared" si="16"/>
        <v>0.93599999999999994</v>
      </c>
      <c r="CL17">
        <f t="shared" si="16"/>
        <v>0.92</v>
      </c>
      <c r="CM17">
        <f t="shared" ref="CM17:CQ18" si="17">IF(AG$6="LFP",AG24,"")</f>
        <v>0.96397951116030667</v>
      </c>
      <c r="CN17">
        <f t="shared" si="17"/>
        <v>0.96755134566148304</v>
      </c>
      <c r="CO17">
        <f t="shared" si="17"/>
        <v>0.97140874097499852</v>
      </c>
      <c r="CP17">
        <f t="shared" si="17"/>
        <v>0.96503647888565669</v>
      </c>
      <c r="CQ17">
        <f t="shared" si="17"/>
        <v>0.98494370745198689</v>
      </c>
      <c r="ED17"/>
      <c r="EJ17"/>
    </row>
    <row r="18" spans="1:142">
      <c r="A18" s="2" t="s">
        <v>206</v>
      </c>
      <c r="B18" s="26"/>
      <c r="D18" s="1"/>
      <c r="E18" s="1"/>
      <c r="BU18">
        <f>RSQ(F58:BS58,F57:BS57)</f>
        <v>0.64680141402973257</v>
      </c>
      <c r="BV18" s="90"/>
      <c r="BW18" t="s">
        <v>197</v>
      </c>
      <c r="BX18">
        <f t="shared" si="16"/>
        <v>0.98699999999999999</v>
      </c>
      <c r="BY18">
        <f t="shared" si="16"/>
        <v>0.94799999999999995</v>
      </c>
      <c r="BZ18">
        <f t="shared" si="16"/>
        <v>0.93700000000000006</v>
      </c>
      <c r="CA18">
        <f t="shared" si="16"/>
        <v>0.90400000000000003</v>
      </c>
      <c r="CB18">
        <f t="shared" si="16"/>
        <v>0.88600000000000001</v>
      </c>
      <c r="CC18">
        <f t="shared" si="16"/>
        <v>0.92</v>
      </c>
      <c r="CD18">
        <f t="shared" si="16"/>
        <v>0.94369999999999998</v>
      </c>
      <c r="CE18">
        <f t="shared" si="16"/>
        <v>0.96040000000000003</v>
      </c>
      <c r="CF18">
        <f t="shared" si="16"/>
        <v>0.96679999999999999</v>
      </c>
      <c r="CG18">
        <f t="shared" si="16"/>
        <v>0.91910000000000003</v>
      </c>
      <c r="CH18">
        <f t="shared" si="16"/>
        <v>0.96250000000000002</v>
      </c>
      <c r="CI18">
        <f t="shared" si="16"/>
        <v>0.93400000000000005</v>
      </c>
      <c r="CJ18">
        <f t="shared" si="16"/>
        <v>0.91410000000000002</v>
      </c>
      <c r="CK18">
        <f t="shared" si="16"/>
        <v>0.91200000000000003</v>
      </c>
      <c r="CL18">
        <f t="shared" si="16"/>
        <v>0.88619999999999999</v>
      </c>
      <c r="CM18">
        <f t="shared" si="17"/>
        <v>0.9345</v>
      </c>
      <c r="CN18">
        <f t="shared" si="17"/>
        <v>0.94540000000000002</v>
      </c>
      <c r="CO18">
        <f t="shared" si="17"/>
        <v>0.95009999999999994</v>
      </c>
      <c r="CP18">
        <f t="shared" si="17"/>
        <v>0.92730000000000001</v>
      </c>
      <c r="CQ18">
        <f t="shared" si="17"/>
        <v>0.90820000000000001</v>
      </c>
      <c r="ED18"/>
      <c r="EJ18"/>
    </row>
    <row r="19" spans="1:142">
      <c r="A19" t="s">
        <v>196</v>
      </c>
      <c r="B19" s="26"/>
      <c r="C19" t="s">
        <v>430</v>
      </c>
      <c r="D19" s="1"/>
      <c r="E19" s="56">
        <v>0.86</v>
      </c>
      <c r="F19" s="55" t="s">
        <v>208</v>
      </c>
      <c r="G19" s="56">
        <f>F65/E65</f>
        <v>0.99596774193548399</v>
      </c>
      <c r="H19" s="56">
        <f>K65/J65</f>
        <v>0.97580645161290325</v>
      </c>
      <c r="I19" s="56">
        <f>O65/N65</f>
        <v>0.83805668016194323</v>
      </c>
      <c r="J19" s="57" t="s">
        <v>208</v>
      </c>
      <c r="K19" s="56">
        <f>F63/E63</f>
        <v>1.0130718954248366</v>
      </c>
      <c r="L19" s="56">
        <f>K63/J63</f>
        <v>1</v>
      </c>
      <c r="M19" s="56">
        <f>O63/N63</f>
        <v>0.91503267973856206</v>
      </c>
      <c r="N19" s="56">
        <f>1-0.08</f>
        <v>0.92</v>
      </c>
      <c r="O19" s="56">
        <f>1-0.058</f>
        <v>0.94199999999999995</v>
      </c>
      <c r="P19" s="56">
        <f>1-0.045</f>
        <v>0.95499999999999996</v>
      </c>
      <c r="Q19" s="56">
        <f>1-0.038</f>
        <v>0.96199999999999997</v>
      </c>
      <c r="R19" s="56">
        <f>1-0.036</f>
        <v>0.96399999999999997</v>
      </c>
      <c r="S19" s="58">
        <v>0.93</v>
      </c>
      <c r="T19" s="56">
        <v>0.98499999999999999</v>
      </c>
      <c r="U19" s="56">
        <f>1-0.044</f>
        <v>0.95599999999999996</v>
      </c>
      <c r="V19" s="56">
        <f>1-0.055</f>
        <v>0.94499999999999995</v>
      </c>
      <c r="W19" s="56">
        <f>1-0.064</f>
        <v>0.93599999999999994</v>
      </c>
      <c r="X19" s="56">
        <f>1-0.08</f>
        <v>0.92</v>
      </c>
      <c r="Y19" s="57">
        <v>0.81</v>
      </c>
      <c r="Z19" s="57">
        <v>0.9</v>
      </c>
      <c r="AA19" s="60">
        <v>0.91500000000000004</v>
      </c>
      <c r="AB19" s="57">
        <v>0.94</v>
      </c>
      <c r="AC19" s="57">
        <v>0.95</v>
      </c>
      <c r="AD19" s="57">
        <v>0.94</v>
      </c>
      <c r="AE19" s="60">
        <v>0.95499999999999996</v>
      </c>
      <c r="AF19" s="56">
        <f>1-0.0235</f>
        <v>0.97650000000000003</v>
      </c>
      <c r="AG19" s="56">
        <f>1-(0.0025*EXP(0.1099*AG12)*EXP(0.0169*(AG13))*(AG16/30)^(-3.866*10^(-13)*AG12^6.635-4.853*10^(-12)*(AG13)^5.508+0.9595)+0.7)/100</f>
        <v>0.96397951116030667</v>
      </c>
      <c r="AH19" s="56">
        <f>1-(0.0025*EXP(0.1099*AH12)*EXP(0.0169*(AH13))*(AH16/30)^(-3.866*10^(-13)*AH12^6.635-4.853*10^(-12)*(AH13)^5.508+0.9595)+0.7)/100</f>
        <v>0.96755134566148304</v>
      </c>
      <c r="AI19" s="56">
        <f>1-(0.0025*EXP(0.1099*AI12)*EXP(0.0169*(AI13))*(AI16/30)^(-3.866*10^(-13)*AI12^6.635-4.853*10^(-12)*(AI13)^5.508+0.9595)+0.7)/100</f>
        <v>0.97140874097499852</v>
      </c>
      <c r="AJ19" s="56">
        <f>1-(0.0025*EXP(0.1099*AJ12)*EXP(0.0169*(AJ13))*(AJ16/30)^(-3.866*10^(-13)*AJ12^6.635-4.853*10^(-12)*(AJ13)^5.508+0.9595)+0.7)/100</f>
        <v>0.96503647888565669</v>
      </c>
      <c r="AK19" s="56">
        <f>1-(0.0025*EXP(0.1099*AK12)*EXP(0.0169*(AK13))*(AK16/30)^(-3.866*10^(-13)*AK12^6.635-4.853*10^(-12)*(AK13)^5.508+0.9595)+0.7)/100</f>
        <v>0.98494370745198689</v>
      </c>
      <c r="AL19" s="56">
        <v>0.94</v>
      </c>
      <c r="AM19" s="56">
        <v>0.9</v>
      </c>
      <c r="AN19" s="56">
        <v>0.82</v>
      </c>
      <c r="AO19" s="56">
        <v>0.82</v>
      </c>
      <c r="AP19" s="56">
        <v>0.77500000000000002</v>
      </c>
      <c r="AQ19" s="56">
        <v>0.76</v>
      </c>
      <c r="AR19" s="56">
        <v>0.82499999999999996</v>
      </c>
      <c r="AS19" s="56">
        <v>0.85</v>
      </c>
      <c r="AT19" s="56">
        <v>0.91</v>
      </c>
      <c r="AU19" s="56">
        <v>0.83</v>
      </c>
      <c r="AV19" s="56">
        <v>0.77</v>
      </c>
      <c r="AW19" s="56">
        <v>0.99</v>
      </c>
      <c r="AX19" s="56">
        <v>0.96</v>
      </c>
      <c r="AY19" s="56">
        <v>0.91</v>
      </c>
      <c r="AZ19" s="56">
        <v>0.83499999999999996</v>
      </c>
      <c r="BA19" s="58">
        <v>0.92</v>
      </c>
      <c r="BB19" s="56">
        <f>1-0.033</f>
        <v>0.96699999999999997</v>
      </c>
      <c r="BC19" s="56">
        <f>1-0.0636</f>
        <v>0.93640000000000001</v>
      </c>
      <c r="BD19" s="56">
        <f>(100-(30330*EXP(-31500/(8.314*(BD11+273)))*(BD15*2)^0.552))/100</f>
        <v>0.93941087188869221</v>
      </c>
      <c r="BE19" s="56">
        <f>(100-(30330*EXP(-31500/(8.314*(BE11+273)))*(BE15*2)^0.552))/100</f>
        <v>0.90844776890955581</v>
      </c>
      <c r="BF19" s="56">
        <v>0.75</v>
      </c>
      <c r="BG19" s="58">
        <v>0.86</v>
      </c>
      <c r="BH19" s="56">
        <v>0.875</v>
      </c>
      <c r="BI19" s="56">
        <v>0.93</v>
      </c>
      <c r="BJ19" s="58">
        <v>0.8</v>
      </c>
      <c r="BK19" s="56">
        <v>0.96</v>
      </c>
      <c r="BL19" s="56">
        <v>0.8</v>
      </c>
      <c r="BM19" s="56">
        <v>0.8</v>
      </c>
      <c r="BN19" s="56">
        <v>0.8</v>
      </c>
      <c r="BO19" s="56">
        <v>0.9</v>
      </c>
      <c r="BP19" s="56">
        <v>0.92500000000000004</v>
      </c>
      <c r="BQ19" s="56">
        <v>0.97</v>
      </c>
      <c r="BR19" s="56">
        <v>0.875</v>
      </c>
      <c r="BS19" s="56">
        <v>0.82</v>
      </c>
      <c r="BV19" s="90"/>
      <c r="BW19" t="s">
        <v>353</v>
      </c>
      <c r="BX19">
        <f>BX18-BX17</f>
        <v>7.0000000000000062E-3</v>
      </c>
      <c r="BY19">
        <f t="shared" ref="BY19:CQ19" si="18">BY18-BY17</f>
        <v>-5.2000000000000046E-2</v>
      </c>
      <c r="BZ19">
        <f t="shared" si="18"/>
        <v>-6.2999999999999945E-2</v>
      </c>
      <c r="CA19">
        <f t="shared" si="18"/>
        <v>-1.1032679738562035E-2</v>
      </c>
      <c r="CB19">
        <f t="shared" si="18"/>
        <v>-3.400000000000003E-2</v>
      </c>
      <c r="CC19">
        <f t="shared" si="18"/>
        <v>-2.1999999999999909E-2</v>
      </c>
      <c r="CD19">
        <f t="shared" si="18"/>
        <v>-1.1299999999999977E-2</v>
      </c>
      <c r="CE19">
        <f t="shared" si="18"/>
        <v>-1.5999999999999348E-3</v>
      </c>
      <c r="CF19">
        <f t="shared" si="18"/>
        <v>2.8000000000000247E-3</v>
      </c>
      <c r="CG19">
        <f t="shared" si="18"/>
        <v>-1.0900000000000021E-2</v>
      </c>
      <c r="CH19">
        <f t="shared" si="18"/>
        <v>-2.2499999999999964E-2</v>
      </c>
      <c r="CI19">
        <f t="shared" si="18"/>
        <v>-2.1999999999999909E-2</v>
      </c>
      <c r="CJ19">
        <f t="shared" si="18"/>
        <v>-3.0899999999999928E-2</v>
      </c>
      <c r="CK19">
        <f t="shared" si="18"/>
        <v>-2.399999999999991E-2</v>
      </c>
      <c r="CL19">
        <f t="shared" si="18"/>
        <v>-3.3800000000000052E-2</v>
      </c>
      <c r="CM19">
        <f t="shared" si="18"/>
        <v>-2.9479511160306671E-2</v>
      </c>
      <c r="CN19">
        <f t="shared" si="18"/>
        <v>-2.2151345661483024E-2</v>
      </c>
      <c r="CO19">
        <f t="shared" si="18"/>
        <v>-2.1308740974998575E-2</v>
      </c>
      <c r="CP19">
        <f t="shared" si="18"/>
        <v>-3.7736478885656677E-2</v>
      </c>
      <c r="CQ19">
        <f t="shared" si="18"/>
        <v>-7.6743707451986887E-2</v>
      </c>
      <c r="EE19" s="71"/>
      <c r="EF19" s="71"/>
      <c r="EG19" s="71"/>
      <c r="EH19" s="71"/>
      <c r="EI19" s="71"/>
    </row>
    <row r="20" spans="1:142">
      <c r="A20" t="s">
        <v>235</v>
      </c>
      <c r="C20" t="s">
        <v>430</v>
      </c>
      <c r="E20" s="61">
        <f>1-0.134</f>
        <v>0.86599999999999999</v>
      </c>
      <c r="F20" s="56" t="s">
        <v>210</v>
      </c>
      <c r="G20" s="56">
        <f>1-0.0288</f>
        <v>0.97119999999999995</v>
      </c>
      <c r="H20" s="56" t="s">
        <v>212</v>
      </c>
      <c r="I20" s="56">
        <f>1-0.0895</f>
        <v>0.91049999999999998</v>
      </c>
      <c r="J20" s="21" t="s">
        <v>209</v>
      </c>
      <c r="K20" s="56">
        <f>1-0.052</f>
        <v>0.94799999999999995</v>
      </c>
      <c r="L20" s="56" t="s">
        <v>213</v>
      </c>
      <c r="M20" s="56">
        <f>1-0.096</f>
        <v>0.90400000000000003</v>
      </c>
      <c r="N20" s="56">
        <f>1-0.114</f>
        <v>0.88600000000000001</v>
      </c>
      <c r="O20" s="56">
        <v>0.92</v>
      </c>
      <c r="P20" s="56">
        <f>1-0.0563</f>
        <v>0.94369999999999998</v>
      </c>
      <c r="Q20" s="56">
        <f>1-0.0396</f>
        <v>0.96040000000000003</v>
      </c>
      <c r="R20" s="56">
        <f>1-0.0332</f>
        <v>0.96679999999999999</v>
      </c>
      <c r="S20" s="56">
        <f>1-0.0809</f>
        <v>0.91910000000000003</v>
      </c>
      <c r="T20" s="56">
        <f>1-0.0375</f>
        <v>0.96250000000000002</v>
      </c>
      <c r="U20" s="59" t="s">
        <v>224</v>
      </c>
      <c r="V20" s="56">
        <f>1-0.0859</f>
        <v>0.91410000000000002</v>
      </c>
      <c r="W20" s="21" t="s">
        <v>225</v>
      </c>
      <c r="X20" s="56">
        <f>1-0.1138</f>
        <v>0.88619999999999999</v>
      </c>
      <c r="Y20" s="56">
        <f>1-0.0272</f>
        <v>0.9728</v>
      </c>
      <c r="Z20" s="56">
        <f>1-0.0555</f>
        <v>0.94450000000000001</v>
      </c>
      <c r="AA20" s="56">
        <f>1-0.0616</f>
        <v>0.93840000000000001</v>
      </c>
      <c r="AB20" s="56">
        <f>1-0.0753</f>
        <v>0.92469999999999997</v>
      </c>
      <c r="AC20" s="56">
        <f>1-0.0908</f>
        <v>0.90920000000000001</v>
      </c>
      <c r="AD20" s="56">
        <f>1-0.108</f>
        <v>0.89200000000000002</v>
      </c>
      <c r="AE20" s="56">
        <f>1-0.054</f>
        <v>0.94599999999999995</v>
      </c>
      <c r="AF20" s="56">
        <f>1-0.0205</f>
        <v>0.97950000000000004</v>
      </c>
      <c r="AG20" s="56">
        <f>1-0.0655</f>
        <v>0.9345</v>
      </c>
      <c r="AH20" s="56">
        <f>1-0.0546</f>
        <v>0.94540000000000002</v>
      </c>
      <c r="AI20" s="56">
        <f>1-0.0499</f>
        <v>0.95009999999999994</v>
      </c>
      <c r="AJ20" s="56">
        <f>1-0.0727</f>
        <v>0.92730000000000001</v>
      </c>
      <c r="AK20" s="56">
        <f>1-0.0918</f>
        <v>0.90820000000000001</v>
      </c>
      <c r="AL20" s="56">
        <f>1-0.0345</f>
        <v>0.96550000000000002</v>
      </c>
      <c r="AM20" s="56">
        <f>1-0.0752</f>
        <v>0.92479999999999996</v>
      </c>
      <c r="AN20" s="56">
        <f>1-0.1309</f>
        <v>0.86909999999999998</v>
      </c>
      <c r="AO20" s="56">
        <f>1-0.1564</f>
        <v>0.84360000000000002</v>
      </c>
      <c r="AP20" s="56">
        <f>1-0.1903</f>
        <v>0.80969999999999998</v>
      </c>
      <c r="AQ20" s="56">
        <f>1-0.1994</f>
        <v>0.80059999999999998</v>
      </c>
      <c r="AR20" s="56">
        <f>1-0.05</f>
        <v>0.95</v>
      </c>
      <c r="AS20" s="56">
        <f>1-0.12</f>
        <v>0.88</v>
      </c>
      <c r="AT20" s="56">
        <f>1-0.1091</f>
        <v>0.89090000000000003</v>
      </c>
      <c r="AU20" s="56">
        <f>1-0.1157</f>
        <v>0.88429999999999997</v>
      </c>
      <c r="AV20" s="56">
        <f>1-0.129</f>
        <v>0.871</v>
      </c>
      <c r="AW20" s="56">
        <f>1-0.0778</f>
        <v>0.92220000000000002</v>
      </c>
      <c r="AX20" s="56">
        <f>1-0.1235</f>
        <v>0.87650000000000006</v>
      </c>
      <c r="AY20" s="56">
        <f>1-0.1388</f>
        <v>0.86119999999999997</v>
      </c>
      <c r="AZ20" s="56">
        <f>1-0.111</f>
        <v>0.88900000000000001</v>
      </c>
      <c r="BA20" s="56">
        <f>1-0.111</f>
        <v>0.88900000000000001</v>
      </c>
      <c r="BB20" s="56">
        <f>1-0.041</f>
        <v>0.95899999999999996</v>
      </c>
      <c r="BC20" s="56">
        <f>1-0.041</f>
        <v>0.95899999999999996</v>
      </c>
      <c r="BD20" s="56">
        <f>1-0.029</f>
        <v>0.97099999999999997</v>
      </c>
      <c r="BE20" s="56">
        <f>1-0.035</f>
        <v>0.96499999999999997</v>
      </c>
      <c r="BF20" s="56">
        <f>1-(0.188+1/3*(0.24-0.188))</f>
        <v>0.79466666666666663</v>
      </c>
      <c r="BG20" s="56">
        <f>1-(0.081+1/3*(0.11-0.081))</f>
        <v>0.90933333333333333</v>
      </c>
      <c r="BH20" s="56">
        <f>1-0.133</f>
        <v>0.86699999999999999</v>
      </c>
      <c r="BI20" s="56">
        <f>1-0.109</f>
        <v>0.89100000000000001</v>
      </c>
      <c r="BJ20" s="58">
        <f>1-0.155</f>
        <v>0.84499999999999997</v>
      </c>
      <c r="BK20" s="56">
        <f>1-0.049</f>
        <v>0.95099999999999996</v>
      </c>
      <c r="BL20" s="56">
        <f>1-0.141</f>
        <v>0.85899999999999999</v>
      </c>
      <c r="BM20" s="56">
        <f>1-0.187</f>
        <v>0.81299999999999994</v>
      </c>
      <c r="BN20" s="56">
        <f>1-0.256</f>
        <v>0.74399999999999999</v>
      </c>
      <c r="BO20" s="56">
        <v>0.92</v>
      </c>
      <c r="BP20" s="56">
        <v>0.95199999999999996</v>
      </c>
      <c r="BQ20" s="56">
        <v>0.95099999999999996</v>
      </c>
      <c r="BR20" s="56">
        <v>0.92100000000000004</v>
      </c>
      <c r="BS20" s="56">
        <v>0.91400000000000003</v>
      </c>
      <c r="BW20" t="s">
        <v>290</v>
      </c>
      <c r="BX20">
        <v>120</v>
      </c>
      <c r="BY20">
        <v>120</v>
      </c>
      <c r="BZ20">
        <v>120</v>
      </c>
      <c r="CA20">
        <v>120</v>
      </c>
      <c r="CB20">
        <v>230</v>
      </c>
      <c r="CC20">
        <v>230</v>
      </c>
      <c r="CD20">
        <v>230</v>
      </c>
      <c r="CE20">
        <v>230</v>
      </c>
      <c r="CF20">
        <v>230</v>
      </c>
      <c r="CG20">
        <v>70</v>
      </c>
      <c r="CH20">
        <v>230</v>
      </c>
      <c r="CI20">
        <v>230</v>
      </c>
      <c r="CJ20">
        <v>230</v>
      </c>
      <c r="CK20">
        <v>230</v>
      </c>
      <c r="CL20">
        <v>230</v>
      </c>
      <c r="CM20">
        <v>900</v>
      </c>
      <c r="CN20">
        <v>1800</v>
      </c>
      <c r="CO20">
        <v>2700</v>
      </c>
      <c r="CP20">
        <v>1800</v>
      </c>
      <c r="CQ20">
        <v>900</v>
      </c>
      <c r="CV20" t="s">
        <v>311</v>
      </c>
      <c r="CW20" t="s">
        <v>311</v>
      </c>
      <c r="CX20" t="s">
        <v>311</v>
      </c>
      <c r="EE20" s="71"/>
      <c r="EF20" s="71"/>
      <c r="EG20" s="71"/>
      <c r="EH20" s="71"/>
      <c r="EI20" s="71"/>
    </row>
    <row r="21" spans="1:142" ht="17" customHeight="1">
      <c r="A21" t="s">
        <v>232</v>
      </c>
      <c r="C21" t="s">
        <v>316</v>
      </c>
      <c r="E21" s="30">
        <f>(E20-E19)/E19</f>
        <v>6.9767441860465176E-3</v>
      </c>
      <c r="F21" s="30">
        <f>(F25-F24)/F24</f>
        <v>9.1836734693877629E-3</v>
      </c>
      <c r="G21" s="30">
        <f t="shared" ref="G21:BR21" si="19">(G25-G24)/G24</f>
        <v>-2.4899598393574342E-2</v>
      </c>
      <c r="H21" s="30">
        <f t="shared" si="19"/>
        <v>-2.6446280991735602E-2</v>
      </c>
      <c r="I21" s="30">
        <f t="shared" si="19"/>
        <v>8.6442028985507333E-2</v>
      </c>
      <c r="J21" s="30">
        <f t="shared" si="19"/>
        <v>7.1428571428571496E-3</v>
      </c>
      <c r="K21" s="30">
        <f t="shared" si="19"/>
        <v>-5.2000000000000046E-2</v>
      </c>
      <c r="L21" s="30">
        <f t="shared" si="19"/>
        <v>-6.2999999999999945E-2</v>
      </c>
      <c r="M21" s="30">
        <f t="shared" si="19"/>
        <v>-1.2057142857142796E-2</v>
      </c>
      <c r="N21" s="30">
        <f t="shared" si="19"/>
        <v>-3.6956521739130464E-2</v>
      </c>
      <c r="O21" s="30">
        <f t="shared" si="19"/>
        <v>-2.3354564755838546E-2</v>
      </c>
      <c r="P21" s="30">
        <f t="shared" si="19"/>
        <v>-1.183246073298427E-2</v>
      </c>
      <c r="Q21" s="30">
        <f t="shared" si="19"/>
        <v>-1.6632016632015954E-3</v>
      </c>
      <c r="R21" s="30">
        <f t="shared" si="19"/>
        <v>2.9045643153527228E-3</v>
      </c>
      <c r="S21" s="30">
        <f t="shared" si="19"/>
        <v>-1.1720430107526903E-2</v>
      </c>
      <c r="T21" s="30">
        <f t="shared" si="19"/>
        <v>-2.2842639593908594E-2</v>
      </c>
      <c r="U21" s="30">
        <f t="shared" si="19"/>
        <v>-2.3012552301255134E-2</v>
      </c>
      <c r="V21" s="30">
        <f t="shared" si="19"/>
        <v>-3.2698412698412622E-2</v>
      </c>
      <c r="W21" s="30">
        <f t="shared" si="19"/>
        <v>-2.5641025641025546E-2</v>
      </c>
      <c r="X21" s="30">
        <f t="shared" si="19"/>
        <v>-3.6739130434782663E-2</v>
      </c>
      <c r="Y21" s="30">
        <f t="shared" si="19"/>
        <v>0.20098765432098759</v>
      </c>
      <c r="Z21" s="30">
        <f t="shared" si="19"/>
        <v>4.9444444444444423E-2</v>
      </c>
      <c r="AA21" s="30">
        <f t="shared" si="19"/>
        <v>2.5573770491803254E-2</v>
      </c>
      <c r="AB21" s="30">
        <f t="shared" si="19"/>
        <v>-1.6276595744680832E-2</v>
      </c>
      <c r="AC21" s="30">
        <f t="shared" si="19"/>
        <v>-4.2947368421052581E-2</v>
      </c>
      <c r="AD21" s="30">
        <f t="shared" si="19"/>
        <v>-5.1063829787233971E-2</v>
      </c>
      <c r="AE21" s="30">
        <f t="shared" si="19"/>
        <v>-9.4240837696335164E-3</v>
      </c>
      <c r="AF21" s="30">
        <f t="shared" si="19"/>
        <v>3.07219662058372E-3</v>
      </c>
      <c r="AG21" s="30">
        <f t="shared" si="19"/>
        <v>-3.0581055737194319E-2</v>
      </c>
      <c r="AH21" s="30">
        <f t="shared" si="19"/>
        <v>-2.2894232704868886E-2</v>
      </c>
      <c r="AI21" s="30">
        <f t="shared" si="19"/>
        <v>-2.193591644399976E-2</v>
      </c>
      <c r="AJ21" s="30">
        <f t="shared" si="19"/>
        <v>-3.9103681271439192E-2</v>
      </c>
      <c r="AK21" s="30">
        <f t="shared" si="19"/>
        <v>-7.7916846284058233E-2</v>
      </c>
      <c r="AL21" s="30">
        <f t="shared" si="19"/>
        <v>2.7127659574468169E-2</v>
      </c>
      <c r="AM21" s="30">
        <f t="shared" si="19"/>
        <v>2.7555555555555479E-2</v>
      </c>
      <c r="AN21" s="30">
        <f t="shared" si="19"/>
        <v>5.9878048780487851E-2</v>
      </c>
      <c r="AO21" s="30">
        <f t="shared" si="19"/>
        <v>2.878048780487813E-2</v>
      </c>
      <c r="AP21" s="30">
        <f t="shared" si="19"/>
        <v>4.4774193548387034E-2</v>
      </c>
      <c r="AQ21" s="30">
        <f t="shared" si="19"/>
        <v>5.3421052631578904E-2</v>
      </c>
      <c r="AR21" s="30">
        <f t="shared" si="19"/>
        <v>0.15151515151515152</v>
      </c>
      <c r="AS21" s="30">
        <f t="shared" si="19"/>
        <v>3.5294117647058858E-2</v>
      </c>
      <c r="AT21" s="30">
        <f t="shared" si="19"/>
        <v>-2.0989010989010994E-2</v>
      </c>
      <c r="AU21" s="30">
        <f t="shared" si="19"/>
        <v>6.5421686746987978E-2</v>
      </c>
      <c r="AV21" s="30">
        <f t="shared" si="19"/>
        <v>0.13116883116883113</v>
      </c>
      <c r="AW21" s="30">
        <f t="shared" si="19"/>
        <v>-6.8484848484848454E-2</v>
      </c>
      <c r="AX21" s="30">
        <f t="shared" si="19"/>
        <v>-8.697916666666658E-2</v>
      </c>
      <c r="AY21" s="30">
        <f t="shared" si="19"/>
        <v>-5.3626373626373694E-2</v>
      </c>
      <c r="AZ21" s="30">
        <f t="shared" si="19"/>
        <v>6.4670658682634788E-2</v>
      </c>
      <c r="BA21" s="30">
        <f t="shared" si="19"/>
        <v>-3.3695652173913071E-2</v>
      </c>
      <c r="BB21" s="30">
        <f t="shared" si="19"/>
        <v>-8.2730093071354781E-3</v>
      </c>
      <c r="BC21" s="30">
        <f t="shared" si="19"/>
        <v>2.4134985049124254E-2</v>
      </c>
      <c r="BD21" s="30">
        <f t="shared" si="19"/>
        <v>3.3626530261245111E-2</v>
      </c>
      <c r="BE21" s="30">
        <f t="shared" si="19"/>
        <v>6.2251494280541789E-2</v>
      </c>
      <c r="BF21" s="30">
        <f t="shared" si="19"/>
        <v>5.9555555555555507E-2</v>
      </c>
      <c r="BG21" s="30">
        <f t="shared" si="19"/>
        <v>5.7364341085271324E-2</v>
      </c>
      <c r="BH21" s="30">
        <f t="shared" si="19"/>
        <v>-9.1428571428571505E-3</v>
      </c>
      <c r="BI21" s="30">
        <f t="shared" si="19"/>
        <v>-4.193548387096778E-2</v>
      </c>
      <c r="BJ21" s="30">
        <f>(BJ25-BJ24)/BJ24</f>
        <v>5.6249999999999911E-2</v>
      </c>
      <c r="BK21" s="30">
        <f t="shared" si="19"/>
        <v>-9.3750000000000083E-3</v>
      </c>
      <c r="BL21" s="30">
        <f t="shared" si="19"/>
        <v>7.3749999999999927E-2</v>
      </c>
      <c r="BM21" s="30">
        <f t="shared" si="19"/>
        <v>1.6249999999999876E-2</v>
      </c>
      <c r="BN21" s="30">
        <f t="shared" si="19"/>
        <v>-7.0000000000000062E-2</v>
      </c>
      <c r="BO21" s="30">
        <f t="shared" si="19"/>
        <v>2.222222222222224E-2</v>
      </c>
      <c r="BP21" s="30">
        <f t="shared" si="19"/>
        <v>2.9189189189189092E-2</v>
      </c>
      <c r="BQ21" s="30">
        <f t="shared" si="19"/>
        <v>-1.9587628865979399E-2</v>
      </c>
      <c r="BR21" s="30">
        <f t="shared" si="19"/>
        <v>5.2571428571428616E-2</v>
      </c>
      <c r="BS21" s="30">
        <f t="shared" ref="BS21" si="20">(BS25-BS24)/BS24</f>
        <v>0.11463414634146352</v>
      </c>
      <c r="BT21" s="79"/>
      <c r="BV21" s="91"/>
    </row>
    <row r="22" spans="1:142" s="49" customFormat="1" ht="116" customHeight="1">
      <c r="A22" t="s">
        <v>55</v>
      </c>
      <c r="B22"/>
      <c r="C22" s="106"/>
      <c r="D22"/>
      <c r="E22" s="49" t="s">
        <v>378</v>
      </c>
      <c r="F22" s="49" t="s">
        <v>211</v>
      </c>
      <c r="H22" s="49" t="s">
        <v>215</v>
      </c>
      <c r="N22" s="49" t="s">
        <v>217</v>
      </c>
      <c r="Q22" s="49" t="s">
        <v>216</v>
      </c>
      <c r="S22" s="49" t="s">
        <v>218</v>
      </c>
      <c r="T22" s="49" t="s">
        <v>227</v>
      </c>
      <c r="U22" s="49" t="s">
        <v>223</v>
      </c>
      <c r="W22" s="49" t="s">
        <v>226</v>
      </c>
      <c r="Y22" s="49" t="s">
        <v>228</v>
      </c>
      <c r="Z22" s="49" t="s">
        <v>229</v>
      </c>
      <c r="AA22" s="150" t="s">
        <v>230</v>
      </c>
      <c r="AB22" s="150"/>
      <c r="AC22" s="150" t="s">
        <v>346</v>
      </c>
      <c r="AD22" s="150"/>
      <c r="AG22" s="49" t="s">
        <v>347</v>
      </c>
      <c r="AH22" s="49" t="s">
        <v>234</v>
      </c>
      <c r="AL22" s="49" t="s">
        <v>236</v>
      </c>
      <c r="AZ22" s="49" t="s">
        <v>240</v>
      </c>
      <c r="BA22" s="49" t="s">
        <v>239</v>
      </c>
      <c r="BB22" s="49" t="s">
        <v>242</v>
      </c>
      <c r="BC22" s="49" t="s">
        <v>241</v>
      </c>
      <c r="BD22" s="49" t="s">
        <v>243</v>
      </c>
      <c r="BL22" s="150" t="s">
        <v>306</v>
      </c>
      <c r="BM22" s="150"/>
      <c r="BN22" s="150"/>
      <c r="BO22" s="150" t="s">
        <v>384</v>
      </c>
      <c r="BP22" s="150"/>
      <c r="BQ22" s="150"/>
      <c r="BR22" s="150"/>
      <c r="BS22" s="150"/>
      <c r="BT22" s="80"/>
      <c r="BV22" s="105" t="s">
        <v>3</v>
      </c>
      <c r="BW22" s="2" t="s">
        <v>313</v>
      </c>
      <c r="BX22" t="s">
        <v>356</v>
      </c>
      <c r="BY22" s="99">
        <f>COUNT(BX23:CF23)</f>
        <v>9</v>
      </c>
      <c r="BZ22" s="103">
        <f>AVERAGE(BX25:CF25)</f>
        <v>5.1045954668613351E-3</v>
      </c>
      <c r="CA22" s="100">
        <f>_xlfn.STDEV.P(BX25:CF25)</f>
        <v>3.4612226167155459E-2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 s="71"/>
      <c r="EE22" s="71"/>
      <c r="EF22" s="71"/>
      <c r="EG22" s="71"/>
      <c r="EH22" s="71"/>
      <c r="EI22" s="71"/>
      <c r="EJ22" s="85"/>
      <c r="EK22"/>
      <c r="EL22" s="75"/>
    </row>
    <row r="23" spans="1:142">
      <c r="A23" t="s">
        <v>233</v>
      </c>
      <c r="BW23" t="s">
        <v>196</v>
      </c>
      <c r="BX23">
        <v>0.9</v>
      </c>
      <c r="BY23">
        <v>0.91500000000000004</v>
      </c>
      <c r="BZ23">
        <v>0.94</v>
      </c>
      <c r="CA23">
        <v>0.95</v>
      </c>
      <c r="CB23">
        <v>0.94</v>
      </c>
      <c r="CC23">
        <v>0.95499999999999996</v>
      </c>
      <c r="CD23">
        <v>0.97650000000000003</v>
      </c>
      <c r="CE23">
        <v>0.93941087188869221</v>
      </c>
      <c r="CF23">
        <v>0.90844776890955581</v>
      </c>
      <c r="DD23" t="s">
        <v>311</v>
      </c>
      <c r="DE23" t="s">
        <v>311</v>
      </c>
      <c r="DF23" t="s">
        <v>311</v>
      </c>
      <c r="DG23" t="s">
        <v>311</v>
      </c>
      <c r="DH23" t="s">
        <v>311</v>
      </c>
      <c r="DI23" t="s">
        <v>311</v>
      </c>
      <c r="DJ23" t="s">
        <v>311</v>
      </c>
      <c r="DK23" t="s">
        <v>311</v>
      </c>
      <c r="DL23" t="s">
        <v>311</v>
      </c>
      <c r="DM23" t="s">
        <v>311</v>
      </c>
      <c r="DN23" t="s">
        <v>311</v>
      </c>
      <c r="DO23" t="s">
        <v>311</v>
      </c>
      <c r="DP23" t="s">
        <v>311</v>
      </c>
      <c r="DQ23" t="s">
        <v>311</v>
      </c>
      <c r="DR23" t="s">
        <v>311</v>
      </c>
      <c r="DS23" t="s">
        <v>311</v>
      </c>
      <c r="DT23" t="s">
        <v>311</v>
      </c>
      <c r="DU23" t="s">
        <v>311</v>
      </c>
      <c r="EJ23" s="85" t="s">
        <v>311</v>
      </c>
      <c r="EK23" t="s">
        <v>311</v>
      </c>
    </row>
    <row r="24" spans="1:142">
      <c r="A24" t="s">
        <v>196</v>
      </c>
      <c r="E24">
        <f>E19</f>
        <v>0.86</v>
      </c>
      <c r="F24">
        <f>0.98</f>
        <v>0.98</v>
      </c>
      <c r="G24">
        <f>0.996</f>
        <v>0.996</v>
      </c>
      <c r="H24" s="35">
        <f>H19</f>
        <v>0.97580645161290325</v>
      </c>
      <c r="I24" s="35">
        <f>I19</f>
        <v>0.83805668016194323</v>
      </c>
      <c r="J24">
        <f>1-0.02</f>
        <v>0.98</v>
      </c>
      <c r="K24">
        <v>1</v>
      </c>
      <c r="L24" s="35">
        <f>L19</f>
        <v>1</v>
      </c>
      <c r="M24" s="35">
        <f>M19</f>
        <v>0.91503267973856206</v>
      </c>
      <c r="N24" s="35">
        <f>N19</f>
        <v>0.92</v>
      </c>
      <c r="O24" s="35">
        <f t="shared" ref="O24:AF24" si="21">O19</f>
        <v>0.94199999999999995</v>
      </c>
      <c r="P24" s="35">
        <f t="shared" si="21"/>
        <v>0.95499999999999996</v>
      </c>
      <c r="Q24" s="35">
        <f t="shared" si="21"/>
        <v>0.96199999999999997</v>
      </c>
      <c r="R24" s="35">
        <f t="shared" si="21"/>
        <v>0.96399999999999997</v>
      </c>
      <c r="S24" s="35">
        <f t="shared" si="21"/>
        <v>0.93</v>
      </c>
      <c r="T24" s="35">
        <f t="shared" si="21"/>
        <v>0.98499999999999999</v>
      </c>
      <c r="U24" s="35">
        <f t="shared" si="21"/>
        <v>0.95599999999999996</v>
      </c>
      <c r="V24" s="35">
        <f t="shared" si="21"/>
        <v>0.94499999999999995</v>
      </c>
      <c r="W24" s="35">
        <f t="shared" si="21"/>
        <v>0.93599999999999994</v>
      </c>
      <c r="X24" s="35">
        <f t="shared" si="21"/>
        <v>0.92</v>
      </c>
      <c r="Y24" s="35">
        <f t="shared" si="21"/>
        <v>0.81</v>
      </c>
      <c r="Z24" s="35">
        <f t="shared" si="21"/>
        <v>0.9</v>
      </c>
      <c r="AA24" s="35">
        <f t="shared" si="21"/>
        <v>0.91500000000000004</v>
      </c>
      <c r="AB24" s="35">
        <f t="shared" si="21"/>
        <v>0.94</v>
      </c>
      <c r="AC24" s="35">
        <f t="shared" si="21"/>
        <v>0.95</v>
      </c>
      <c r="AD24" s="35">
        <f t="shared" si="21"/>
        <v>0.94</v>
      </c>
      <c r="AE24" s="35">
        <f t="shared" si="21"/>
        <v>0.95499999999999996</v>
      </c>
      <c r="AF24" s="35">
        <f t="shared" si="21"/>
        <v>0.97650000000000003</v>
      </c>
      <c r="AG24" s="35">
        <f t="shared" ref="AG24:AK24" si="22">AG19</f>
        <v>0.96397951116030667</v>
      </c>
      <c r="AH24" s="35">
        <f t="shared" si="22"/>
        <v>0.96755134566148304</v>
      </c>
      <c r="AI24" s="35">
        <f t="shared" si="22"/>
        <v>0.97140874097499852</v>
      </c>
      <c r="AJ24" s="35">
        <f t="shared" si="22"/>
        <v>0.96503647888565669</v>
      </c>
      <c r="AK24" s="35">
        <f t="shared" si="22"/>
        <v>0.98494370745198689</v>
      </c>
      <c r="AL24" s="35">
        <f t="shared" ref="AL24:AQ24" si="23">AL19</f>
        <v>0.94</v>
      </c>
      <c r="AM24" s="35">
        <f t="shared" si="23"/>
        <v>0.9</v>
      </c>
      <c r="AN24" s="35">
        <f t="shared" si="23"/>
        <v>0.82</v>
      </c>
      <c r="AO24" s="35">
        <f t="shared" si="23"/>
        <v>0.82</v>
      </c>
      <c r="AP24" s="35">
        <f t="shared" si="23"/>
        <v>0.77500000000000002</v>
      </c>
      <c r="AQ24" s="35">
        <f t="shared" si="23"/>
        <v>0.76</v>
      </c>
      <c r="AR24" s="35">
        <f t="shared" ref="AR24:AW24" si="24">AR19</f>
        <v>0.82499999999999996</v>
      </c>
      <c r="AS24" s="35">
        <f t="shared" si="24"/>
        <v>0.85</v>
      </c>
      <c r="AT24" s="35">
        <f t="shared" si="24"/>
        <v>0.91</v>
      </c>
      <c r="AU24" s="35">
        <f t="shared" si="24"/>
        <v>0.83</v>
      </c>
      <c r="AV24" s="35">
        <f t="shared" si="24"/>
        <v>0.77</v>
      </c>
      <c r="AW24" s="35">
        <f t="shared" si="24"/>
        <v>0.99</v>
      </c>
      <c r="AX24" s="35">
        <f t="shared" ref="AX24:AY24" si="25">AX19</f>
        <v>0.96</v>
      </c>
      <c r="AY24" s="35">
        <f t="shared" si="25"/>
        <v>0.91</v>
      </c>
      <c r="AZ24" s="35">
        <f t="shared" ref="AZ24:BC24" si="26">AZ19</f>
        <v>0.83499999999999996</v>
      </c>
      <c r="BA24" s="35">
        <f t="shared" si="26"/>
        <v>0.92</v>
      </c>
      <c r="BB24" s="35">
        <f t="shared" si="26"/>
        <v>0.96699999999999997</v>
      </c>
      <c r="BC24" s="35">
        <f t="shared" si="26"/>
        <v>0.93640000000000001</v>
      </c>
      <c r="BD24" s="35">
        <f t="shared" ref="BD24:BI24" si="27">BD19</f>
        <v>0.93941087188869221</v>
      </c>
      <c r="BE24" s="35">
        <f t="shared" si="27"/>
        <v>0.90844776890955581</v>
      </c>
      <c r="BF24" s="35">
        <f t="shared" si="27"/>
        <v>0.75</v>
      </c>
      <c r="BG24" s="35">
        <f t="shared" si="27"/>
        <v>0.86</v>
      </c>
      <c r="BH24" s="35">
        <f t="shared" si="27"/>
        <v>0.875</v>
      </c>
      <c r="BI24" s="35">
        <f t="shared" si="27"/>
        <v>0.93</v>
      </c>
      <c r="BJ24" s="35">
        <f t="shared" ref="BJ24:BK24" si="28">BJ19</f>
        <v>0.8</v>
      </c>
      <c r="BK24" s="35">
        <f t="shared" si="28"/>
        <v>0.96</v>
      </c>
      <c r="BL24" s="35">
        <f t="shared" ref="BL24:BS24" si="29">BL19</f>
        <v>0.8</v>
      </c>
      <c r="BM24" s="35">
        <f t="shared" si="29"/>
        <v>0.8</v>
      </c>
      <c r="BN24" s="35">
        <f t="shared" si="29"/>
        <v>0.8</v>
      </c>
      <c r="BO24" s="35">
        <f t="shared" si="29"/>
        <v>0.9</v>
      </c>
      <c r="BP24" s="35">
        <f t="shared" si="29"/>
        <v>0.92500000000000004</v>
      </c>
      <c r="BQ24" s="35">
        <f t="shared" si="29"/>
        <v>0.97</v>
      </c>
      <c r="BR24" s="35">
        <f t="shared" si="29"/>
        <v>0.875</v>
      </c>
      <c r="BS24" s="35">
        <f t="shared" si="29"/>
        <v>0.82</v>
      </c>
      <c r="BT24" s="81"/>
      <c r="BU24" s="35"/>
      <c r="BV24" s="92"/>
      <c r="BW24" s="35" t="s">
        <v>197</v>
      </c>
      <c r="BX24">
        <v>0.94450000000000001</v>
      </c>
      <c r="BY24">
        <v>0.93840000000000001</v>
      </c>
      <c r="BZ24">
        <v>0.92469999999999997</v>
      </c>
      <c r="CA24">
        <v>0.90920000000000001</v>
      </c>
      <c r="CB24">
        <v>0.89200000000000002</v>
      </c>
      <c r="CC24">
        <v>0.94599999999999995</v>
      </c>
      <c r="CD24">
        <v>0.97950000000000004</v>
      </c>
      <c r="CE24">
        <v>0.97099999999999997</v>
      </c>
      <c r="CF24">
        <v>0.96499999999999997</v>
      </c>
      <c r="DD24" t="s">
        <v>311</v>
      </c>
      <c r="DE24" t="s">
        <v>311</v>
      </c>
      <c r="DF24" t="s">
        <v>311</v>
      </c>
      <c r="DG24" t="s">
        <v>311</v>
      </c>
      <c r="DH24" t="s">
        <v>311</v>
      </c>
      <c r="DI24" t="s">
        <v>311</v>
      </c>
      <c r="DJ24" t="s">
        <v>311</v>
      </c>
      <c r="DK24" t="s">
        <v>311</v>
      </c>
      <c r="DL24" t="s">
        <v>311</v>
      </c>
      <c r="DM24" t="s">
        <v>311</v>
      </c>
      <c r="DN24" t="s">
        <v>311</v>
      </c>
      <c r="DO24" t="s">
        <v>311</v>
      </c>
      <c r="DP24" t="s">
        <v>311</v>
      </c>
      <c r="DQ24" t="s">
        <v>311</v>
      </c>
      <c r="DR24" t="s">
        <v>311</v>
      </c>
      <c r="DS24" t="s">
        <v>311</v>
      </c>
      <c r="DT24" t="s">
        <v>311</v>
      </c>
      <c r="DU24" t="s">
        <v>311</v>
      </c>
      <c r="EJ24" s="85" t="s">
        <v>311</v>
      </c>
      <c r="EK24" t="s">
        <v>311</v>
      </c>
    </row>
    <row r="25" spans="1:142">
      <c r="A25" t="s">
        <v>197</v>
      </c>
      <c r="E25">
        <f>E20</f>
        <v>0.86599999999999999</v>
      </c>
      <c r="F25">
        <f>0.989</f>
        <v>0.98899999999999999</v>
      </c>
      <c r="G25" s="35">
        <f>G20</f>
        <v>0.97119999999999995</v>
      </c>
      <c r="H25">
        <f>0.95</f>
        <v>0.95</v>
      </c>
      <c r="I25" s="35">
        <f>I20</f>
        <v>0.91049999999999998</v>
      </c>
      <c r="J25">
        <f>1-0.013</f>
        <v>0.98699999999999999</v>
      </c>
      <c r="K25" s="35">
        <f>K20</f>
        <v>0.94799999999999995</v>
      </c>
      <c r="L25" s="35">
        <f>0.937</f>
        <v>0.93700000000000006</v>
      </c>
      <c r="M25" s="35">
        <f>M20</f>
        <v>0.90400000000000003</v>
      </c>
      <c r="N25" s="35">
        <f>N20</f>
        <v>0.88600000000000001</v>
      </c>
      <c r="O25" s="35">
        <f t="shared" ref="O25:AF25" si="30">O20</f>
        <v>0.92</v>
      </c>
      <c r="P25" s="35">
        <f t="shared" si="30"/>
        <v>0.94369999999999998</v>
      </c>
      <c r="Q25" s="35">
        <f t="shared" si="30"/>
        <v>0.96040000000000003</v>
      </c>
      <c r="R25" s="35">
        <f t="shared" si="30"/>
        <v>0.96679999999999999</v>
      </c>
      <c r="S25" s="35">
        <f t="shared" si="30"/>
        <v>0.91910000000000003</v>
      </c>
      <c r="T25" s="35">
        <f t="shared" si="30"/>
        <v>0.96250000000000002</v>
      </c>
      <c r="U25" s="35">
        <v>0.93400000000000005</v>
      </c>
      <c r="V25" s="35">
        <f t="shared" si="30"/>
        <v>0.91410000000000002</v>
      </c>
      <c r="W25" s="35">
        <f>0.912</f>
        <v>0.91200000000000003</v>
      </c>
      <c r="X25" s="35">
        <f t="shared" si="30"/>
        <v>0.88619999999999999</v>
      </c>
      <c r="Y25" s="35">
        <f t="shared" si="30"/>
        <v>0.9728</v>
      </c>
      <c r="Z25" s="35">
        <f t="shared" si="30"/>
        <v>0.94450000000000001</v>
      </c>
      <c r="AA25" s="35">
        <f t="shared" si="30"/>
        <v>0.93840000000000001</v>
      </c>
      <c r="AB25" s="35">
        <f t="shared" si="30"/>
        <v>0.92469999999999997</v>
      </c>
      <c r="AC25" s="35">
        <f t="shared" si="30"/>
        <v>0.90920000000000001</v>
      </c>
      <c r="AD25" s="35">
        <f t="shared" si="30"/>
        <v>0.89200000000000002</v>
      </c>
      <c r="AE25" s="35">
        <f t="shared" si="30"/>
        <v>0.94599999999999995</v>
      </c>
      <c r="AF25" s="35">
        <f t="shared" si="30"/>
        <v>0.97950000000000004</v>
      </c>
      <c r="AG25" s="35">
        <f t="shared" ref="AG25:AK25" si="31">AG20</f>
        <v>0.9345</v>
      </c>
      <c r="AH25" s="35">
        <f t="shared" si="31"/>
        <v>0.94540000000000002</v>
      </c>
      <c r="AI25" s="35">
        <f t="shared" si="31"/>
        <v>0.95009999999999994</v>
      </c>
      <c r="AJ25" s="35">
        <f t="shared" si="31"/>
        <v>0.92730000000000001</v>
      </c>
      <c r="AK25" s="35">
        <f t="shared" si="31"/>
        <v>0.90820000000000001</v>
      </c>
      <c r="AL25" s="35">
        <f t="shared" ref="AL25:AQ25" si="32">AL20</f>
        <v>0.96550000000000002</v>
      </c>
      <c r="AM25" s="35">
        <f t="shared" si="32"/>
        <v>0.92479999999999996</v>
      </c>
      <c r="AN25" s="35">
        <f t="shared" si="32"/>
        <v>0.86909999999999998</v>
      </c>
      <c r="AO25" s="35">
        <f t="shared" si="32"/>
        <v>0.84360000000000002</v>
      </c>
      <c r="AP25" s="35">
        <f t="shared" si="32"/>
        <v>0.80969999999999998</v>
      </c>
      <c r="AQ25" s="35">
        <f t="shared" si="32"/>
        <v>0.80059999999999998</v>
      </c>
      <c r="AR25" s="35">
        <f t="shared" ref="AR25:AW25" si="33">AR20</f>
        <v>0.95</v>
      </c>
      <c r="AS25" s="35">
        <f t="shared" si="33"/>
        <v>0.88</v>
      </c>
      <c r="AT25" s="35">
        <f t="shared" si="33"/>
        <v>0.89090000000000003</v>
      </c>
      <c r="AU25" s="35">
        <f t="shared" si="33"/>
        <v>0.88429999999999997</v>
      </c>
      <c r="AV25" s="35">
        <f t="shared" si="33"/>
        <v>0.871</v>
      </c>
      <c r="AW25" s="35">
        <f t="shared" si="33"/>
        <v>0.92220000000000002</v>
      </c>
      <c r="AX25" s="35">
        <f t="shared" ref="AX25:AY25" si="34">AX20</f>
        <v>0.87650000000000006</v>
      </c>
      <c r="AY25" s="35">
        <f t="shared" si="34"/>
        <v>0.86119999999999997</v>
      </c>
      <c r="AZ25" s="35">
        <f t="shared" ref="AZ25:BC25" si="35">AZ20</f>
        <v>0.88900000000000001</v>
      </c>
      <c r="BA25" s="35">
        <f t="shared" si="35"/>
        <v>0.88900000000000001</v>
      </c>
      <c r="BB25" s="35">
        <f t="shared" si="35"/>
        <v>0.95899999999999996</v>
      </c>
      <c r="BC25" s="35">
        <f t="shared" si="35"/>
        <v>0.95899999999999996</v>
      </c>
      <c r="BD25" s="35">
        <f t="shared" ref="BD25:BI25" si="36">BD20</f>
        <v>0.97099999999999997</v>
      </c>
      <c r="BE25" s="35">
        <f t="shared" si="36"/>
        <v>0.96499999999999997</v>
      </c>
      <c r="BF25" s="35">
        <f t="shared" si="36"/>
        <v>0.79466666666666663</v>
      </c>
      <c r="BG25" s="35">
        <f t="shared" si="36"/>
        <v>0.90933333333333333</v>
      </c>
      <c r="BH25" s="35">
        <f t="shared" si="36"/>
        <v>0.86699999999999999</v>
      </c>
      <c r="BI25" s="35">
        <f t="shared" si="36"/>
        <v>0.89100000000000001</v>
      </c>
      <c r="BJ25" s="35">
        <f t="shared" ref="BJ25:BK25" si="37">BJ20</f>
        <v>0.84499999999999997</v>
      </c>
      <c r="BK25" s="35">
        <f t="shared" si="37"/>
        <v>0.95099999999999996</v>
      </c>
      <c r="BL25" s="35">
        <f t="shared" ref="BL25:BS25" si="38">BL20</f>
        <v>0.85899999999999999</v>
      </c>
      <c r="BM25" s="35">
        <f t="shared" si="38"/>
        <v>0.81299999999999994</v>
      </c>
      <c r="BN25" s="35">
        <f t="shared" si="38"/>
        <v>0.74399999999999999</v>
      </c>
      <c r="BO25" s="35">
        <f t="shared" si="38"/>
        <v>0.92</v>
      </c>
      <c r="BP25" s="35">
        <f t="shared" si="38"/>
        <v>0.95199999999999996</v>
      </c>
      <c r="BQ25" s="35">
        <f t="shared" si="38"/>
        <v>0.95099999999999996</v>
      </c>
      <c r="BR25" s="35">
        <f t="shared" si="38"/>
        <v>0.92100000000000004</v>
      </c>
      <c r="BS25" s="35">
        <f t="shared" si="38"/>
        <v>0.91400000000000003</v>
      </c>
      <c r="BT25" s="81"/>
      <c r="BU25" s="35"/>
      <c r="BW25" t="s">
        <v>353</v>
      </c>
      <c r="BX25">
        <f t="shared" ref="BX25:CF25" si="39">BX24-BX23</f>
        <v>4.4499999999999984E-2</v>
      </c>
      <c r="BY25">
        <f t="shared" si="39"/>
        <v>2.3399999999999976E-2</v>
      </c>
      <c r="BZ25">
        <f t="shared" si="39"/>
        <v>-1.529999999999998E-2</v>
      </c>
      <c r="CA25">
        <f t="shared" si="39"/>
        <v>-4.0799999999999947E-2</v>
      </c>
      <c r="CB25">
        <f t="shared" si="39"/>
        <v>-4.7999999999999932E-2</v>
      </c>
      <c r="CC25">
        <f t="shared" si="39"/>
        <v>-9.000000000000008E-3</v>
      </c>
      <c r="CD25">
        <f t="shared" si="39"/>
        <v>3.0000000000000027E-3</v>
      </c>
      <c r="CE25">
        <f t="shared" si="39"/>
        <v>3.1589128111307763E-2</v>
      </c>
      <c r="CF25">
        <f t="shared" si="39"/>
        <v>5.6552231090444161E-2</v>
      </c>
    </row>
    <row r="26" spans="1:142">
      <c r="BW26" t="s">
        <v>112</v>
      </c>
      <c r="BX26">
        <v>2800</v>
      </c>
      <c r="BY26">
        <v>2800</v>
      </c>
      <c r="BZ26">
        <v>2800</v>
      </c>
      <c r="CA26">
        <v>2800</v>
      </c>
      <c r="CB26">
        <v>2800</v>
      </c>
      <c r="CC26">
        <v>1050</v>
      </c>
      <c r="CD26">
        <v>420</v>
      </c>
      <c r="CE26">
        <v>1000</v>
      </c>
      <c r="CF26">
        <v>1000</v>
      </c>
      <c r="CH26" t="s">
        <v>311</v>
      </c>
      <c r="CI26" t="s">
        <v>311</v>
      </c>
      <c r="CJ26" t="s">
        <v>311</v>
      </c>
      <c r="CK26" t="s">
        <v>311</v>
      </c>
      <c r="CL26" t="s">
        <v>311</v>
      </c>
      <c r="CM26" t="s">
        <v>311</v>
      </c>
      <c r="CN26" t="s">
        <v>311</v>
      </c>
      <c r="CO26" t="s">
        <v>311</v>
      </c>
      <c r="CP26" t="s">
        <v>311</v>
      </c>
      <c r="DA26" t="s">
        <v>311</v>
      </c>
      <c r="DB26" t="s">
        <v>311</v>
      </c>
      <c r="DC26" t="s">
        <v>311</v>
      </c>
      <c r="DD26" t="s">
        <v>311</v>
      </c>
      <c r="DE26" t="s">
        <v>311</v>
      </c>
      <c r="DF26" t="s">
        <v>311</v>
      </c>
      <c r="DG26" t="s">
        <v>311</v>
      </c>
      <c r="DH26" t="s">
        <v>311</v>
      </c>
      <c r="DI26" t="s">
        <v>311</v>
      </c>
      <c r="EE26" s="71"/>
      <c r="EF26" s="71"/>
      <c r="EG26" s="71"/>
      <c r="EH26" s="71"/>
      <c r="EI26" s="71"/>
      <c r="EK26">
        <v>470</v>
      </c>
    </row>
    <row r="27" spans="1:142" ht="15" thickBot="1">
      <c r="A27" s="2" t="s">
        <v>370</v>
      </c>
      <c r="E27" s="2" t="s">
        <v>358</v>
      </c>
    </row>
    <row r="28" spans="1:142">
      <c r="A28" t="s">
        <v>386</v>
      </c>
      <c r="P28" s="2" t="s">
        <v>359</v>
      </c>
      <c r="T28" s="1" t="s">
        <v>360</v>
      </c>
      <c r="AI28" s="107" t="s">
        <v>387</v>
      </c>
      <c r="AJ28" s="108"/>
      <c r="AK28" s="144" t="s">
        <v>369</v>
      </c>
      <c r="AL28" s="144"/>
      <c r="AM28" s="108"/>
      <c r="AN28" s="109"/>
    </row>
    <row r="29" spans="1:142">
      <c r="A29" s="2" t="str">
        <f t="shared" ref="A29" si="40">BU4</f>
        <v>Summary stats:</v>
      </c>
      <c r="AI29" s="110" t="s">
        <v>171</v>
      </c>
      <c r="AJ29" t="s">
        <v>362</v>
      </c>
      <c r="AK29" t="s">
        <v>388</v>
      </c>
      <c r="AL29" t="s">
        <v>364</v>
      </c>
      <c r="AM29" t="s">
        <v>295</v>
      </c>
      <c r="AN29" s="111" t="s">
        <v>363</v>
      </c>
    </row>
    <row r="30" spans="1:142">
      <c r="A30" s="1" t="s">
        <v>431</v>
      </c>
      <c r="AI30" s="110" t="s">
        <v>3</v>
      </c>
      <c r="AJ30" t="s">
        <v>365</v>
      </c>
      <c r="AK30" s="112">
        <f>BZ16</f>
        <v>-2.5832623193649672E-2</v>
      </c>
      <c r="AL30" s="112">
        <f>CA16</f>
        <v>2.0229997785319229E-2</v>
      </c>
      <c r="AM30" s="32">
        <f>RSQ(BX17:CQ17,BX18:CQ18)</f>
        <v>0.4678102686289265</v>
      </c>
      <c r="AN30" s="111">
        <f>BY16</f>
        <v>20</v>
      </c>
    </row>
    <row r="31" spans="1:142">
      <c r="A31" t="s">
        <v>432</v>
      </c>
      <c r="AI31" s="110" t="s">
        <v>3</v>
      </c>
      <c r="AJ31" t="s">
        <v>366</v>
      </c>
      <c r="AK31" s="112">
        <f>BZ22</f>
        <v>5.1045954668613351E-3</v>
      </c>
      <c r="AL31" s="112">
        <f>CA22</f>
        <v>3.4612226167155459E-2</v>
      </c>
      <c r="AM31" s="32">
        <f>RSQ(BX23:CF23,BX24:CF24)</f>
        <v>3.1851364376159885E-3</v>
      </c>
      <c r="AN31" s="111">
        <f>BY22</f>
        <v>9</v>
      </c>
    </row>
    <row r="32" spans="1:142">
      <c r="A32" t="str">
        <f t="shared" ref="A32:A45" si="41">BU5</f>
        <v>R^2</v>
      </c>
      <c r="AI32" s="110" t="s">
        <v>52</v>
      </c>
      <c r="AJ32" t="s">
        <v>365</v>
      </c>
      <c r="AK32" s="112">
        <f>BZ4</f>
        <v>1.1344173865184048E-2</v>
      </c>
      <c r="AL32" s="112">
        <f>CA4</f>
        <v>4.1857073375509625E-2</v>
      </c>
      <c r="AM32" s="32">
        <f>RSQ(BX5:CY5,BX6:CY6)</f>
        <v>0.67741938770566168</v>
      </c>
      <c r="AN32" s="111">
        <f>BY4</f>
        <v>28</v>
      </c>
    </row>
    <row r="33" spans="1:40">
      <c r="A33" s="32">
        <f t="shared" si="41"/>
        <v>0.52332695768500437</v>
      </c>
      <c r="AI33" s="110" t="s">
        <v>52</v>
      </c>
      <c r="AJ33" t="s">
        <v>366</v>
      </c>
      <c r="AK33" s="112">
        <f>BZ10</f>
        <v>1.8939999999999985E-2</v>
      </c>
      <c r="AL33" s="112">
        <f>CA10</f>
        <v>3.7919307014296105E-2</v>
      </c>
      <c r="AM33" s="32">
        <f>RSQ(BX11:CQ11,BX12:CQ12)</f>
        <v>0.62734484256884016</v>
      </c>
      <c r="AN33" s="111">
        <f>BY10</f>
        <v>20</v>
      </c>
    </row>
    <row r="34" spans="1:40" ht="15" thickBot="1">
      <c r="A34" t="str">
        <f t="shared" si="41"/>
        <v>Avg. variation:</v>
      </c>
      <c r="AI34" s="113" t="s">
        <v>367</v>
      </c>
      <c r="AJ34" s="27" t="s">
        <v>368</v>
      </c>
      <c r="AK34" s="114">
        <f>A47</f>
        <v>-1.1408608959696549E-3</v>
      </c>
      <c r="AL34" s="114">
        <f>A43</f>
        <v>3.9061439273710918E-2</v>
      </c>
      <c r="AM34" s="117">
        <f>A45</f>
        <v>0.64680141402973257</v>
      </c>
      <c r="AN34" s="115">
        <f>COUNT(F25:BS25)</f>
        <v>66</v>
      </c>
    </row>
    <row r="35" spans="1:40">
      <c r="A35" s="94">
        <f t="shared" si="41"/>
        <v>8.137301860614423E-3</v>
      </c>
      <c r="AK35" s="1" t="s">
        <v>433</v>
      </c>
    </row>
    <row r="36" spans="1:40">
      <c r="A36" t="str">
        <f t="shared" si="41"/>
        <v>Avg. abs. var: (relative to study value, in absolute variation)</v>
      </c>
    </row>
    <row r="37" spans="1:40">
      <c r="A37" s="94">
        <f t="shared" si="41"/>
        <v>4.2655380745536618E-2</v>
      </c>
    </row>
    <row r="38" spans="1:40">
      <c r="A38" t="str">
        <f t="shared" si="41"/>
        <v>Mean Diff. (in SOH percentage points)</v>
      </c>
    </row>
    <row r="39" spans="1:40">
      <c r="A39" s="94">
        <f t="shared" si="41"/>
        <v>4.801905508392601E-3</v>
      </c>
    </row>
    <row r="40" spans="1:40" ht="28" customHeight="1">
      <c r="A40" t="str">
        <f t="shared" si="41"/>
        <v xml:space="preserve">StDev for Mean diff. </v>
      </c>
    </row>
    <row r="41" spans="1:40">
      <c r="A41" s="94">
        <f t="shared" si="41"/>
        <v>4.7196420854676929E-2</v>
      </c>
    </row>
    <row r="42" spans="1:40">
      <c r="A42" t="str">
        <f t="shared" si="41"/>
        <v>StDev (x outliers) for Mean diff. (outliers as over 10% SOH = in extreme cases, out of limits of this model)</v>
      </c>
    </row>
    <row r="43" spans="1:40">
      <c r="A43" s="94">
        <f t="shared" si="41"/>
        <v>3.9061439273710918E-2</v>
      </c>
    </row>
    <row r="44" spans="1:40">
      <c r="A44" s="94" t="str">
        <f t="shared" si="41"/>
        <v>R^2 (without 3 outliers)</v>
      </c>
    </row>
    <row r="45" spans="1:40">
      <c r="A45" s="116">
        <f t="shared" si="41"/>
        <v>0.64680141402973257</v>
      </c>
    </row>
    <row r="46" spans="1:40">
      <c r="A46" t="s">
        <v>385</v>
      </c>
    </row>
    <row r="47" spans="1:40">
      <c r="A47" s="94">
        <f>AVERAGE(F59:BS59)</f>
        <v>-1.1408608959696549E-3</v>
      </c>
    </row>
    <row r="48" spans="1:40">
      <c r="A48" s="1" t="s">
        <v>361</v>
      </c>
    </row>
    <row r="52" spans="1:77">
      <c r="A52" t="s">
        <v>315</v>
      </c>
      <c r="F52" s="5">
        <f t="shared" ref="F52:BP52" si="42">ABS(F21)</f>
        <v>9.1836734693877629E-3</v>
      </c>
      <c r="G52" s="5">
        <f t="shared" si="42"/>
        <v>2.4899598393574342E-2</v>
      </c>
      <c r="H52" s="5">
        <f t="shared" si="42"/>
        <v>2.6446280991735602E-2</v>
      </c>
      <c r="I52" s="5">
        <f t="shared" si="42"/>
        <v>8.6442028985507333E-2</v>
      </c>
      <c r="J52" s="5">
        <f t="shared" si="42"/>
        <v>7.1428571428571496E-3</v>
      </c>
      <c r="K52" s="5">
        <f t="shared" si="42"/>
        <v>5.2000000000000046E-2</v>
      </c>
      <c r="L52" s="5">
        <f t="shared" si="42"/>
        <v>6.2999999999999945E-2</v>
      </c>
      <c r="M52" s="5">
        <f t="shared" si="42"/>
        <v>1.2057142857142796E-2</v>
      </c>
      <c r="N52" s="5">
        <f t="shared" si="42"/>
        <v>3.6956521739130464E-2</v>
      </c>
      <c r="O52" s="5">
        <f t="shared" si="42"/>
        <v>2.3354564755838546E-2</v>
      </c>
      <c r="P52" s="5">
        <f t="shared" si="42"/>
        <v>1.183246073298427E-2</v>
      </c>
      <c r="Q52" s="5">
        <f t="shared" si="42"/>
        <v>1.6632016632015954E-3</v>
      </c>
      <c r="R52" s="5">
        <f t="shared" si="42"/>
        <v>2.9045643153527228E-3</v>
      </c>
      <c r="S52" s="5">
        <f t="shared" si="42"/>
        <v>1.1720430107526903E-2</v>
      </c>
      <c r="T52" s="5">
        <f t="shared" si="42"/>
        <v>2.2842639593908594E-2</v>
      </c>
      <c r="U52" s="5">
        <f t="shared" si="42"/>
        <v>2.3012552301255134E-2</v>
      </c>
      <c r="V52" s="5">
        <f t="shared" si="42"/>
        <v>3.2698412698412622E-2</v>
      </c>
      <c r="W52" s="5">
        <f t="shared" si="42"/>
        <v>2.5641025641025546E-2</v>
      </c>
      <c r="X52" s="5">
        <f t="shared" si="42"/>
        <v>3.6739130434782663E-2</v>
      </c>
      <c r="Y52" s="5">
        <f t="shared" si="42"/>
        <v>0.20098765432098759</v>
      </c>
      <c r="Z52" s="5">
        <f t="shared" si="42"/>
        <v>4.9444444444444423E-2</v>
      </c>
      <c r="AA52" s="5">
        <f t="shared" si="42"/>
        <v>2.5573770491803254E-2</v>
      </c>
      <c r="AB52" s="5">
        <f t="shared" si="42"/>
        <v>1.6276595744680832E-2</v>
      </c>
      <c r="AC52" s="5">
        <f t="shared" si="42"/>
        <v>4.2947368421052581E-2</v>
      </c>
      <c r="AD52" s="5">
        <f t="shared" si="42"/>
        <v>5.1063829787233971E-2</v>
      </c>
      <c r="AE52" s="5">
        <f t="shared" si="42"/>
        <v>9.4240837696335164E-3</v>
      </c>
      <c r="AF52" s="5">
        <f t="shared" si="42"/>
        <v>3.07219662058372E-3</v>
      </c>
      <c r="AG52" s="5">
        <f t="shared" si="42"/>
        <v>3.0581055737194319E-2</v>
      </c>
      <c r="AH52" s="5">
        <f t="shared" si="42"/>
        <v>2.2894232704868886E-2</v>
      </c>
      <c r="AI52" s="5">
        <f t="shared" si="42"/>
        <v>2.193591644399976E-2</v>
      </c>
      <c r="AJ52" s="5">
        <f t="shared" si="42"/>
        <v>3.9103681271439192E-2</v>
      </c>
      <c r="AK52" s="5">
        <f t="shared" si="42"/>
        <v>7.7916846284058233E-2</v>
      </c>
      <c r="AL52" s="5">
        <f t="shared" si="42"/>
        <v>2.7127659574468169E-2</v>
      </c>
      <c r="AM52" s="5">
        <f t="shared" si="42"/>
        <v>2.7555555555555479E-2</v>
      </c>
      <c r="AN52" s="5">
        <f t="shared" si="42"/>
        <v>5.9878048780487851E-2</v>
      </c>
      <c r="AO52" s="5">
        <f t="shared" si="42"/>
        <v>2.878048780487813E-2</v>
      </c>
      <c r="AP52" s="5">
        <f t="shared" si="42"/>
        <v>4.4774193548387034E-2</v>
      </c>
      <c r="AQ52" s="5">
        <f t="shared" si="42"/>
        <v>5.3421052631578904E-2</v>
      </c>
      <c r="AR52" s="5">
        <f t="shared" si="42"/>
        <v>0.15151515151515152</v>
      </c>
      <c r="AS52" s="5">
        <f t="shared" si="42"/>
        <v>3.5294117647058858E-2</v>
      </c>
      <c r="AT52" s="5">
        <f t="shared" si="42"/>
        <v>2.0989010989010994E-2</v>
      </c>
      <c r="AU52" s="5">
        <f t="shared" si="42"/>
        <v>6.5421686746987978E-2</v>
      </c>
      <c r="AV52" s="5">
        <f t="shared" si="42"/>
        <v>0.13116883116883113</v>
      </c>
      <c r="AW52" s="5">
        <f t="shared" si="42"/>
        <v>6.8484848484848454E-2</v>
      </c>
      <c r="AX52" s="5">
        <f t="shared" si="42"/>
        <v>8.697916666666658E-2</v>
      </c>
      <c r="AY52" s="5">
        <f t="shared" si="42"/>
        <v>5.3626373626373694E-2</v>
      </c>
      <c r="AZ52" s="5">
        <f t="shared" si="42"/>
        <v>6.4670658682634788E-2</v>
      </c>
      <c r="BA52" s="5">
        <f t="shared" si="42"/>
        <v>3.3695652173913071E-2</v>
      </c>
      <c r="BB52" s="5">
        <f t="shared" si="42"/>
        <v>8.2730093071354781E-3</v>
      </c>
      <c r="BC52" s="5">
        <f t="shared" si="42"/>
        <v>2.4134985049124254E-2</v>
      </c>
      <c r="BD52" s="5">
        <f t="shared" si="42"/>
        <v>3.3626530261245111E-2</v>
      </c>
      <c r="BE52" s="5">
        <f t="shared" si="42"/>
        <v>6.2251494280541789E-2</v>
      </c>
      <c r="BF52" s="5">
        <f t="shared" si="42"/>
        <v>5.9555555555555507E-2</v>
      </c>
      <c r="BG52" s="5">
        <f t="shared" si="42"/>
        <v>5.7364341085271324E-2</v>
      </c>
      <c r="BH52" s="5">
        <f t="shared" si="42"/>
        <v>9.1428571428571505E-3</v>
      </c>
      <c r="BI52" s="5">
        <f t="shared" si="42"/>
        <v>4.193548387096778E-2</v>
      </c>
      <c r="BJ52" s="5">
        <f t="shared" si="42"/>
        <v>5.6249999999999911E-2</v>
      </c>
      <c r="BK52" s="5">
        <f t="shared" si="42"/>
        <v>9.3750000000000083E-3</v>
      </c>
      <c r="BL52" s="5">
        <f t="shared" si="42"/>
        <v>7.3749999999999927E-2</v>
      </c>
      <c r="BM52" s="5">
        <f t="shared" si="42"/>
        <v>1.6249999999999876E-2</v>
      </c>
      <c r="BN52" s="5">
        <f t="shared" si="42"/>
        <v>7.0000000000000062E-2</v>
      </c>
      <c r="BO52" s="5">
        <f t="shared" si="42"/>
        <v>2.222222222222224E-2</v>
      </c>
      <c r="BP52" s="5">
        <f t="shared" si="42"/>
        <v>2.9189189189189092E-2</v>
      </c>
      <c r="BQ52" s="5">
        <f t="shared" ref="BQ52:BV52" si="43">ABS(BQ21)</f>
        <v>1.9587628865979399E-2</v>
      </c>
      <c r="BR52" s="5">
        <f t="shared" si="43"/>
        <v>5.2571428571428616E-2</v>
      </c>
      <c r="BS52" s="5">
        <f t="shared" si="43"/>
        <v>0.11463414634146352</v>
      </c>
      <c r="BT52" s="5">
        <f t="shared" si="43"/>
        <v>0</v>
      </c>
      <c r="BU52" s="5">
        <f t="shared" si="43"/>
        <v>0</v>
      </c>
      <c r="BV52" s="93">
        <f t="shared" si="43"/>
        <v>0</v>
      </c>
      <c r="BW52" s="5" t="e">
        <f>ABS(BW20)</f>
        <v>#VALUE!</v>
      </c>
      <c r="BX52" s="5" t="e">
        <f>ABS(#REF!)</f>
        <v>#REF!</v>
      </c>
      <c r="BY52" s="5" t="e">
        <f>ABS(#REF!)</f>
        <v>#REF!</v>
      </c>
    </row>
    <row r="53" spans="1:77">
      <c r="A53" t="s">
        <v>323</v>
      </c>
      <c r="D53" s="35"/>
      <c r="E53" s="35"/>
      <c r="F53" s="35">
        <f t="shared" ref="F53:BQ53" si="44">F25-F24</f>
        <v>9.000000000000008E-3</v>
      </c>
      <c r="G53" s="35">
        <f t="shared" si="44"/>
        <v>-2.4800000000000044E-2</v>
      </c>
      <c r="H53" s="35">
        <f t="shared" si="44"/>
        <v>-2.5806451612903292E-2</v>
      </c>
      <c r="I53" s="35">
        <f t="shared" si="44"/>
        <v>7.2443319838056741E-2</v>
      </c>
      <c r="J53" s="35">
        <f t="shared" si="44"/>
        <v>7.0000000000000062E-3</v>
      </c>
      <c r="K53" s="35">
        <f t="shared" si="44"/>
        <v>-5.2000000000000046E-2</v>
      </c>
      <c r="L53" s="35">
        <f t="shared" si="44"/>
        <v>-6.2999999999999945E-2</v>
      </c>
      <c r="M53" s="35">
        <f t="shared" si="44"/>
        <v>-1.1032679738562035E-2</v>
      </c>
      <c r="N53" s="35">
        <f t="shared" si="44"/>
        <v>-3.400000000000003E-2</v>
      </c>
      <c r="O53" s="35">
        <f t="shared" si="44"/>
        <v>-2.1999999999999909E-2</v>
      </c>
      <c r="P53" s="35">
        <f t="shared" si="44"/>
        <v>-1.1299999999999977E-2</v>
      </c>
      <c r="Q53" s="35">
        <f t="shared" si="44"/>
        <v>-1.5999999999999348E-3</v>
      </c>
      <c r="R53" s="35">
        <f t="shared" si="44"/>
        <v>2.8000000000000247E-3</v>
      </c>
      <c r="S53" s="35">
        <f t="shared" si="44"/>
        <v>-1.0900000000000021E-2</v>
      </c>
      <c r="T53" s="35">
        <f t="shared" si="44"/>
        <v>-2.2499999999999964E-2</v>
      </c>
      <c r="U53" s="35">
        <f t="shared" si="44"/>
        <v>-2.1999999999999909E-2</v>
      </c>
      <c r="V53" s="35">
        <f t="shared" si="44"/>
        <v>-3.0899999999999928E-2</v>
      </c>
      <c r="W53" s="35">
        <f t="shared" si="44"/>
        <v>-2.399999999999991E-2</v>
      </c>
      <c r="X53" s="35">
        <f t="shared" si="44"/>
        <v>-3.3800000000000052E-2</v>
      </c>
      <c r="Y53" s="35">
        <f t="shared" si="44"/>
        <v>0.16279999999999994</v>
      </c>
      <c r="Z53" s="35">
        <f t="shared" si="44"/>
        <v>4.4499999999999984E-2</v>
      </c>
      <c r="AA53" s="35">
        <f t="shared" si="44"/>
        <v>2.3399999999999976E-2</v>
      </c>
      <c r="AB53" s="35">
        <f t="shared" si="44"/>
        <v>-1.529999999999998E-2</v>
      </c>
      <c r="AC53" s="35">
        <f t="shared" si="44"/>
        <v>-4.0799999999999947E-2</v>
      </c>
      <c r="AD53" s="35">
        <f t="shared" si="44"/>
        <v>-4.7999999999999932E-2</v>
      </c>
      <c r="AE53" s="35">
        <f t="shared" si="44"/>
        <v>-9.000000000000008E-3</v>
      </c>
      <c r="AF53" s="35">
        <f t="shared" si="44"/>
        <v>3.0000000000000027E-3</v>
      </c>
      <c r="AG53" s="35">
        <f t="shared" si="44"/>
        <v>-2.9479511160306671E-2</v>
      </c>
      <c r="AH53" s="35">
        <f t="shared" si="44"/>
        <v>-2.2151345661483024E-2</v>
      </c>
      <c r="AI53" s="35">
        <f t="shared" si="44"/>
        <v>-2.1308740974998575E-2</v>
      </c>
      <c r="AJ53" s="35">
        <f t="shared" si="44"/>
        <v>-3.7736478885656677E-2</v>
      </c>
      <c r="AK53" s="35">
        <f t="shared" si="44"/>
        <v>-7.6743707451986887E-2</v>
      </c>
      <c r="AL53" s="35">
        <f t="shared" si="44"/>
        <v>2.5500000000000078E-2</v>
      </c>
      <c r="AM53" s="35">
        <f t="shared" si="44"/>
        <v>2.4799999999999933E-2</v>
      </c>
      <c r="AN53" s="35">
        <f t="shared" si="44"/>
        <v>4.9100000000000033E-2</v>
      </c>
      <c r="AO53" s="35">
        <f t="shared" si="44"/>
        <v>2.3600000000000065E-2</v>
      </c>
      <c r="AP53" s="35">
        <f t="shared" si="44"/>
        <v>3.4699999999999953E-2</v>
      </c>
      <c r="AQ53" s="35">
        <f t="shared" si="44"/>
        <v>4.0599999999999969E-2</v>
      </c>
      <c r="AR53" s="35">
        <f t="shared" si="44"/>
        <v>0.125</v>
      </c>
      <c r="AS53" s="35">
        <f t="shared" si="44"/>
        <v>3.0000000000000027E-2</v>
      </c>
      <c r="AT53" s="35">
        <f t="shared" si="44"/>
        <v>-1.9100000000000006E-2</v>
      </c>
      <c r="AU53" s="35">
        <f t="shared" si="44"/>
        <v>5.4300000000000015E-2</v>
      </c>
      <c r="AV53" s="35">
        <f t="shared" si="44"/>
        <v>0.10099999999999998</v>
      </c>
      <c r="AW53" s="35">
        <f t="shared" si="44"/>
        <v>-6.7799999999999971E-2</v>
      </c>
      <c r="AX53" s="35">
        <f t="shared" si="44"/>
        <v>-8.3499999999999908E-2</v>
      </c>
      <c r="AY53" s="35">
        <f t="shared" si="44"/>
        <v>-4.8800000000000066E-2</v>
      </c>
      <c r="AZ53" s="35">
        <f t="shared" si="44"/>
        <v>5.4000000000000048E-2</v>
      </c>
      <c r="BA53" s="35">
        <f t="shared" si="44"/>
        <v>-3.1000000000000028E-2</v>
      </c>
      <c r="BB53" s="35">
        <f t="shared" si="44"/>
        <v>-8.0000000000000071E-3</v>
      </c>
      <c r="BC53" s="35">
        <f t="shared" si="44"/>
        <v>2.2599999999999953E-2</v>
      </c>
      <c r="BD53" s="35">
        <f t="shared" si="44"/>
        <v>3.1589128111307763E-2</v>
      </c>
      <c r="BE53" s="35">
        <f t="shared" si="44"/>
        <v>5.6552231090444161E-2</v>
      </c>
      <c r="BF53" s="35">
        <f t="shared" si="44"/>
        <v>4.4666666666666632E-2</v>
      </c>
      <c r="BG53" s="35">
        <f t="shared" si="44"/>
        <v>4.933333333333334E-2</v>
      </c>
      <c r="BH53" s="35">
        <f t="shared" si="44"/>
        <v>-8.0000000000000071E-3</v>
      </c>
      <c r="BI53" s="35">
        <f t="shared" si="44"/>
        <v>-3.9000000000000035E-2</v>
      </c>
      <c r="BJ53" s="35">
        <f t="shared" si="44"/>
        <v>4.4999999999999929E-2</v>
      </c>
      <c r="BK53" s="35">
        <f t="shared" si="44"/>
        <v>-9.000000000000008E-3</v>
      </c>
      <c r="BL53" s="35">
        <f t="shared" si="44"/>
        <v>5.8999999999999941E-2</v>
      </c>
      <c r="BM53" s="35">
        <f t="shared" si="44"/>
        <v>1.2999999999999901E-2</v>
      </c>
      <c r="BN53" s="35">
        <f t="shared" si="44"/>
        <v>-5.600000000000005E-2</v>
      </c>
      <c r="BO53" s="35">
        <f t="shared" si="44"/>
        <v>2.0000000000000018E-2</v>
      </c>
      <c r="BP53" s="35">
        <f t="shared" si="44"/>
        <v>2.6999999999999913E-2</v>
      </c>
      <c r="BQ53" s="35">
        <f t="shared" si="44"/>
        <v>-1.9000000000000017E-2</v>
      </c>
      <c r="BR53" s="35">
        <f t="shared" ref="BR53" si="45">BR25-BR24</f>
        <v>4.6000000000000041E-2</v>
      </c>
      <c r="BS53" s="35">
        <f>BS25-BS24</f>
        <v>9.4000000000000083E-2</v>
      </c>
    </row>
    <row r="54" spans="1:77">
      <c r="A54" t="s">
        <v>324</v>
      </c>
      <c r="F54" s="35">
        <f>F53</f>
        <v>9.000000000000008E-3</v>
      </c>
      <c r="G54" s="35">
        <f t="shared" ref="G54:BR54" si="46">G53</f>
        <v>-2.4800000000000044E-2</v>
      </c>
      <c r="H54" s="35">
        <f t="shared" si="46"/>
        <v>-2.5806451612903292E-2</v>
      </c>
      <c r="I54" s="35">
        <f t="shared" si="46"/>
        <v>7.2443319838056741E-2</v>
      </c>
      <c r="J54" s="35">
        <f t="shared" si="46"/>
        <v>7.0000000000000062E-3</v>
      </c>
      <c r="K54" s="35">
        <f t="shared" si="46"/>
        <v>-5.2000000000000046E-2</v>
      </c>
      <c r="L54" s="35">
        <f t="shared" si="46"/>
        <v>-6.2999999999999945E-2</v>
      </c>
      <c r="M54" s="35">
        <f t="shared" si="46"/>
        <v>-1.1032679738562035E-2</v>
      </c>
      <c r="N54" s="35">
        <f t="shared" si="46"/>
        <v>-3.400000000000003E-2</v>
      </c>
      <c r="O54" s="35">
        <f t="shared" si="46"/>
        <v>-2.1999999999999909E-2</v>
      </c>
      <c r="P54" s="35">
        <f t="shared" si="46"/>
        <v>-1.1299999999999977E-2</v>
      </c>
      <c r="Q54" s="35">
        <f t="shared" si="46"/>
        <v>-1.5999999999999348E-3</v>
      </c>
      <c r="R54" s="35">
        <f t="shared" si="46"/>
        <v>2.8000000000000247E-3</v>
      </c>
      <c r="S54" s="35">
        <f t="shared" si="46"/>
        <v>-1.0900000000000021E-2</v>
      </c>
      <c r="T54" s="35">
        <f t="shared" si="46"/>
        <v>-2.2499999999999964E-2</v>
      </c>
      <c r="U54" s="35">
        <f t="shared" si="46"/>
        <v>-2.1999999999999909E-2</v>
      </c>
      <c r="V54" s="35">
        <f t="shared" si="46"/>
        <v>-3.0899999999999928E-2</v>
      </c>
      <c r="W54" s="35">
        <f t="shared" si="46"/>
        <v>-2.399999999999991E-2</v>
      </c>
      <c r="X54" s="35">
        <f t="shared" si="46"/>
        <v>-3.3800000000000052E-2</v>
      </c>
      <c r="Y54" s="35"/>
      <c r="Z54" s="35">
        <f t="shared" si="46"/>
        <v>4.4499999999999984E-2</v>
      </c>
      <c r="AA54" s="35">
        <f t="shared" si="46"/>
        <v>2.3399999999999976E-2</v>
      </c>
      <c r="AB54" s="35">
        <f t="shared" si="46"/>
        <v>-1.529999999999998E-2</v>
      </c>
      <c r="AC54" s="35">
        <f t="shared" si="46"/>
        <v>-4.0799999999999947E-2</v>
      </c>
      <c r="AD54" s="35">
        <f t="shared" si="46"/>
        <v>-4.7999999999999932E-2</v>
      </c>
      <c r="AE54" s="35">
        <f t="shared" si="46"/>
        <v>-9.000000000000008E-3</v>
      </c>
      <c r="AF54" s="35">
        <f t="shared" si="46"/>
        <v>3.0000000000000027E-3</v>
      </c>
      <c r="AG54" s="35">
        <f t="shared" si="46"/>
        <v>-2.9479511160306671E-2</v>
      </c>
      <c r="AH54" s="35">
        <f t="shared" si="46"/>
        <v>-2.2151345661483024E-2</v>
      </c>
      <c r="AI54" s="35">
        <f t="shared" si="46"/>
        <v>-2.1308740974998575E-2</v>
      </c>
      <c r="AJ54" s="35">
        <f t="shared" si="46"/>
        <v>-3.7736478885656677E-2</v>
      </c>
      <c r="AK54" s="35">
        <f t="shared" si="46"/>
        <v>-7.6743707451986887E-2</v>
      </c>
      <c r="AL54" s="35">
        <f t="shared" si="46"/>
        <v>2.5500000000000078E-2</v>
      </c>
      <c r="AM54" s="35">
        <f t="shared" si="46"/>
        <v>2.4799999999999933E-2</v>
      </c>
      <c r="AN54" s="35">
        <f t="shared" si="46"/>
        <v>4.9100000000000033E-2</v>
      </c>
      <c r="AO54" s="35">
        <f t="shared" si="46"/>
        <v>2.3600000000000065E-2</v>
      </c>
      <c r="AP54" s="35">
        <f t="shared" si="46"/>
        <v>3.4699999999999953E-2</v>
      </c>
      <c r="AQ54" s="35">
        <f t="shared" si="46"/>
        <v>4.0599999999999969E-2</v>
      </c>
      <c r="AR54" s="35"/>
      <c r="AS54" s="35">
        <f t="shared" si="46"/>
        <v>3.0000000000000027E-2</v>
      </c>
      <c r="AT54" s="35">
        <f t="shared" si="46"/>
        <v>-1.9100000000000006E-2</v>
      </c>
      <c r="AU54" s="35">
        <f t="shared" si="46"/>
        <v>5.4300000000000015E-2</v>
      </c>
      <c r="AV54" s="35"/>
      <c r="AW54" s="35">
        <f t="shared" si="46"/>
        <v>-6.7799999999999971E-2</v>
      </c>
      <c r="AX54" s="35">
        <f t="shared" si="46"/>
        <v>-8.3499999999999908E-2</v>
      </c>
      <c r="AY54" s="35">
        <f t="shared" si="46"/>
        <v>-4.8800000000000066E-2</v>
      </c>
      <c r="AZ54" s="35">
        <f t="shared" si="46"/>
        <v>5.4000000000000048E-2</v>
      </c>
      <c r="BA54" s="35">
        <f t="shared" si="46"/>
        <v>-3.1000000000000028E-2</v>
      </c>
      <c r="BB54" s="35">
        <f t="shared" si="46"/>
        <v>-8.0000000000000071E-3</v>
      </c>
      <c r="BC54" s="35">
        <f t="shared" si="46"/>
        <v>2.2599999999999953E-2</v>
      </c>
      <c r="BD54" s="35">
        <f t="shared" si="46"/>
        <v>3.1589128111307763E-2</v>
      </c>
      <c r="BE54" s="35">
        <f t="shared" si="46"/>
        <v>5.6552231090444161E-2</v>
      </c>
      <c r="BF54" s="35">
        <f t="shared" si="46"/>
        <v>4.4666666666666632E-2</v>
      </c>
      <c r="BG54" s="35">
        <f t="shared" si="46"/>
        <v>4.933333333333334E-2</v>
      </c>
      <c r="BH54" s="35">
        <f t="shared" si="46"/>
        <v>-8.0000000000000071E-3</v>
      </c>
      <c r="BI54" s="35">
        <f t="shared" si="46"/>
        <v>-3.9000000000000035E-2</v>
      </c>
      <c r="BJ54" s="35">
        <f t="shared" si="46"/>
        <v>4.4999999999999929E-2</v>
      </c>
      <c r="BK54" s="35">
        <f t="shared" si="46"/>
        <v>-9.000000000000008E-3</v>
      </c>
      <c r="BL54" s="35">
        <f t="shared" si="46"/>
        <v>5.8999999999999941E-2</v>
      </c>
      <c r="BM54" s="35">
        <f t="shared" si="46"/>
        <v>1.2999999999999901E-2</v>
      </c>
      <c r="BN54" s="35">
        <f t="shared" si="46"/>
        <v>-5.600000000000005E-2</v>
      </c>
      <c r="BO54" s="35">
        <f t="shared" si="46"/>
        <v>2.0000000000000018E-2</v>
      </c>
      <c r="BP54" s="35">
        <f t="shared" si="46"/>
        <v>2.6999999999999913E-2</v>
      </c>
      <c r="BQ54" s="35">
        <f t="shared" si="46"/>
        <v>-1.9000000000000017E-2</v>
      </c>
      <c r="BR54" s="35">
        <f t="shared" si="46"/>
        <v>4.6000000000000041E-2</v>
      </c>
      <c r="BS54" s="35">
        <f t="shared" ref="BS54" si="47">BS53</f>
        <v>9.4000000000000083E-2</v>
      </c>
    </row>
    <row r="56" spans="1:77">
      <c r="A56" s="2" t="s">
        <v>372</v>
      </c>
      <c r="Y56" s="1" t="s">
        <v>373</v>
      </c>
      <c r="AR56" s="1" t="s">
        <v>373</v>
      </c>
      <c r="AV56" s="1" t="s">
        <v>373</v>
      </c>
    </row>
    <row r="57" spans="1:77">
      <c r="A57" t="s">
        <v>196</v>
      </c>
      <c r="F57">
        <f>F24</f>
        <v>0.98</v>
      </c>
      <c r="G57">
        <f t="shared" ref="G57:J57" si="48">G24</f>
        <v>0.996</v>
      </c>
      <c r="H57">
        <f t="shared" si="48"/>
        <v>0.97580645161290325</v>
      </c>
      <c r="I57">
        <f t="shared" si="48"/>
        <v>0.83805668016194323</v>
      </c>
      <c r="J57">
        <f t="shared" si="48"/>
        <v>0.98</v>
      </c>
      <c r="K57">
        <f t="shared" ref="K57:BS57" si="49">K24</f>
        <v>1</v>
      </c>
      <c r="L57">
        <f t="shared" si="49"/>
        <v>1</v>
      </c>
      <c r="M57">
        <f t="shared" si="49"/>
        <v>0.91503267973856206</v>
      </c>
      <c r="N57">
        <f t="shared" si="49"/>
        <v>0.92</v>
      </c>
      <c r="O57">
        <f t="shared" si="49"/>
        <v>0.94199999999999995</v>
      </c>
      <c r="P57">
        <f t="shared" si="49"/>
        <v>0.95499999999999996</v>
      </c>
      <c r="Q57">
        <f t="shared" si="49"/>
        <v>0.96199999999999997</v>
      </c>
      <c r="R57">
        <f t="shared" si="49"/>
        <v>0.96399999999999997</v>
      </c>
      <c r="S57">
        <f t="shared" si="49"/>
        <v>0.93</v>
      </c>
      <c r="T57">
        <f t="shared" si="49"/>
        <v>0.98499999999999999</v>
      </c>
      <c r="U57">
        <f t="shared" si="49"/>
        <v>0.95599999999999996</v>
      </c>
      <c r="V57">
        <f t="shared" si="49"/>
        <v>0.94499999999999995</v>
      </c>
      <c r="W57">
        <f t="shared" si="49"/>
        <v>0.93599999999999994</v>
      </c>
      <c r="X57">
        <f t="shared" si="49"/>
        <v>0.92</v>
      </c>
      <c r="Z57">
        <f t="shared" si="49"/>
        <v>0.9</v>
      </c>
      <c r="AA57">
        <f t="shared" si="49"/>
        <v>0.91500000000000004</v>
      </c>
      <c r="AB57">
        <f t="shared" si="49"/>
        <v>0.94</v>
      </c>
      <c r="AC57">
        <f t="shared" si="49"/>
        <v>0.95</v>
      </c>
      <c r="AD57">
        <f t="shared" si="49"/>
        <v>0.94</v>
      </c>
      <c r="AE57">
        <f t="shared" si="49"/>
        <v>0.95499999999999996</v>
      </c>
      <c r="AF57">
        <f t="shared" si="49"/>
        <v>0.97650000000000003</v>
      </c>
      <c r="AG57">
        <f t="shared" si="49"/>
        <v>0.96397951116030667</v>
      </c>
      <c r="AH57">
        <f t="shared" si="49"/>
        <v>0.96755134566148304</v>
      </c>
      <c r="AI57">
        <f t="shared" si="49"/>
        <v>0.97140874097499852</v>
      </c>
      <c r="AJ57">
        <f t="shared" si="49"/>
        <v>0.96503647888565669</v>
      </c>
      <c r="AK57">
        <f t="shared" si="49"/>
        <v>0.98494370745198689</v>
      </c>
      <c r="AL57">
        <f t="shared" si="49"/>
        <v>0.94</v>
      </c>
      <c r="AM57">
        <f t="shared" si="49"/>
        <v>0.9</v>
      </c>
      <c r="AN57">
        <f t="shared" si="49"/>
        <v>0.82</v>
      </c>
      <c r="AO57">
        <f t="shared" si="49"/>
        <v>0.82</v>
      </c>
      <c r="AP57">
        <f t="shared" si="49"/>
        <v>0.77500000000000002</v>
      </c>
      <c r="AQ57">
        <f t="shared" si="49"/>
        <v>0.76</v>
      </c>
      <c r="AS57">
        <f t="shared" si="49"/>
        <v>0.85</v>
      </c>
      <c r="AT57">
        <f t="shared" si="49"/>
        <v>0.91</v>
      </c>
      <c r="AU57">
        <f t="shared" si="49"/>
        <v>0.83</v>
      </c>
      <c r="AW57">
        <f t="shared" si="49"/>
        <v>0.99</v>
      </c>
      <c r="AX57">
        <f t="shared" si="49"/>
        <v>0.96</v>
      </c>
      <c r="AY57">
        <f t="shared" si="49"/>
        <v>0.91</v>
      </c>
      <c r="AZ57">
        <f t="shared" si="49"/>
        <v>0.83499999999999996</v>
      </c>
      <c r="BA57">
        <f t="shared" si="49"/>
        <v>0.92</v>
      </c>
      <c r="BB57">
        <f t="shared" si="49"/>
        <v>0.96699999999999997</v>
      </c>
      <c r="BC57">
        <f t="shared" si="49"/>
        <v>0.93640000000000001</v>
      </c>
      <c r="BD57">
        <f t="shared" si="49"/>
        <v>0.93941087188869221</v>
      </c>
      <c r="BE57">
        <f t="shared" si="49"/>
        <v>0.90844776890955581</v>
      </c>
      <c r="BF57">
        <f t="shared" si="49"/>
        <v>0.75</v>
      </c>
      <c r="BG57">
        <f t="shared" si="49"/>
        <v>0.86</v>
      </c>
      <c r="BH57">
        <f t="shared" si="49"/>
        <v>0.875</v>
      </c>
      <c r="BI57">
        <f t="shared" si="49"/>
        <v>0.93</v>
      </c>
      <c r="BJ57">
        <f t="shared" si="49"/>
        <v>0.8</v>
      </c>
      <c r="BK57">
        <f t="shared" si="49"/>
        <v>0.96</v>
      </c>
      <c r="BL57">
        <f t="shared" si="49"/>
        <v>0.8</v>
      </c>
      <c r="BM57">
        <f t="shared" si="49"/>
        <v>0.8</v>
      </c>
      <c r="BN57">
        <f t="shared" si="49"/>
        <v>0.8</v>
      </c>
      <c r="BO57">
        <f t="shared" si="49"/>
        <v>0.9</v>
      </c>
      <c r="BP57">
        <f t="shared" si="49"/>
        <v>0.92500000000000004</v>
      </c>
      <c r="BQ57">
        <f t="shared" si="49"/>
        <v>0.97</v>
      </c>
      <c r="BR57">
        <f t="shared" si="49"/>
        <v>0.875</v>
      </c>
      <c r="BS57">
        <f t="shared" si="49"/>
        <v>0.82</v>
      </c>
    </row>
    <row r="58" spans="1:77">
      <c r="A58" t="s">
        <v>197</v>
      </c>
      <c r="F58">
        <f>F25</f>
        <v>0.98899999999999999</v>
      </c>
      <c r="G58">
        <f t="shared" ref="G58:J58" si="50">G25</f>
        <v>0.97119999999999995</v>
      </c>
      <c r="H58">
        <f t="shared" si="50"/>
        <v>0.95</v>
      </c>
      <c r="I58">
        <f t="shared" si="50"/>
        <v>0.91049999999999998</v>
      </c>
      <c r="J58">
        <f t="shared" si="50"/>
        <v>0.98699999999999999</v>
      </c>
      <c r="K58">
        <f t="shared" ref="K58:BS58" si="51">K25</f>
        <v>0.94799999999999995</v>
      </c>
      <c r="L58">
        <f t="shared" si="51"/>
        <v>0.93700000000000006</v>
      </c>
      <c r="M58">
        <f t="shared" si="51"/>
        <v>0.90400000000000003</v>
      </c>
      <c r="N58">
        <f t="shared" si="51"/>
        <v>0.88600000000000001</v>
      </c>
      <c r="O58">
        <f t="shared" si="51"/>
        <v>0.92</v>
      </c>
      <c r="P58">
        <f t="shared" si="51"/>
        <v>0.94369999999999998</v>
      </c>
      <c r="Q58">
        <f t="shared" si="51"/>
        <v>0.96040000000000003</v>
      </c>
      <c r="R58">
        <f t="shared" si="51"/>
        <v>0.96679999999999999</v>
      </c>
      <c r="S58">
        <f t="shared" si="51"/>
        <v>0.91910000000000003</v>
      </c>
      <c r="T58">
        <f t="shared" si="51"/>
        <v>0.96250000000000002</v>
      </c>
      <c r="U58">
        <f t="shared" si="51"/>
        <v>0.93400000000000005</v>
      </c>
      <c r="V58">
        <f t="shared" si="51"/>
        <v>0.91410000000000002</v>
      </c>
      <c r="W58">
        <f t="shared" si="51"/>
        <v>0.91200000000000003</v>
      </c>
      <c r="X58">
        <f t="shared" si="51"/>
        <v>0.88619999999999999</v>
      </c>
      <c r="Z58">
        <f t="shared" si="51"/>
        <v>0.94450000000000001</v>
      </c>
      <c r="AA58">
        <f t="shared" si="51"/>
        <v>0.93840000000000001</v>
      </c>
      <c r="AB58">
        <f t="shared" si="51"/>
        <v>0.92469999999999997</v>
      </c>
      <c r="AC58">
        <f t="shared" si="51"/>
        <v>0.90920000000000001</v>
      </c>
      <c r="AD58">
        <f t="shared" si="51"/>
        <v>0.89200000000000002</v>
      </c>
      <c r="AE58">
        <f t="shared" si="51"/>
        <v>0.94599999999999995</v>
      </c>
      <c r="AF58">
        <f t="shared" si="51"/>
        <v>0.97950000000000004</v>
      </c>
      <c r="AG58">
        <f t="shared" si="51"/>
        <v>0.9345</v>
      </c>
      <c r="AH58">
        <f t="shared" si="51"/>
        <v>0.94540000000000002</v>
      </c>
      <c r="AI58">
        <f t="shared" si="51"/>
        <v>0.95009999999999994</v>
      </c>
      <c r="AJ58">
        <f t="shared" si="51"/>
        <v>0.92730000000000001</v>
      </c>
      <c r="AK58">
        <f t="shared" si="51"/>
        <v>0.90820000000000001</v>
      </c>
      <c r="AL58">
        <f t="shared" si="51"/>
        <v>0.96550000000000002</v>
      </c>
      <c r="AM58">
        <f t="shared" si="51"/>
        <v>0.92479999999999996</v>
      </c>
      <c r="AN58">
        <f t="shared" si="51"/>
        <v>0.86909999999999998</v>
      </c>
      <c r="AO58">
        <f t="shared" si="51"/>
        <v>0.84360000000000002</v>
      </c>
      <c r="AP58">
        <f t="shared" si="51"/>
        <v>0.80969999999999998</v>
      </c>
      <c r="AQ58">
        <f t="shared" si="51"/>
        <v>0.80059999999999998</v>
      </c>
      <c r="AS58">
        <f t="shared" si="51"/>
        <v>0.88</v>
      </c>
      <c r="AT58">
        <f t="shared" si="51"/>
        <v>0.89090000000000003</v>
      </c>
      <c r="AU58">
        <f t="shared" si="51"/>
        <v>0.88429999999999997</v>
      </c>
      <c r="AW58">
        <f t="shared" si="51"/>
        <v>0.92220000000000002</v>
      </c>
      <c r="AX58">
        <f t="shared" si="51"/>
        <v>0.87650000000000006</v>
      </c>
      <c r="AY58">
        <f t="shared" si="51"/>
        <v>0.86119999999999997</v>
      </c>
      <c r="AZ58">
        <f t="shared" si="51"/>
        <v>0.88900000000000001</v>
      </c>
      <c r="BA58">
        <f t="shared" si="51"/>
        <v>0.88900000000000001</v>
      </c>
      <c r="BB58">
        <f t="shared" si="51"/>
        <v>0.95899999999999996</v>
      </c>
      <c r="BC58">
        <f t="shared" si="51"/>
        <v>0.95899999999999996</v>
      </c>
      <c r="BD58">
        <f t="shared" si="51"/>
        <v>0.97099999999999997</v>
      </c>
      <c r="BE58">
        <f t="shared" si="51"/>
        <v>0.96499999999999997</v>
      </c>
      <c r="BF58">
        <f t="shared" si="51"/>
        <v>0.79466666666666663</v>
      </c>
      <c r="BG58">
        <f t="shared" si="51"/>
        <v>0.90933333333333333</v>
      </c>
      <c r="BH58">
        <f t="shared" si="51"/>
        <v>0.86699999999999999</v>
      </c>
      <c r="BI58">
        <f t="shared" si="51"/>
        <v>0.89100000000000001</v>
      </c>
      <c r="BJ58">
        <f t="shared" si="51"/>
        <v>0.84499999999999997</v>
      </c>
      <c r="BK58">
        <f t="shared" si="51"/>
        <v>0.95099999999999996</v>
      </c>
      <c r="BL58">
        <f t="shared" si="51"/>
        <v>0.85899999999999999</v>
      </c>
      <c r="BM58">
        <f t="shared" si="51"/>
        <v>0.81299999999999994</v>
      </c>
      <c r="BN58">
        <f t="shared" si="51"/>
        <v>0.74399999999999999</v>
      </c>
      <c r="BO58">
        <f t="shared" si="51"/>
        <v>0.92</v>
      </c>
      <c r="BP58">
        <f t="shared" si="51"/>
        <v>0.95199999999999996</v>
      </c>
      <c r="BQ58">
        <f t="shared" si="51"/>
        <v>0.95099999999999996</v>
      </c>
      <c r="BR58">
        <f t="shared" si="51"/>
        <v>0.92100000000000004</v>
      </c>
      <c r="BS58">
        <f t="shared" si="51"/>
        <v>0.91400000000000003</v>
      </c>
    </row>
    <row r="59" spans="1:77">
      <c r="F59">
        <f>F58-F57</f>
        <v>9.000000000000008E-3</v>
      </c>
      <c r="G59">
        <f t="shared" ref="G59:BR59" si="52">G58-G57</f>
        <v>-2.4800000000000044E-2</v>
      </c>
      <c r="H59">
        <f t="shared" si="52"/>
        <v>-2.5806451612903292E-2</v>
      </c>
      <c r="I59">
        <f t="shared" si="52"/>
        <v>7.2443319838056741E-2</v>
      </c>
      <c r="J59">
        <f t="shared" si="52"/>
        <v>7.0000000000000062E-3</v>
      </c>
      <c r="K59">
        <f t="shared" si="52"/>
        <v>-5.2000000000000046E-2</v>
      </c>
      <c r="L59">
        <f t="shared" si="52"/>
        <v>-6.2999999999999945E-2</v>
      </c>
      <c r="M59">
        <f t="shared" si="52"/>
        <v>-1.1032679738562035E-2</v>
      </c>
      <c r="N59">
        <f t="shared" si="52"/>
        <v>-3.400000000000003E-2</v>
      </c>
      <c r="O59">
        <f t="shared" si="52"/>
        <v>-2.1999999999999909E-2</v>
      </c>
      <c r="P59">
        <f t="shared" si="52"/>
        <v>-1.1299999999999977E-2</v>
      </c>
      <c r="Q59">
        <f t="shared" si="52"/>
        <v>-1.5999999999999348E-3</v>
      </c>
      <c r="R59">
        <f t="shared" si="52"/>
        <v>2.8000000000000247E-3</v>
      </c>
      <c r="S59">
        <f t="shared" si="52"/>
        <v>-1.0900000000000021E-2</v>
      </c>
      <c r="T59">
        <f t="shared" si="52"/>
        <v>-2.2499999999999964E-2</v>
      </c>
      <c r="U59">
        <f t="shared" si="52"/>
        <v>-2.1999999999999909E-2</v>
      </c>
      <c r="V59">
        <f t="shared" si="52"/>
        <v>-3.0899999999999928E-2</v>
      </c>
      <c r="W59">
        <f t="shared" si="52"/>
        <v>-2.399999999999991E-2</v>
      </c>
      <c r="X59">
        <f t="shared" si="52"/>
        <v>-3.3800000000000052E-2</v>
      </c>
      <c r="Z59">
        <f t="shared" si="52"/>
        <v>4.4499999999999984E-2</v>
      </c>
      <c r="AA59">
        <f t="shared" si="52"/>
        <v>2.3399999999999976E-2</v>
      </c>
      <c r="AB59">
        <f t="shared" si="52"/>
        <v>-1.529999999999998E-2</v>
      </c>
      <c r="AC59">
        <f t="shared" si="52"/>
        <v>-4.0799999999999947E-2</v>
      </c>
      <c r="AD59">
        <f t="shared" si="52"/>
        <v>-4.7999999999999932E-2</v>
      </c>
      <c r="AE59">
        <f t="shared" si="52"/>
        <v>-9.000000000000008E-3</v>
      </c>
      <c r="AF59">
        <f t="shared" si="52"/>
        <v>3.0000000000000027E-3</v>
      </c>
      <c r="AG59">
        <f t="shared" si="52"/>
        <v>-2.9479511160306671E-2</v>
      </c>
      <c r="AH59">
        <f t="shared" si="52"/>
        <v>-2.2151345661483024E-2</v>
      </c>
      <c r="AI59">
        <f t="shared" si="52"/>
        <v>-2.1308740974998575E-2</v>
      </c>
      <c r="AJ59">
        <f t="shared" si="52"/>
        <v>-3.7736478885656677E-2</v>
      </c>
      <c r="AK59">
        <f t="shared" si="52"/>
        <v>-7.6743707451986887E-2</v>
      </c>
      <c r="AL59">
        <f t="shared" si="52"/>
        <v>2.5500000000000078E-2</v>
      </c>
      <c r="AM59">
        <f t="shared" si="52"/>
        <v>2.4799999999999933E-2</v>
      </c>
      <c r="AN59">
        <f t="shared" si="52"/>
        <v>4.9100000000000033E-2</v>
      </c>
      <c r="AO59">
        <f t="shared" si="52"/>
        <v>2.3600000000000065E-2</v>
      </c>
      <c r="AP59">
        <f t="shared" si="52"/>
        <v>3.4699999999999953E-2</v>
      </c>
      <c r="AQ59">
        <f t="shared" si="52"/>
        <v>4.0599999999999969E-2</v>
      </c>
      <c r="AS59">
        <f t="shared" si="52"/>
        <v>3.0000000000000027E-2</v>
      </c>
      <c r="AT59">
        <f t="shared" si="52"/>
        <v>-1.9100000000000006E-2</v>
      </c>
      <c r="AU59">
        <f t="shared" si="52"/>
        <v>5.4300000000000015E-2</v>
      </c>
      <c r="AW59">
        <f t="shared" si="52"/>
        <v>-6.7799999999999971E-2</v>
      </c>
      <c r="AX59">
        <f t="shared" si="52"/>
        <v>-8.3499999999999908E-2</v>
      </c>
      <c r="AY59">
        <f t="shared" si="52"/>
        <v>-4.8800000000000066E-2</v>
      </c>
      <c r="AZ59">
        <f t="shared" si="52"/>
        <v>5.4000000000000048E-2</v>
      </c>
      <c r="BA59">
        <f t="shared" si="52"/>
        <v>-3.1000000000000028E-2</v>
      </c>
      <c r="BB59">
        <f t="shared" si="52"/>
        <v>-8.0000000000000071E-3</v>
      </c>
      <c r="BC59">
        <f t="shared" si="52"/>
        <v>2.2599999999999953E-2</v>
      </c>
      <c r="BD59">
        <f t="shared" si="52"/>
        <v>3.1589128111307763E-2</v>
      </c>
      <c r="BE59">
        <f t="shared" si="52"/>
        <v>5.6552231090444161E-2</v>
      </c>
      <c r="BF59">
        <f t="shared" si="52"/>
        <v>4.4666666666666632E-2</v>
      </c>
      <c r="BG59">
        <f t="shared" si="52"/>
        <v>4.933333333333334E-2</v>
      </c>
      <c r="BH59">
        <f t="shared" si="52"/>
        <v>-8.0000000000000071E-3</v>
      </c>
      <c r="BI59">
        <f t="shared" si="52"/>
        <v>-3.9000000000000035E-2</v>
      </c>
      <c r="BJ59">
        <f t="shared" si="52"/>
        <v>4.4999999999999929E-2</v>
      </c>
      <c r="BK59">
        <f t="shared" si="52"/>
        <v>-9.000000000000008E-3</v>
      </c>
      <c r="BL59">
        <f t="shared" si="52"/>
        <v>5.8999999999999941E-2</v>
      </c>
      <c r="BM59">
        <f t="shared" si="52"/>
        <v>1.2999999999999901E-2</v>
      </c>
      <c r="BN59">
        <f t="shared" si="52"/>
        <v>-5.600000000000005E-2</v>
      </c>
      <c r="BO59">
        <f t="shared" si="52"/>
        <v>2.0000000000000018E-2</v>
      </c>
      <c r="BP59">
        <f t="shared" si="52"/>
        <v>2.6999999999999913E-2</v>
      </c>
      <c r="BQ59">
        <f t="shared" si="52"/>
        <v>-1.9000000000000017E-2</v>
      </c>
      <c r="BR59">
        <f t="shared" si="52"/>
        <v>4.6000000000000041E-2</v>
      </c>
      <c r="BS59">
        <f t="shared" ref="BS59" si="53">BS58-BS57</f>
        <v>9.4000000000000083E-2</v>
      </c>
    </row>
    <row r="60" spans="1:77">
      <c r="E60" t="s">
        <v>343</v>
      </c>
      <c r="G60" s="1" t="s">
        <v>214</v>
      </c>
    </row>
    <row r="61" spans="1:77">
      <c r="D61" s="40" t="s">
        <v>177</v>
      </c>
      <c r="E61" s="145" t="s">
        <v>178</v>
      </c>
      <c r="F61" s="145"/>
      <c r="G61" s="145"/>
      <c r="H61" s="145"/>
      <c r="I61" s="145"/>
      <c r="J61" s="145" t="s">
        <v>179</v>
      </c>
      <c r="K61" s="145"/>
      <c r="L61" s="145"/>
      <c r="M61" s="145"/>
      <c r="N61" s="145" t="s">
        <v>180</v>
      </c>
      <c r="O61" s="145"/>
      <c r="P61" s="145"/>
      <c r="Q61" s="145"/>
      <c r="R61" s="40" t="s">
        <v>123</v>
      </c>
    </row>
    <row r="62" spans="1:77">
      <c r="D62" s="41" t="s">
        <v>181</v>
      </c>
      <c r="E62" s="41" t="s">
        <v>182</v>
      </c>
      <c r="F62" s="41" t="s">
        <v>183</v>
      </c>
      <c r="G62" s="41"/>
      <c r="H62" s="41" t="s">
        <v>184</v>
      </c>
      <c r="I62" s="41" t="s">
        <v>185</v>
      </c>
      <c r="J62" s="41" t="s">
        <v>182</v>
      </c>
      <c r="K62" s="41" t="s">
        <v>183</v>
      </c>
      <c r="L62" s="41" t="s">
        <v>186</v>
      </c>
      <c r="M62" s="41" t="s">
        <v>185</v>
      </c>
      <c r="N62" s="41" t="s">
        <v>182</v>
      </c>
      <c r="O62" s="41" t="s">
        <v>183</v>
      </c>
      <c r="P62" s="41" t="s">
        <v>184</v>
      </c>
      <c r="Q62" s="41" t="s">
        <v>185</v>
      </c>
      <c r="R62" s="41" t="s">
        <v>187</v>
      </c>
    </row>
    <row r="63" spans="1:77" ht="15" thickBot="1">
      <c r="D63" s="42" t="s">
        <v>3</v>
      </c>
      <c r="E63" s="42">
        <v>1.53</v>
      </c>
      <c r="F63" s="42">
        <v>1.55</v>
      </c>
      <c r="G63" s="42"/>
      <c r="H63" s="42">
        <v>3.07</v>
      </c>
      <c r="I63" s="42">
        <v>0.61</v>
      </c>
      <c r="J63" s="42">
        <v>1.53</v>
      </c>
      <c r="K63" s="42">
        <v>1.53</v>
      </c>
      <c r="L63" s="42">
        <v>3.27</v>
      </c>
      <c r="M63" s="42">
        <v>0.88</v>
      </c>
      <c r="N63" s="42">
        <v>1.53</v>
      </c>
      <c r="O63" s="42">
        <v>1.4</v>
      </c>
      <c r="P63" s="42">
        <v>3.4</v>
      </c>
      <c r="Q63" s="42">
        <v>1.6</v>
      </c>
      <c r="R63" s="46">
        <v>50</v>
      </c>
    </row>
    <row r="64" spans="1:77" ht="15" thickBot="1">
      <c r="D64" s="44" t="s">
        <v>188</v>
      </c>
      <c r="E64" s="44">
        <v>2.52</v>
      </c>
      <c r="F64" s="44">
        <v>2.46</v>
      </c>
      <c r="G64" s="44"/>
      <c r="H64" s="44">
        <v>0.69</v>
      </c>
      <c r="I64" s="44">
        <v>1.58</v>
      </c>
      <c r="J64" s="44">
        <v>2.5299999999999998</v>
      </c>
      <c r="K64" s="44">
        <v>2.44</v>
      </c>
      <c r="L64" s="44">
        <v>0.3</v>
      </c>
      <c r="M64" s="44">
        <v>0.46</v>
      </c>
      <c r="N64" s="44">
        <v>2.5299999999999998</v>
      </c>
      <c r="O64" s="44">
        <v>2.31</v>
      </c>
      <c r="P64" s="44">
        <v>0.26</v>
      </c>
      <c r="Q64" s="44">
        <v>1.01</v>
      </c>
      <c r="R64" s="43"/>
    </row>
    <row r="65" spans="4:18" ht="15" thickBot="1">
      <c r="D65" s="42" t="s">
        <v>52</v>
      </c>
      <c r="E65" s="42">
        <v>2.48</v>
      </c>
      <c r="F65" s="42">
        <v>2.4700000000000002</v>
      </c>
      <c r="G65" s="42"/>
      <c r="H65" s="42">
        <v>0.86</v>
      </c>
      <c r="I65" s="42">
        <v>0.97</v>
      </c>
      <c r="J65" s="42">
        <v>2.48</v>
      </c>
      <c r="K65" s="42">
        <v>2.42</v>
      </c>
      <c r="L65" s="42">
        <v>1.03</v>
      </c>
      <c r="M65" s="42">
        <v>0.86</v>
      </c>
      <c r="N65" s="42">
        <v>2.4700000000000002</v>
      </c>
      <c r="O65" s="42">
        <v>2.0699999999999998</v>
      </c>
      <c r="P65" s="42">
        <v>1.1299999999999999</v>
      </c>
      <c r="Q65" s="42" t="s">
        <v>189</v>
      </c>
      <c r="R65" s="43"/>
    </row>
    <row r="66" spans="4:18" ht="15" thickBot="1">
      <c r="D66" s="44" t="s">
        <v>190</v>
      </c>
      <c r="E66" s="44">
        <v>2.48</v>
      </c>
      <c r="F66" s="44">
        <v>2.48</v>
      </c>
      <c r="G66" s="44"/>
      <c r="H66" s="44">
        <v>0.32</v>
      </c>
      <c r="I66" s="44">
        <v>0.97</v>
      </c>
      <c r="J66" s="44">
        <v>2.46</v>
      </c>
      <c r="K66" s="44">
        <v>2.44</v>
      </c>
      <c r="L66" s="44">
        <v>0.34</v>
      </c>
      <c r="M66" s="44">
        <v>0.68</v>
      </c>
      <c r="N66" s="44">
        <v>2.46</v>
      </c>
      <c r="O66" s="44">
        <v>2.2200000000000002</v>
      </c>
      <c r="P66" s="44">
        <v>0.23</v>
      </c>
      <c r="Q66" s="44">
        <v>1.2</v>
      </c>
      <c r="R66" s="43"/>
    </row>
    <row r="67" spans="4:18" ht="15" thickBot="1">
      <c r="D67" s="42" t="s">
        <v>191</v>
      </c>
      <c r="E67" s="42">
        <v>1.3</v>
      </c>
      <c r="F67" s="42">
        <v>1.3</v>
      </c>
      <c r="G67" s="42"/>
      <c r="H67" s="42">
        <v>0.85</v>
      </c>
      <c r="I67" s="42">
        <v>1.18</v>
      </c>
      <c r="J67" s="42">
        <v>1.28</v>
      </c>
      <c r="K67" s="42">
        <v>1.05</v>
      </c>
      <c r="L67" s="42">
        <v>0.99</v>
      </c>
      <c r="M67" s="42">
        <v>6.16</v>
      </c>
      <c r="N67" s="42">
        <v>1.29</v>
      </c>
      <c r="O67" s="42">
        <v>1.1200000000000001</v>
      </c>
      <c r="P67" s="42">
        <v>0.56000000000000005</v>
      </c>
      <c r="Q67" s="42">
        <v>3.58</v>
      </c>
      <c r="R67" s="43"/>
    </row>
    <row r="68" spans="4:18" ht="15" thickBot="1">
      <c r="D68" s="44" t="s">
        <v>192</v>
      </c>
      <c r="E68" s="44">
        <v>1.94</v>
      </c>
      <c r="F68" s="44">
        <v>1.98</v>
      </c>
      <c r="G68" s="44"/>
      <c r="H68" s="44">
        <v>2.67</v>
      </c>
      <c r="I68" s="44">
        <v>2.63</v>
      </c>
      <c r="J68" s="44">
        <v>1.93</v>
      </c>
      <c r="K68" s="44">
        <v>1.95</v>
      </c>
      <c r="L68" s="44">
        <v>1.66</v>
      </c>
      <c r="M68" s="44">
        <v>0.76</v>
      </c>
      <c r="N68" s="44">
        <v>1.92</v>
      </c>
      <c r="O68" s="44">
        <v>1.91</v>
      </c>
      <c r="P68" s="44">
        <v>1.08</v>
      </c>
      <c r="Q68" s="44">
        <v>1.89</v>
      </c>
      <c r="R68" s="42"/>
    </row>
    <row r="69" spans="4:18" ht="15" thickBot="1">
      <c r="D69" s="45" t="s">
        <v>3</v>
      </c>
      <c r="E69" s="45">
        <v>1.52</v>
      </c>
      <c r="F69" s="45">
        <v>1.5</v>
      </c>
      <c r="G69" s="45"/>
      <c r="H69" s="45">
        <v>3.31</v>
      </c>
      <c r="I69" s="45">
        <v>1.64</v>
      </c>
      <c r="J69" s="45">
        <v>1.52</v>
      </c>
      <c r="K69" s="45">
        <v>1.45</v>
      </c>
      <c r="L69" s="45">
        <v>3.66</v>
      </c>
      <c r="M69" s="45">
        <v>1.6</v>
      </c>
      <c r="N69" s="45">
        <v>1.52</v>
      </c>
      <c r="O69" s="45">
        <v>1.28</v>
      </c>
      <c r="P69" s="45">
        <v>2.5499999999999998</v>
      </c>
      <c r="Q69" s="45">
        <v>1.66</v>
      </c>
      <c r="R69" s="50">
        <v>60</v>
      </c>
    </row>
    <row r="70" spans="4:18" ht="15" thickBot="1">
      <c r="D70" s="44" t="s">
        <v>188</v>
      </c>
      <c r="E70" s="44">
        <v>2.5299999999999998</v>
      </c>
      <c r="F70" s="44">
        <v>2.4500000000000002</v>
      </c>
      <c r="G70" s="44"/>
      <c r="H70" s="44">
        <v>0.09</v>
      </c>
      <c r="I70" s="44">
        <v>0.84</v>
      </c>
      <c r="J70" s="44">
        <v>2.5299999999999998</v>
      </c>
      <c r="K70" s="44">
        <v>2.39</v>
      </c>
      <c r="L70" s="44">
        <v>0.23</v>
      </c>
      <c r="M70" s="44">
        <v>0.99</v>
      </c>
      <c r="N70" s="44">
        <v>2.52</v>
      </c>
      <c r="O70" s="44">
        <v>2.2200000000000002</v>
      </c>
      <c r="P70" s="44">
        <v>0.61</v>
      </c>
      <c r="Q70" s="44">
        <v>2.11</v>
      </c>
      <c r="R70" s="43"/>
    </row>
    <row r="71" spans="4:18" ht="15" thickBot="1">
      <c r="D71" s="42" t="s">
        <v>52</v>
      </c>
      <c r="E71" s="42">
        <v>2.48</v>
      </c>
      <c r="F71" s="42">
        <v>2.4500000000000002</v>
      </c>
      <c r="G71" s="42"/>
      <c r="H71" s="42">
        <v>0.93</v>
      </c>
      <c r="I71" s="42">
        <v>0.43</v>
      </c>
      <c r="J71" s="42">
        <v>2.4700000000000002</v>
      </c>
      <c r="K71" s="42">
        <v>2.41</v>
      </c>
      <c r="L71" s="42">
        <v>0.94</v>
      </c>
      <c r="M71" s="42">
        <v>0.54</v>
      </c>
      <c r="N71" s="42">
        <v>2.46</v>
      </c>
      <c r="O71" s="42" t="s">
        <v>189</v>
      </c>
      <c r="P71" s="42">
        <v>1.1599999999999999</v>
      </c>
      <c r="Q71" s="42" t="s">
        <v>189</v>
      </c>
      <c r="R71" s="43"/>
    </row>
    <row r="72" spans="4:18" ht="15" thickBot="1">
      <c r="D72" s="44" t="s">
        <v>190</v>
      </c>
      <c r="E72" s="44">
        <v>2.4500000000000002</v>
      </c>
      <c r="F72" s="44">
        <v>2.4300000000000002</v>
      </c>
      <c r="G72" s="44"/>
      <c r="H72" s="44">
        <v>0.97</v>
      </c>
      <c r="I72" s="44">
        <v>2.08</v>
      </c>
      <c r="J72" s="44">
        <v>2.4300000000000002</v>
      </c>
      <c r="K72" s="44">
        <v>2.37</v>
      </c>
      <c r="L72" s="44">
        <v>0.89</v>
      </c>
      <c r="M72" s="44">
        <v>0.56999999999999995</v>
      </c>
      <c r="N72" s="44">
        <v>2.4300000000000002</v>
      </c>
      <c r="O72" s="44">
        <v>1.99</v>
      </c>
      <c r="P72" s="44">
        <v>0.79</v>
      </c>
      <c r="Q72" s="44">
        <v>2.5299999999999998</v>
      </c>
      <c r="R72" s="43"/>
    </row>
    <row r="73" spans="4:18" ht="15" thickBot="1">
      <c r="D73" s="42" t="s">
        <v>191</v>
      </c>
      <c r="E73" s="42">
        <v>1.28</v>
      </c>
      <c r="F73" s="42">
        <v>1.27</v>
      </c>
      <c r="G73" s="42"/>
      <c r="H73" s="42">
        <v>1.35</v>
      </c>
      <c r="I73" s="42">
        <v>2.58</v>
      </c>
      <c r="J73" s="42">
        <v>1.28</v>
      </c>
      <c r="K73" s="42">
        <v>0.94</v>
      </c>
      <c r="L73" s="42">
        <v>0.99</v>
      </c>
      <c r="M73" s="42">
        <v>1.79</v>
      </c>
      <c r="N73" s="42">
        <v>1.29</v>
      </c>
      <c r="O73" s="42">
        <v>0.97</v>
      </c>
      <c r="P73" s="42">
        <v>0.4</v>
      </c>
      <c r="Q73" s="42">
        <v>5.8</v>
      </c>
      <c r="R73" s="43"/>
    </row>
    <row r="74" spans="4:18">
      <c r="D74" s="47" t="s">
        <v>192</v>
      </c>
      <c r="E74" s="47">
        <v>1.92</v>
      </c>
      <c r="F74" s="47">
        <v>1.98</v>
      </c>
      <c r="G74" s="47"/>
      <c r="H74" s="47">
        <v>2.36</v>
      </c>
      <c r="I74" s="47">
        <v>0.92</v>
      </c>
      <c r="J74" s="47">
        <v>1.92</v>
      </c>
      <c r="K74" s="47">
        <v>1.98</v>
      </c>
      <c r="L74" s="47">
        <v>2.04</v>
      </c>
      <c r="M74" s="47">
        <v>0.7</v>
      </c>
      <c r="N74" s="47">
        <v>1.93</v>
      </c>
      <c r="O74" s="47">
        <v>1.77</v>
      </c>
      <c r="P74" s="47">
        <v>2.21</v>
      </c>
      <c r="Q74" s="47">
        <v>1.45</v>
      </c>
      <c r="R74" s="51"/>
    </row>
    <row r="1048557" ht="155" customHeight="1"/>
  </sheetData>
  <mergeCells count="29">
    <mergeCell ref="N3:AF3"/>
    <mergeCell ref="BF5:BJ5"/>
    <mergeCell ref="BO2:BS2"/>
    <mergeCell ref="BO22:BS22"/>
    <mergeCell ref="AW2:BC2"/>
    <mergeCell ref="BD2:BE2"/>
    <mergeCell ref="BD3:BE3"/>
    <mergeCell ref="BF2:BK2"/>
    <mergeCell ref="BF3:BK3"/>
    <mergeCell ref="BL2:BN2"/>
    <mergeCell ref="BL22:BN22"/>
    <mergeCell ref="BL5:BN5"/>
    <mergeCell ref="BO5:BS5"/>
    <mergeCell ref="AK28:AL28"/>
    <mergeCell ref="E61:I61"/>
    <mergeCell ref="J61:M61"/>
    <mergeCell ref="N61:Q61"/>
    <mergeCell ref="F2:M2"/>
    <mergeCell ref="F3:M3"/>
    <mergeCell ref="F5:M5"/>
    <mergeCell ref="N5:S5"/>
    <mergeCell ref="N2:AF2"/>
    <mergeCell ref="AG2:AK2"/>
    <mergeCell ref="AG3:AK3"/>
    <mergeCell ref="AL2:AV2"/>
    <mergeCell ref="T5:X5"/>
    <mergeCell ref="AA22:AB22"/>
    <mergeCell ref="AC22:AD22"/>
    <mergeCell ref="Y5:AF5"/>
  </mergeCells>
  <conditionalFormatting sqref="E21:BT21 BV21">
    <cfRule type="colorScale" priority="1">
      <colorScale>
        <cfvo type="num" val="-0.25"/>
        <cfvo type="num" val="0.25"/>
        <color theme="8"/>
        <color theme="7" tint="0.59999389629810485"/>
      </colorScale>
    </cfRule>
  </conditionalFormatting>
  <hyperlinks>
    <hyperlink ref="F3:I3" r:id="rId1" display="https://www.mdpi.com/1996-1073/14/11/3358/htm" xr:uid="{A20C98B1-7876-4109-8F33-A1D77BEB6E8C}"/>
    <hyperlink ref="AG3:AK3" r:id="rId2" display="https://www.mdpi.com/1996-1073/14/6/1732/pdf" xr:uid="{E1BE7923-02B8-48D0-8C3E-A90DACA896D5}"/>
    <hyperlink ref="BO3" r:id="rId3" display="https://www.geotab.com/uk/blog/ev-battery-health/" xr:uid="{05427FA7-E473-47D0-B6C9-6EA968FC8CB5}"/>
  </hyperlinks>
  <pageMargins left="0.7" right="0.7" top="0.75" bottom="0.75" header="0.3" footer="0.3"/>
  <pageSetup paperSize="9" orientation="portrait" horizontalDpi="0" verticalDpi="0" r:id="rId4"/>
  <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FAF2FB-2851-4238-8C4B-E26153083952}">
          <x14:formula1>
            <xm:f>Calendar!$B$8:$B$23</xm:f>
          </x14:formula1>
          <xm:sqref>B13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744BDDE58C840ABC67E6CFCABE7DB" ma:contentTypeVersion="6" ma:contentTypeDescription="Create a new document." ma:contentTypeScope="" ma:versionID="544bf5eb50b5386039f9caeebe5134c2">
  <xsd:schema xmlns:xsd="http://www.w3.org/2001/XMLSchema" xmlns:xs="http://www.w3.org/2001/XMLSchema" xmlns:p="http://schemas.microsoft.com/office/2006/metadata/properties" xmlns:ns2="b497b6ba-4d1f-4e10-aaf3-2fdd76cc93b6" xmlns:ns3="ff26b7cc-3fde-489c-a7b1-3410b4c215c2" targetNamespace="http://schemas.microsoft.com/office/2006/metadata/properties" ma:root="true" ma:fieldsID="167d523637c0551dc0ccfa8c055fba2c" ns2:_="" ns3:_="">
    <xsd:import namespace="b497b6ba-4d1f-4e10-aaf3-2fdd76cc93b6"/>
    <xsd:import namespace="ff26b7cc-3fde-489c-a7b1-3410b4c21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7b6ba-4d1f-4e10-aaf3-2fdd76cc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6b7cc-3fde-489c-a7b1-3410b4c21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F65DD9-2FEC-43D0-9382-6D84DE8C070E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497b6ba-4d1f-4e10-aaf3-2fdd76cc93b6"/>
    <ds:schemaRef ds:uri="http://www.w3.org/XML/1998/namespace"/>
    <ds:schemaRef ds:uri="ff26b7cc-3fde-489c-a7b1-3410b4c215c2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E9F6FF-7073-4C2B-868A-A01018257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510657-28E5-401C-8753-C4A6C1269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7b6ba-4d1f-4e10-aaf3-2fdd76cc93b6"/>
    <ds:schemaRef ds:uri="ff26b7cc-3fde-489c-a7b1-3410b4c21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Manufacturing</vt:lpstr>
      <vt:lpstr>Use</vt:lpstr>
      <vt:lpstr>Model</vt:lpstr>
      <vt:lpstr>Calendar</vt:lpstr>
      <vt:lpstr>EoL</vt:lpstr>
      <vt:lpstr>Output</vt:lpstr>
      <vt:lpstr>ModelValidation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Tonda</dc:creator>
  <cp:lastModifiedBy>Tonda</cp:lastModifiedBy>
  <dcterms:created xsi:type="dcterms:W3CDTF">2021-07-14T00:58:05Z</dcterms:created>
  <dcterms:modified xsi:type="dcterms:W3CDTF">2022-09-12T21:29:29Z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0x010100CE9744BDDE58C840ABC67E6CFCABE7DB</vt:lpwstr>
  </property>
</Properties>
</file>