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13_ncr:1_{563B5A06-0ADC-4702-B230-CB41DE8885D6}" xr6:coauthVersionLast="47" xr6:coauthVersionMax="47" xr10:uidLastSave="{00000000-0000-0000-0000-000000000000}"/>
  <bookViews>
    <workbookView xWindow="-107" yWindow="-107" windowWidth="20847" windowHeight="11111" tabRatio="500" xr2:uid="{00000000-000D-0000-FFFF-FFFF00000000}"/>
  </bookViews>
  <sheets>
    <sheet name="Time Series Risk and Return" sheetId="1" r:id="rId1"/>
    <sheet name="Plot Sheet" sheetId="4" r:id="rId2"/>
    <sheet name="Sharpe Ratio" sheetId="3" r:id="rId3"/>
    <sheet name="Portfolio Returns &amp; Volitility" sheetId="2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3" i="1" l="1" a="1"/>
  <c r="I3" i="1"/>
  <c r="I4" i="1" a="1"/>
  <c r="I4" i="1" s="1"/>
  <c r="I5" i="1" a="1"/>
  <c r="I5" i="1"/>
  <c r="I6" i="1" a="1"/>
  <c r="I6" i="1"/>
  <c r="D6" i="4" s="1"/>
  <c r="I7" i="1" a="1"/>
  <c r="I7" i="1"/>
  <c r="D7" i="4" s="1"/>
  <c r="I8" i="1" a="1"/>
  <c r="I8" i="1"/>
  <c r="I9" i="1" a="1"/>
  <c r="I9" i="1"/>
  <c r="I10" i="1" a="1"/>
  <c r="I10" i="1" s="1"/>
  <c r="I11" i="1" a="1"/>
  <c r="I11" i="1" s="1"/>
  <c r="D11" i="4" s="1"/>
  <c r="I12" i="1" a="1"/>
  <c r="I12" i="1"/>
  <c r="I13" i="1" a="1"/>
  <c r="I13" i="1"/>
  <c r="I14" i="1" a="1"/>
  <c r="I14" i="1"/>
  <c r="I15" i="1" a="1"/>
  <c r="I15" i="1"/>
  <c r="I16" i="1" a="1"/>
  <c r="I16" i="1" s="1"/>
  <c r="I17" i="1" a="1"/>
  <c r="I17" i="1" s="1"/>
  <c r="D17" i="4" s="1"/>
  <c r="I18" i="1" a="1"/>
  <c r="I18" i="1" s="1"/>
  <c r="D18" i="4" s="1"/>
  <c r="I19" i="1" a="1"/>
  <c r="I19" i="1"/>
  <c r="I20" i="1" a="1"/>
  <c r="I20" i="1"/>
  <c r="I21" i="1" a="1"/>
  <c r="I21" i="1" s="1"/>
  <c r="I22" i="1" a="1"/>
  <c r="I22" i="1" s="1"/>
  <c r="I23" i="1" a="1"/>
  <c r="I23" i="1" s="1"/>
  <c r="D23" i="4" s="1"/>
  <c r="I24" i="1" a="1"/>
  <c r="I24" i="1" s="1"/>
  <c r="D24" i="4" s="1"/>
  <c r="I25" i="1" a="1"/>
  <c r="I25" i="1" s="1"/>
  <c r="D25" i="4" s="1"/>
  <c r="I26" i="1" a="1"/>
  <c r="I26" i="1" s="1"/>
  <c r="I27" i="1" a="1"/>
  <c r="I27" i="1" s="1"/>
  <c r="I28" i="1" a="1"/>
  <c r="I28" i="1" s="1"/>
  <c r="I29" i="1" a="1"/>
  <c r="I29" i="1" s="1"/>
  <c r="D29" i="4" s="1"/>
  <c r="I30" i="1" a="1"/>
  <c r="I30" i="1"/>
  <c r="I31" i="1" a="1"/>
  <c r="I31" i="1"/>
  <c r="I32" i="1" a="1"/>
  <c r="I32" i="1" s="1"/>
  <c r="I33" i="1" a="1"/>
  <c r="I33" i="1" s="1"/>
  <c r="I34" i="1" a="1"/>
  <c r="I34" i="1" s="1"/>
  <c r="I35" i="1" a="1"/>
  <c r="I35" i="1"/>
  <c r="I36" i="1" a="1"/>
  <c r="I36" i="1"/>
  <c r="D36" i="4" s="1"/>
  <c r="I37" i="1" a="1"/>
  <c r="I37" i="1"/>
  <c r="I38" i="1" a="1"/>
  <c r="I38" i="1" s="1"/>
  <c r="I39" i="1" a="1"/>
  <c r="I39" i="1" s="1"/>
  <c r="I40" i="1" a="1"/>
  <c r="I40" i="1" s="1"/>
  <c r="I41" i="1" a="1"/>
  <c r="I41" i="1" s="1"/>
  <c r="D41" i="4" s="1"/>
  <c r="I42" i="1" a="1"/>
  <c r="I42" i="1"/>
  <c r="I43" i="1" a="1"/>
  <c r="I43" i="1"/>
  <c r="I44" i="1" a="1"/>
  <c r="I44" i="1" s="1"/>
  <c r="D44" i="4" s="1"/>
  <c r="I45" i="1" a="1"/>
  <c r="I45" i="1" s="1"/>
  <c r="I46" i="1" a="1"/>
  <c r="I46" i="1" s="1"/>
  <c r="I47" i="1" a="1"/>
  <c r="I47" i="1" s="1"/>
  <c r="D47" i="4" s="1"/>
  <c r="I48" i="1" a="1"/>
  <c r="I48" i="1" s="1"/>
  <c r="D48" i="4" s="1"/>
  <c r="I49" i="1" a="1"/>
  <c r="I49" i="1" s="1"/>
  <c r="D49" i="4" s="1"/>
  <c r="I50" i="1" a="1"/>
  <c r="I50" i="1" s="1"/>
  <c r="I51" i="1" a="1"/>
  <c r="I51" i="1" s="1"/>
  <c r="I52" i="1" a="1"/>
  <c r="I52" i="1" s="1"/>
  <c r="I53" i="1" a="1"/>
  <c r="I53" i="1" s="1"/>
  <c r="D53" i="4" s="1"/>
  <c r="I54" i="1" a="1"/>
  <c r="I54" i="1"/>
  <c r="I55" i="1" a="1"/>
  <c r="I55" i="1"/>
  <c r="I56" i="1" a="1"/>
  <c r="I56" i="1" s="1"/>
  <c r="I57" i="1" a="1"/>
  <c r="I57" i="1" s="1"/>
  <c r="I58" i="1" a="1"/>
  <c r="I58" i="1" s="1"/>
  <c r="I59" i="1" a="1"/>
  <c r="I59" i="1"/>
  <c r="I60" i="1" a="1"/>
  <c r="I60" i="1"/>
  <c r="D60" i="4" s="1"/>
  <c r="I61" i="1" a="1"/>
  <c r="I61" i="1"/>
  <c r="I62" i="1" a="1"/>
  <c r="I62" i="1" s="1"/>
  <c r="I63" i="1" a="1"/>
  <c r="I63" i="1" s="1"/>
  <c r="I64" i="1" a="1"/>
  <c r="I64" i="1" s="1"/>
  <c r="I65" i="1" a="1"/>
  <c r="I65" i="1" s="1"/>
  <c r="D65" i="4" s="1"/>
  <c r="I66" i="1" a="1"/>
  <c r="I66" i="1"/>
  <c r="I67" i="1" a="1"/>
  <c r="I67" i="1"/>
  <c r="I68" i="1" a="1"/>
  <c r="I68" i="1" s="1"/>
  <c r="D68" i="4" s="1"/>
  <c r="I69" i="1" a="1"/>
  <c r="I69" i="1" s="1"/>
  <c r="I70" i="1" a="1"/>
  <c r="I70" i="1" s="1"/>
  <c r="I71" i="1" a="1"/>
  <c r="I71" i="1"/>
  <c r="I72" i="1" a="1"/>
  <c r="I72" i="1" s="1"/>
  <c r="D72" i="4" s="1"/>
  <c r="I73" i="1" a="1"/>
  <c r="I73" i="1"/>
  <c r="I74" i="1" a="1"/>
  <c r="I74" i="1"/>
  <c r="D74" i="4" s="1"/>
  <c r="I75" i="1" a="1"/>
  <c r="I75" i="1" s="1"/>
  <c r="I76" i="1" a="1"/>
  <c r="I76" i="1" s="1"/>
  <c r="I77" i="1" a="1"/>
  <c r="I77" i="1"/>
  <c r="I78" i="1" a="1"/>
  <c r="I78" i="1"/>
  <c r="I79" i="1" a="1"/>
  <c r="I79" i="1" s="1"/>
  <c r="D79" i="4" s="1"/>
  <c r="I80" i="1" a="1"/>
  <c r="I80" i="1"/>
  <c r="I81" i="1" a="1"/>
  <c r="I81" i="1" s="1"/>
  <c r="I82" i="1" a="1"/>
  <c r="I82" i="1" s="1"/>
  <c r="D82" i="4" s="1"/>
  <c r="I83" i="1" a="1"/>
  <c r="I83" i="1" s="1"/>
  <c r="D83" i="4" s="1"/>
  <c r="I84" i="1" a="1"/>
  <c r="I84" i="1"/>
  <c r="I85" i="1" a="1"/>
  <c r="I85" i="1"/>
  <c r="I86" i="1" a="1"/>
  <c r="I86" i="1" s="1"/>
  <c r="D86" i="4" s="1"/>
  <c r="I87" i="1" a="1"/>
  <c r="I87" i="1" s="1"/>
  <c r="I88" i="1" a="1"/>
  <c r="I88" i="1" s="1"/>
  <c r="I89" i="1" a="1"/>
  <c r="I89" i="1"/>
  <c r="I90" i="1" a="1"/>
  <c r="I90" i="1" s="1"/>
  <c r="D90" i="4" s="1"/>
  <c r="I91" i="1" a="1"/>
  <c r="I91" i="1" s="1"/>
  <c r="D91" i="4" s="1"/>
  <c r="I92" i="1" a="1"/>
  <c r="I92" i="1"/>
  <c r="I93" i="1" a="1"/>
  <c r="I93" i="1" s="1"/>
  <c r="I94" i="1" a="1"/>
  <c r="I94" i="1" s="1"/>
  <c r="I95" i="1" a="1"/>
  <c r="I95" i="1"/>
  <c r="I96" i="1" a="1"/>
  <c r="I96" i="1"/>
  <c r="D96" i="4" s="1"/>
  <c r="I97" i="1" a="1"/>
  <c r="I97" i="1" s="1"/>
  <c r="D97" i="4" s="1"/>
  <c r="I98" i="1" a="1"/>
  <c r="I98" i="1" s="1"/>
  <c r="D98" i="4" s="1"/>
  <c r="I99" i="1" a="1"/>
  <c r="I99" i="1" s="1"/>
  <c r="I100" i="1" a="1"/>
  <c r="I100" i="1" s="1"/>
  <c r="I101" i="1" a="1"/>
  <c r="I101" i="1" s="1"/>
  <c r="D101" i="4" s="1"/>
  <c r="I102" i="1" a="1"/>
  <c r="I102" i="1"/>
  <c r="I103" i="1" a="1"/>
  <c r="I103" i="1"/>
  <c r="I104" i="1" a="1"/>
  <c r="I104" i="1" s="1"/>
  <c r="D104" i="4" s="1"/>
  <c r="I105" i="1" a="1"/>
  <c r="I105" i="1" s="1"/>
  <c r="I106" i="1" a="1"/>
  <c r="I106" i="1" s="1"/>
  <c r="I107" i="1" a="1"/>
  <c r="I107" i="1" s="1"/>
  <c r="D107" i="4" s="1"/>
  <c r="I108" i="1" a="1"/>
  <c r="I108" i="1" s="1"/>
  <c r="D108" i="4" s="1"/>
  <c r="I109" i="1" a="1"/>
  <c r="I109" i="1"/>
  <c r="I110" i="1" a="1"/>
  <c r="I110" i="1"/>
  <c r="D110" i="4" s="1"/>
  <c r="I111" i="1" a="1"/>
  <c r="I111" i="1" s="1"/>
  <c r="I112" i="1" a="1"/>
  <c r="I112" i="1" s="1"/>
  <c r="I113" i="1" a="1"/>
  <c r="I113" i="1" s="1"/>
  <c r="D113" i="4" s="1"/>
  <c r="I114" i="1" a="1"/>
  <c r="I114" i="1" s="1"/>
  <c r="D114" i="4" s="1"/>
  <c r="I115" i="1" a="1"/>
  <c r="I115" i="1" s="1"/>
  <c r="D115" i="4" s="1"/>
  <c r="I116" i="1" a="1"/>
  <c r="I116" i="1"/>
  <c r="I117" i="1" a="1"/>
  <c r="I117" i="1" s="1"/>
  <c r="I118" i="1" a="1"/>
  <c r="I118" i="1" s="1"/>
  <c r="D118" i="4" s="1"/>
  <c r="I119" i="1" a="1"/>
  <c r="I119" i="1" s="1"/>
  <c r="D119" i="4" s="1"/>
  <c r="I120" i="1" a="1"/>
  <c r="I120" i="1" s="1"/>
  <c r="D120" i="4" s="1"/>
  <c r="I121" i="1" a="1"/>
  <c r="I121" i="1" s="1"/>
  <c r="D121" i="4" s="1"/>
  <c r="I122" i="1" a="1"/>
  <c r="I122" i="1" s="1"/>
  <c r="D122" i="4" s="1"/>
  <c r="I123" i="1" a="1"/>
  <c r="I123" i="1" s="1"/>
  <c r="I124" i="1" a="1"/>
  <c r="I124" i="1" s="1"/>
  <c r="I125" i="1" a="1"/>
  <c r="I125" i="1"/>
  <c r="I126" i="1" a="1"/>
  <c r="I126" i="1" s="1"/>
  <c r="D126" i="4" s="1"/>
  <c r="I127" i="1" a="1"/>
  <c r="I127" i="1" s="1"/>
  <c r="D127" i="4" s="1"/>
  <c r="I128" i="1" a="1"/>
  <c r="I128" i="1" s="1"/>
  <c r="D128" i="4" s="1"/>
  <c r="I129" i="1" a="1"/>
  <c r="I129" i="1" s="1"/>
  <c r="I130" i="1" a="1"/>
  <c r="I130" i="1" s="1"/>
  <c r="I131" i="1" a="1"/>
  <c r="I131" i="1"/>
  <c r="I132" i="1" a="1"/>
  <c r="I132" i="1"/>
  <c r="D132" i="4" s="1"/>
  <c r="I133" i="1" a="1"/>
  <c r="I133" i="1" s="1"/>
  <c r="D133" i="4" s="1"/>
  <c r="I134" i="1" a="1"/>
  <c r="I134" i="1" s="1"/>
  <c r="D134" i="4" s="1"/>
  <c r="I135" i="1" a="1"/>
  <c r="I135" i="1" s="1"/>
  <c r="I136" i="1" a="1"/>
  <c r="I136" i="1" s="1"/>
  <c r="I137" i="1" a="1"/>
  <c r="I137" i="1" s="1"/>
  <c r="D137" i="4" s="1"/>
  <c r="I138" i="1" a="1"/>
  <c r="I138" i="1" s="1"/>
  <c r="D138" i="4" s="1"/>
  <c r="I139" i="1" a="1"/>
  <c r="I139" i="1"/>
  <c r="D139" i="4" s="1"/>
  <c r="I140" i="1" a="1"/>
  <c r="I140" i="1" s="1"/>
  <c r="D140" i="4" s="1"/>
  <c r="I141" i="1" a="1"/>
  <c r="I141" i="1" s="1"/>
  <c r="D141" i="4" s="1"/>
  <c r="I142" i="1" a="1"/>
  <c r="I142" i="1" s="1"/>
  <c r="I143" i="1" a="1"/>
  <c r="I143" i="1" s="1"/>
  <c r="D143" i="4" s="1"/>
  <c r="I144" i="1" a="1"/>
  <c r="I144" i="1" s="1"/>
  <c r="D144" i="4" s="1"/>
  <c r="I145" i="1" a="1"/>
  <c r="I145" i="1" s="1"/>
  <c r="D145" i="4" s="1"/>
  <c r="I146" i="1" a="1"/>
  <c r="I146" i="1"/>
  <c r="I147" i="1" a="1"/>
  <c r="I147" i="1" s="1"/>
  <c r="D147" i="4" s="1"/>
  <c r="I148" i="1" a="1"/>
  <c r="I148" i="1" s="1"/>
  <c r="I149" i="1" a="1"/>
  <c r="I149" i="1" s="1"/>
  <c r="D149" i="4" s="1"/>
  <c r="I150" i="1" a="1"/>
  <c r="I150" i="1" s="1"/>
  <c r="D150" i="4" s="1"/>
  <c r="I151" i="1" a="1"/>
  <c r="I151" i="1" s="1"/>
  <c r="D151" i="4" s="1"/>
  <c r="I152" i="1" a="1"/>
  <c r="I152" i="1" s="1"/>
  <c r="D152" i="4" s="1"/>
  <c r="I153" i="1" a="1"/>
  <c r="I153" i="1" s="1"/>
  <c r="I154" i="1" a="1"/>
  <c r="I154" i="1" s="1"/>
  <c r="D154" i="4" s="1"/>
  <c r="I155" i="1" a="1"/>
  <c r="I155" i="1" s="1"/>
  <c r="D155" i="4" s="1"/>
  <c r="I156" i="1" a="1"/>
  <c r="I156" i="1" s="1"/>
  <c r="D156" i="4" s="1"/>
  <c r="I157" i="1" a="1"/>
  <c r="I157" i="1" s="1"/>
  <c r="D157" i="4" s="1"/>
  <c r="I158" i="1" a="1"/>
  <c r="I158" i="1" s="1"/>
  <c r="D158" i="4" s="1"/>
  <c r="I159" i="1" a="1"/>
  <c r="I159" i="1" s="1"/>
  <c r="I160" i="1" a="1"/>
  <c r="I160" i="1" s="1"/>
  <c r="I161" i="1" a="1"/>
  <c r="I161" i="1"/>
  <c r="D161" i="4" s="1"/>
  <c r="I162" i="1" a="1"/>
  <c r="I162" i="1" s="1"/>
  <c r="D162" i="4" s="1"/>
  <c r="I163" i="1" a="1"/>
  <c r="I163" i="1" s="1"/>
  <c r="D163" i="4" s="1"/>
  <c r="I164" i="1" a="1"/>
  <c r="I164" i="1" s="1"/>
  <c r="D164" i="4" s="1"/>
  <c r="I165" i="1" a="1"/>
  <c r="I165" i="1" s="1"/>
  <c r="D165" i="4" s="1"/>
  <c r="I166" i="1" a="1"/>
  <c r="I166" i="1" s="1"/>
  <c r="I167" i="1" a="1"/>
  <c r="I167" i="1" s="1"/>
  <c r="D167" i="4" s="1"/>
  <c r="I168" i="1" a="1"/>
  <c r="I168" i="1"/>
  <c r="I169" i="1" a="1"/>
  <c r="I169" i="1" s="1"/>
  <c r="D169" i="4" s="1"/>
  <c r="I170" i="1" a="1"/>
  <c r="I170" i="1" s="1"/>
  <c r="D170" i="4" s="1"/>
  <c r="I171" i="1" a="1"/>
  <c r="I171" i="1" s="1"/>
  <c r="D171" i="4" s="1"/>
  <c r="I172" i="1" a="1"/>
  <c r="I172" i="1" s="1"/>
  <c r="I173" i="1" a="1"/>
  <c r="I173" i="1" s="1"/>
  <c r="D173" i="4" s="1"/>
  <c r="I174" i="1" a="1"/>
  <c r="I174" i="1" s="1"/>
  <c r="D174" i="4" s="1"/>
  <c r="I175" i="1" a="1"/>
  <c r="I175" i="1"/>
  <c r="I176" i="1" a="1"/>
  <c r="I176" i="1" s="1"/>
  <c r="D176" i="4" s="1"/>
  <c r="I177" i="1" a="1"/>
  <c r="I177" i="1" s="1"/>
  <c r="I178" i="1" a="1"/>
  <c r="I178" i="1" s="1"/>
  <c r="I179" i="1" a="1"/>
  <c r="I179" i="1" s="1"/>
  <c r="D179" i="4" s="1"/>
  <c r="I180" i="1" a="1"/>
  <c r="I180" i="1" s="1"/>
  <c r="D180" i="4" s="1"/>
  <c r="I181" i="1" a="1"/>
  <c r="I181" i="1" s="1"/>
  <c r="D181" i="4" s="1"/>
  <c r="I182" i="1" a="1"/>
  <c r="I182" i="1"/>
  <c r="D182" i="4" s="1"/>
  <c r="I183" i="1" a="1"/>
  <c r="I183" i="1" s="1"/>
  <c r="D183" i="4" s="1"/>
  <c r="I184" i="1" a="1"/>
  <c r="I184" i="1" s="1"/>
  <c r="I185" i="1" a="1"/>
  <c r="I185" i="1" s="1"/>
  <c r="D185" i="4" s="1"/>
  <c r="I186" i="1" a="1"/>
  <c r="I186" i="1" s="1"/>
  <c r="D186" i="4" s="1"/>
  <c r="I187" i="1" a="1"/>
  <c r="I187" i="1" s="1"/>
  <c r="D187" i="4" s="1"/>
  <c r="I188" i="1" a="1"/>
  <c r="I188" i="1" s="1"/>
  <c r="D188" i="4" s="1"/>
  <c r="I189" i="1" a="1"/>
  <c r="I189" i="1" s="1"/>
  <c r="I190" i="1" a="1"/>
  <c r="I190" i="1" s="1"/>
  <c r="I191" i="1" a="1"/>
  <c r="I191" i="1" s="1"/>
  <c r="D191" i="4" s="1"/>
  <c r="I192" i="1" a="1"/>
  <c r="I192" i="1" s="1"/>
  <c r="D192" i="4" s="1"/>
  <c r="I193" i="1" a="1"/>
  <c r="I193" i="1" s="1"/>
  <c r="D193" i="4" s="1"/>
  <c r="I194" i="1" a="1"/>
  <c r="I194" i="1" s="1"/>
  <c r="D194" i="4" s="1"/>
  <c r="I195" i="1" a="1"/>
  <c r="I195" i="1" s="1"/>
  <c r="D195" i="4" s="1"/>
  <c r="I196" i="1" a="1"/>
  <c r="I196" i="1" s="1"/>
  <c r="I197" i="1" a="1"/>
  <c r="I197" i="1"/>
  <c r="D197" i="4" s="1"/>
  <c r="I198" i="1" a="1"/>
  <c r="I198" i="1" s="1"/>
  <c r="D198" i="4" s="1"/>
  <c r="I199" i="1" a="1"/>
  <c r="I199" i="1" s="1"/>
  <c r="D199" i="4" s="1"/>
  <c r="I200" i="1" a="1"/>
  <c r="I200" i="1" s="1"/>
  <c r="D200" i="4" s="1"/>
  <c r="I201" i="1" a="1"/>
  <c r="I201" i="1" s="1"/>
  <c r="I202" i="1" a="1"/>
  <c r="I202" i="1" s="1"/>
  <c r="I203" i="1" a="1"/>
  <c r="I203" i="1" s="1"/>
  <c r="D203" i="4" s="1"/>
  <c r="I204" i="1" a="1"/>
  <c r="I204" i="1"/>
  <c r="D204" i="4" s="1"/>
  <c r="I205" i="1" a="1"/>
  <c r="I205" i="1" s="1"/>
  <c r="D205" i="4" s="1"/>
  <c r="I206" i="1" a="1"/>
  <c r="I206" i="1" s="1"/>
  <c r="D206" i="4" s="1"/>
  <c r="I207" i="1" a="1"/>
  <c r="I207" i="1" s="1"/>
  <c r="I208" i="1" a="1"/>
  <c r="I208" i="1" s="1"/>
  <c r="I209" i="1" a="1"/>
  <c r="I209" i="1" s="1"/>
  <c r="D209" i="4" s="1"/>
  <c r="I210" i="1" a="1"/>
  <c r="I210" i="1" s="1"/>
  <c r="D210" i="4" s="1"/>
  <c r="I211" i="1" a="1"/>
  <c r="I211" i="1"/>
  <c r="D211" i="4" s="1"/>
  <c r="I212" i="1" a="1"/>
  <c r="I212" i="1" s="1"/>
  <c r="D212" i="4" s="1"/>
  <c r="I213" i="1" a="1"/>
  <c r="I213" i="1" s="1"/>
  <c r="D213" i="4" s="1"/>
  <c r="I214" i="1" a="1"/>
  <c r="I214" i="1" s="1"/>
  <c r="I215" i="1" a="1"/>
  <c r="I215" i="1" s="1"/>
  <c r="D215" i="4" s="1"/>
  <c r="I216" i="1" a="1"/>
  <c r="I216" i="1" s="1"/>
  <c r="D216" i="4" s="1"/>
  <c r="I217" i="1" a="1"/>
  <c r="I217" i="1" s="1"/>
  <c r="D217" i="4" s="1"/>
  <c r="I218" i="1" a="1"/>
  <c r="I218" i="1"/>
  <c r="I219" i="1" a="1"/>
  <c r="I219" i="1" s="1"/>
  <c r="D219" i="4" s="1"/>
  <c r="I220" i="1" a="1"/>
  <c r="I220" i="1" s="1"/>
  <c r="I221" i="1" a="1"/>
  <c r="I221" i="1" s="1"/>
  <c r="D221" i="4" s="1"/>
  <c r="I222" i="1" a="1"/>
  <c r="I222" i="1" s="1"/>
  <c r="D222" i="4" s="1"/>
  <c r="I223" i="1" a="1"/>
  <c r="I223" i="1" s="1"/>
  <c r="D223" i="4" s="1"/>
  <c r="I224" i="1" a="1"/>
  <c r="I224" i="1" s="1"/>
  <c r="D224" i="4" s="1"/>
  <c r="I225" i="1" a="1"/>
  <c r="I225" i="1" s="1"/>
  <c r="D225" i="4" s="1"/>
  <c r="I226" i="1" a="1"/>
  <c r="I226" i="1" s="1"/>
  <c r="D226" i="4" s="1"/>
  <c r="I227" i="1" a="1"/>
  <c r="I227" i="1" s="1"/>
  <c r="D227" i="4" s="1"/>
  <c r="I228" i="1" a="1"/>
  <c r="I228" i="1" s="1"/>
  <c r="D228" i="4" s="1"/>
  <c r="I229" i="1" a="1"/>
  <c r="I229" i="1" s="1"/>
  <c r="D229" i="4" s="1"/>
  <c r="I230" i="1" a="1"/>
  <c r="I230" i="1" s="1"/>
  <c r="D230" i="4" s="1"/>
  <c r="I231" i="1" a="1"/>
  <c r="I231" i="1" s="1"/>
  <c r="D231" i="4" s="1"/>
  <c r="I232" i="1" a="1"/>
  <c r="I232" i="1" s="1"/>
  <c r="I233" i="1" a="1"/>
  <c r="I233" i="1"/>
  <c r="D233" i="4" s="1"/>
  <c r="I234" i="1" a="1"/>
  <c r="I234" i="1" s="1"/>
  <c r="D234" i="4" s="1"/>
  <c r="I235" i="1" a="1"/>
  <c r="I235" i="1" s="1"/>
  <c r="D235" i="4" s="1"/>
  <c r="I236" i="1" a="1"/>
  <c r="I236" i="1" s="1"/>
  <c r="D236" i="4" s="1"/>
  <c r="I237" i="1" a="1"/>
  <c r="I237" i="1" s="1"/>
  <c r="I238" i="1" a="1"/>
  <c r="I238" i="1" s="1"/>
  <c r="I239" i="1" a="1"/>
  <c r="I239" i="1" s="1"/>
  <c r="D239" i="4" s="1"/>
  <c r="I240" i="1" a="1"/>
  <c r="I240" i="1" s="1"/>
  <c r="D240" i="4" s="1"/>
  <c r="I241" i="1" a="1"/>
  <c r="I241" i="1" s="1"/>
  <c r="D241" i="4" s="1"/>
  <c r="I242" i="1" a="1"/>
  <c r="I242" i="1" s="1"/>
  <c r="D242" i="4" s="1"/>
  <c r="I243" i="1" a="1"/>
  <c r="I243" i="1" s="1"/>
  <c r="D243" i="4" s="1"/>
  <c r="I244" i="1" a="1"/>
  <c r="I244" i="1" s="1"/>
  <c r="I245" i="1" a="1"/>
  <c r="I245" i="1" s="1"/>
  <c r="D245" i="4" s="1"/>
  <c r="I246" i="1" a="1"/>
  <c r="I246" i="1" s="1"/>
  <c r="D246" i="4" s="1"/>
  <c r="I247" i="1" a="1"/>
  <c r="I247" i="1" s="1"/>
  <c r="D247" i="4" s="1"/>
  <c r="I248" i="1" a="1"/>
  <c r="I248" i="1" s="1"/>
  <c r="D248" i="4" s="1"/>
  <c r="I249" i="1" a="1"/>
  <c r="I249" i="1" s="1"/>
  <c r="I250" i="1" a="1"/>
  <c r="I250" i="1" s="1"/>
  <c r="I251" i="1" a="1"/>
  <c r="I251" i="1" s="1"/>
  <c r="D251" i="4" s="1"/>
  <c r="I252" i="1" a="1"/>
  <c r="I252" i="1" s="1"/>
  <c r="D252" i="4" s="1"/>
  <c r="I253" i="1" a="1"/>
  <c r="I253" i="1" s="1"/>
  <c r="D253" i="4" s="1"/>
  <c r="I254" i="1" a="1"/>
  <c r="I254" i="1" s="1"/>
  <c r="D254" i="4" s="1"/>
  <c r="I255" i="1" a="1"/>
  <c r="I255" i="1" s="1"/>
  <c r="D255" i="4" s="1"/>
  <c r="I256" i="1" a="1"/>
  <c r="I256" i="1" s="1"/>
  <c r="I257" i="1" a="1"/>
  <c r="I257" i="1" s="1"/>
  <c r="D257" i="4" s="1"/>
  <c r="I258" i="1" a="1"/>
  <c r="I258" i="1" s="1"/>
  <c r="D258" i="4" s="1"/>
  <c r="I259" i="1" a="1"/>
  <c r="I259" i="1" s="1"/>
  <c r="D259" i="4" s="1"/>
  <c r="I260" i="1" a="1"/>
  <c r="I260" i="1" s="1"/>
  <c r="D260" i="4" s="1"/>
  <c r="I261" i="1" a="1"/>
  <c r="I261" i="1" s="1"/>
  <c r="D261" i="4" s="1"/>
  <c r="I262" i="1" a="1"/>
  <c r="I262" i="1" s="1"/>
  <c r="I263" i="1" a="1"/>
  <c r="I263" i="1" s="1"/>
  <c r="D263" i="4" s="1"/>
  <c r="I264" i="1" a="1"/>
  <c r="I264" i="1" s="1"/>
  <c r="D264" i="4" s="1"/>
  <c r="I265" i="1" a="1"/>
  <c r="I265" i="1" s="1"/>
  <c r="D265" i="4" s="1"/>
  <c r="I266" i="1" a="1"/>
  <c r="I266" i="1" s="1"/>
  <c r="D266" i="4" s="1"/>
  <c r="I267" i="1" a="1"/>
  <c r="I267" i="1" s="1"/>
  <c r="D267" i="4" s="1"/>
  <c r="I268" i="1" a="1"/>
  <c r="I268" i="1" s="1"/>
  <c r="I269" i="1" a="1"/>
  <c r="I269" i="1" s="1"/>
  <c r="D269" i="4" s="1"/>
  <c r="I270" i="1" a="1"/>
  <c r="I270" i="1" s="1"/>
  <c r="D270" i="4" s="1"/>
  <c r="I271" i="1" a="1"/>
  <c r="I271" i="1" s="1"/>
  <c r="D271" i="4" s="1"/>
  <c r="I272" i="1" a="1"/>
  <c r="I272" i="1" s="1"/>
  <c r="D272" i="4" s="1"/>
  <c r="I273" i="1" a="1"/>
  <c r="I273" i="1" s="1"/>
  <c r="D273" i="4" s="1"/>
  <c r="I274" i="1" a="1"/>
  <c r="I274" i="1" s="1"/>
  <c r="I275" i="1" a="1"/>
  <c r="I275" i="1" s="1"/>
  <c r="D275" i="4" s="1"/>
  <c r="I276" i="1" a="1"/>
  <c r="I276" i="1" s="1"/>
  <c r="D276" i="4" s="1"/>
  <c r="I277" i="1" a="1"/>
  <c r="I277" i="1" s="1"/>
  <c r="D277" i="4" s="1"/>
  <c r="I278" i="1" a="1"/>
  <c r="I278" i="1" s="1"/>
  <c r="D278" i="4" s="1"/>
  <c r="I279" i="1" a="1"/>
  <c r="I279" i="1" s="1"/>
  <c r="D279" i="4" s="1"/>
  <c r="I280" i="1" a="1"/>
  <c r="I280" i="1" s="1"/>
  <c r="I281" i="1" a="1"/>
  <c r="I281" i="1" s="1"/>
  <c r="D281" i="4" s="1"/>
  <c r="I282" i="1" a="1"/>
  <c r="I282" i="1" s="1"/>
  <c r="D282" i="4" s="1"/>
  <c r="I283" i="1" a="1"/>
  <c r="I283" i="1" s="1"/>
  <c r="D283" i="4" s="1"/>
  <c r="I284" i="1" a="1"/>
  <c r="I284" i="1" s="1"/>
  <c r="D284" i="4" s="1"/>
  <c r="I285" i="1" a="1"/>
  <c r="I285" i="1" s="1"/>
  <c r="I286" i="1" a="1"/>
  <c r="I286" i="1" s="1"/>
  <c r="I287" i="1" a="1"/>
  <c r="I287" i="1" s="1"/>
  <c r="D287" i="4" s="1"/>
  <c r="I288" i="1" a="1"/>
  <c r="I288" i="1" s="1"/>
  <c r="D288" i="4" s="1"/>
  <c r="I289" i="1" a="1"/>
  <c r="I289" i="1" s="1"/>
  <c r="D289" i="4" s="1"/>
  <c r="I290" i="1" a="1"/>
  <c r="I290" i="1" s="1"/>
  <c r="D290" i="4" s="1"/>
  <c r="I291" i="1" a="1"/>
  <c r="I291" i="1" s="1"/>
  <c r="D291" i="4" s="1"/>
  <c r="I292" i="1" a="1"/>
  <c r="I292" i="1" s="1"/>
  <c r="I293" i="1" a="1"/>
  <c r="I293" i="1" s="1"/>
  <c r="D293" i="4" s="1"/>
  <c r="I294" i="1" a="1"/>
  <c r="I294" i="1" s="1"/>
  <c r="D294" i="4" s="1"/>
  <c r="I295" i="1" a="1"/>
  <c r="I295" i="1" s="1"/>
  <c r="D295" i="4" s="1"/>
  <c r="I296" i="1" a="1"/>
  <c r="I296" i="1" s="1"/>
  <c r="D296" i="4" s="1"/>
  <c r="I297" i="1" a="1"/>
  <c r="I297" i="1" s="1"/>
  <c r="D297" i="4" s="1"/>
  <c r="I298" i="1" a="1"/>
  <c r="I298" i="1" s="1"/>
  <c r="D298" i="4" s="1"/>
  <c r="I299" i="1" a="1"/>
  <c r="I299" i="1" s="1"/>
  <c r="D299" i="4" s="1"/>
  <c r="I300" i="1" a="1"/>
  <c r="I300" i="1" s="1"/>
  <c r="D300" i="4" s="1"/>
  <c r="I301" i="1" a="1"/>
  <c r="I301" i="1" s="1"/>
  <c r="D301" i="4" s="1"/>
  <c r="I302" i="1" a="1"/>
  <c r="I302" i="1" s="1"/>
  <c r="D302" i="4" s="1"/>
  <c r="I303" i="1" a="1"/>
  <c r="I303" i="1" s="1"/>
  <c r="D303" i="4" s="1"/>
  <c r="I304" i="1" a="1"/>
  <c r="I304" i="1" s="1"/>
  <c r="I305" i="1" a="1"/>
  <c r="I305" i="1" s="1"/>
  <c r="D305" i="4" s="1"/>
  <c r="I306" i="1" a="1"/>
  <c r="I306" i="1" s="1"/>
  <c r="D306" i="4" s="1"/>
  <c r="I307" i="1" a="1"/>
  <c r="I307" i="1" s="1"/>
  <c r="D307" i="4" s="1"/>
  <c r="I308" i="1" a="1"/>
  <c r="I308" i="1" s="1"/>
  <c r="D308" i="4" s="1"/>
  <c r="I309" i="1" a="1"/>
  <c r="I309" i="1" s="1"/>
  <c r="D309" i="4" s="1"/>
  <c r="I310" i="1" a="1"/>
  <c r="I310" i="1" s="1"/>
  <c r="I311" i="1" a="1"/>
  <c r="I311" i="1" s="1"/>
  <c r="D311" i="4" s="1"/>
  <c r="I312" i="1" a="1"/>
  <c r="I312" i="1" s="1"/>
  <c r="D312" i="4" s="1"/>
  <c r="I313" i="1" a="1"/>
  <c r="I313" i="1" s="1"/>
  <c r="D313" i="4" s="1"/>
  <c r="I314" i="1" a="1"/>
  <c r="I314" i="1" s="1"/>
  <c r="D314" i="4" s="1"/>
  <c r="I315" i="1" a="1"/>
  <c r="I315" i="1" s="1"/>
  <c r="D315" i="4" s="1"/>
  <c r="I316" i="1" a="1"/>
  <c r="I316" i="1" s="1"/>
  <c r="I317" i="1" a="1"/>
  <c r="I317" i="1" s="1"/>
  <c r="D317" i="4" s="1"/>
  <c r="I318" i="1" a="1"/>
  <c r="I318" i="1" s="1"/>
  <c r="D318" i="4" s="1"/>
  <c r="I319" i="1" a="1"/>
  <c r="I319" i="1" s="1"/>
  <c r="D319" i="4" s="1"/>
  <c r="I320" i="1" a="1"/>
  <c r="I320" i="1" s="1"/>
  <c r="I321" i="1" a="1"/>
  <c r="I321" i="1" s="1"/>
  <c r="I322" i="1" a="1"/>
  <c r="I322" i="1" s="1"/>
  <c r="I323" i="1" a="1"/>
  <c r="I323" i="1" s="1"/>
  <c r="I324" i="1" a="1"/>
  <c r="I324" i="1" s="1"/>
  <c r="I325" i="1" a="1"/>
  <c r="I325" i="1" s="1"/>
  <c r="I326" i="1" a="1"/>
  <c r="I326" i="1" s="1"/>
  <c r="I327" i="1" a="1"/>
  <c r="I327" i="1" s="1"/>
  <c r="I328" i="1" a="1"/>
  <c r="I328" i="1" s="1"/>
  <c r="I329" i="1" a="1"/>
  <c r="I329" i="1" s="1"/>
  <c r="I330" i="1" a="1"/>
  <c r="I330" i="1" s="1"/>
  <c r="I331" i="1" a="1"/>
  <c r="I331" i="1" s="1"/>
  <c r="I332" i="1" a="1"/>
  <c r="I332" i="1" s="1"/>
  <c r="I333" i="1" a="1"/>
  <c r="I333" i="1" s="1"/>
  <c r="I334" i="1" a="1"/>
  <c r="I334" i="1" s="1"/>
  <c r="I335" i="1" a="1"/>
  <c r="I335" i="1" s="1"/>
  <c r="I336" i="1" a="1"/>
  <c r="I336" i="1" s="1"/>
  <c r="I337" i="1" a="1"/>
  <c r="I337" i="1" s="1"/>
  <c r="I338" i="1" a="1"/>
  <c r="I338" i="1" s="1"/>
  <c r="I339" i="1" a="1"/>
  <c r="I339" i="1" s="1"/>
  <c r="I340" i="1" a="1"/>
  <c r="I340" i="1" s="1"/>
  <c r="I341" i="1" a="1"/>
  <c r="I341" i="1" s="1"/>
  <c r="I342" i="1" a="1"/>
  <c r="I342" i="1" s="1"/>
  <c r="I343" i="1" a="1"/>
  <c r="I343" i="1" s="1"/>
  <c r="I344" i="1" a="1"/>
  <c r="I344" i="1" s="1"/>
  <c r="I345" i="1" a="1"/>
  <c r="I345" i="1" s="1"/>
  <c r="I346" i="1" a="1"/>
  <c r="I346" i="1" s="1"/>
  <c r="I347" i="1" a="1"/>
  <c r="I347" i="1" s="1"/>
  <c r="I348" i="1" a="1"/>
  <c r="I348" i="1" s="1"/>
  <c r="I349" i="1" a="1"/>
  <c r="I349" i="1" s="1"/>
  <c r="I350" i="1" a="1"/>
  <c r="I350" i="1" s="1"/>
  <c r="I351" i="1" a="1"/>
  <c r="I351" i="1" s="1"/>
  <c r="I352" i="1" a="1"/>
  <c r="I352" i="1" s="1"/>
  <c r="I353" i="1" a="1"/>
  <c r="I353" i="1" s="1"/>
  <c r="I354" i="1" a="1"/>
  <c r="I354" i="1" s="1"/>
  <c r="I355" i="1" a="1"/>
  <c r="I355" i="1" s="1"/>
  <c r="I356" i="1" a="1"/>
  <c r="I356" i="1" s="1"/>
  <c r="I357" i="1" a="1"/>
  <c r="I357" i="1" s="1"/>
  <c r="I358" i="1" a="1"/>
  <c r="I358" i="1" s="1"/>
  <c r="I359" i="1" a="1"/>
  <c r="I359" i="1" s="1"/>
  <c r="I360" i="1" a="1"/>
  <c r="I360" i="1" s="1"/>
  <c r="I361" i="1" a="1"/>
  <c r="I361" i="1" s="1"/>
  <c r="I362" i="1" a="1"/>
  <c r="I362" i="1" s="1"/>
  <c r="I363" i="1" a="1"/>
  <c r="I363" i="1" s="1"/>
  <c r="I364" i="1" a="1"/>
  <c r="I364" i="1" s="1"/>
  <c r="I365" i="1" a="1"/>
  <c r="I365" i="1" s="1"/>
  <c r="I366" i="1" a="1"/>
  <c r="I366" i="1" s="1"/>
  <c r="I367" i="1" a="1"/>
  <c r="I367" i="1" s="1"/>
  <c r="I368" i="1" a="1"/>
  <c r="I368" i="1" s="1"/>
  <c r="I369" i="1" a="1"/>
  <c r="I369" i="1" s="1"/>
  <c r="I370" i="1" a="1"/>
  <c r="I370" i="1" s="1"/>
  <c r="I371" i="1" a="1"/>
  <c r="I371" i="1" s="1"/>
  <c r="I372" i="1" a="1"/>
  <c r="I372" i="1" s="1"/>
  <c r="I373" i="1" a="1"/>
  <c r="I373" i="1" s="1"/>
  <c r="I374" i="1" a="1"/>
  <c r="I374" i="1" s="1"/>
  <c r="I375" i="1" a="1"/>
  <c r="I375" i="1" s="1"/>
  <c r="I376" i="1" a="1"/>
  <c r="I376" i="1" s="1"/>
  <c r="I377" i="1" a="1"/>
  <c r="I377" i="1" s="1"/>
  <c r="I378" i="1" a="1"/>
  <c r="I378" i="1" s="1"/>
  <c r="I379" i="1" a="1"/>
  <c r="I379" i="1" s="1"/>
  <c r="I380" i="1" a="1"/>
  <c r="I380" i="1" s="1"/>
  <c r="I381" i="1" a="1"/>
  <c r="I381" i="1" s="1"/>
  <c r="I382" i="1" a="1"/>
  <c r="I382" i="1" s="1"/>
  <c r="I383" i="1" a="1"/>
  <c r="I383" i="1" s="1"/>
  <c r="I384" i="1" a="1"/>
  <c r="I384" i="1" s="1"/>
  <c r="I385" i="1" a="1"/>
  <c r="I385" i="1" s="1"/>
  <c r="I386" i="1" a="1"/>
  <c r="I386" i="1" s="1"/>
  <c r="I387" i="1" a="1"/>
  <c r="I387" i="1" s="1"/>
  <c r="I388" i="1" a="1"/>
  <c r="I388" i="1" s="1"/>
  <c r="I389" i="1" a="1"/>
  <c r="I389" i="1" s="1"/>
  <c r="I390" i="1" a="1"/>
  <c r="I390" i="1" s="1"/>
  <c r="I391" i="1" a="1"/>
  <c r="I391" i="1" s="1"/>
  <c r="I392" i="1" a="1"/>
  <c r="I392" i="1" s="1"/>
  <c r="I393" i="1" a="1"/>
  <c r="I393" i="1" s="1"/>
  <c r="I394" i="1" a="1"/>
  <c r="I394" i="1" s="1"/>
  <c r="I395" i="1" a="1"/>
  <c r="I395" i="1" s="1"/>
  <c r="I396" i="1" a="1"/>
  <c r="I396" i="1" s="1"/>
  <c r="I397" i="1" a="1"/>
  <c r="I397" i="1" s="1"/>
  <c r="I398" i="1" a="1"/>
  <c r="I398" i="1" s="1"/>
  <c r="I399" i="1" a="1"/>
  <c r="I399" i="1" s="1"/>
  <c r="I400" i="1" a="1"/>
  <c r="I400" i="1" s="1"/>
  <c r="I401" i="1" a="1"/>
  <c r="I401" i="1" s="1"/>
  <c r="I402" i="1" a="1"/>
  <c r="I402" i="1" s="1"/>
  <c r="I2" i="1" a="1"/>
  <c r="I2" i="1" s="1"/>
  <c r="D2" i="4" s="1"/>
  <c r="B12" i="3"/>
  <c r="B11" i="3"/>
  <c r="B10" i="3"/>
  <c r="B216" i="4"/>
  <c r="C216" i="4"/>
  <c r="B217" i="4"/>
  <c r="C217" i="4"/>
  <c r="B218" i="4"/>
  <c r="C218" i="4"/>
  <c r="D218" i="4"/>
  <c r="B219" i="4"/>
  <c r="C219" i="4"/>
  <c r="B220" i="4"/>
  <c r="C220" i="4"/>
  <c r="D220" i="4"/>
  <c r="B221" i="4"/>
  <c r="C221" i="4"/>
  <c r="B222" i="4"/>
  <c r="C222" i="4"/>
  <c r="B223" i="4"/>
  <c r="C223" i="4"/>
  <c r="B224" i="4"/>
  <c r="C224" i="4"/>
  <c r="B225" i="4"/>
  <c r="C225" i="4"/>
  <c r="B226" i="4"/>
  <c r="C226" i="4"/>
  <c r="B227" i="4"/>
  <c r="C227" i="4"/>
  <c r="B228" i="4"/>
  <c r="C228" i="4"/>
  <c r="B229" i="4"/>
  <c r="C229" i="4"/>
  <c r="B230" i="4"/>
  <c r="C230" i="4"/>
  <c r="B231" i="4"/>
  <c r="C231" i="4"/>
  <c r="B232" i="4"/>
  <c r="C232" i="4"/>
  <c r="D232" i="4"/>
  <c r="B233" i="4"/>
  <c r="C233" i="4"/>
  <c r="B234" i="4"/>
  <c r="C234" i="4"/>
  <c r="B235" i="4"/>
  <c r="C235" i="4"/>
  <c r="B236" i="4"/>
  <c r="C236" i="4"/>
  <c r="B237" i="4"/>
  <c r="C237" i="4"/>
  <c r="D237" i="4"/>
  <c r="B238" i="4"/>
  <c r="C238" i="4"/>
  <c r="D238" i="4"/>
  <c r="B239" i="4"/>
  <c r="C239" i="4"/>
  <c r="B240" i="4"/>
  <c r="C240" i="4"/>
  <c r="B241" i="4"/>
  <c r="C241" i="4"/>
  <c r="B242" i="4"/>
  <c r="C242" i="4"/>
  <c r="B243" i="4"/>
  <c r="C243" i="4"/>
  <c r="B244" i="4"/>
  <c r="C244" i="4"/>
  <c r="D244" i="4"/>
  <c r="B245" i="4"/>
  <c r="C245" i="4"/>
  <c r="B246" i="4"/>
  <c r="C246" i="4"/>
  <c r="B247" i="4"/>
  <c r="C247" i="4"/>
  <c r="B248" i="4"/>
  <c r="C248" i="4"/>
  <c r="B249" i="4"/>
  <c r="C249" i="4"/>
  <c r="D249" i="4"/>
  <c r="B250" i="4"/>
  <c r="C250" i="4"/>
  <c r="D250" i="4"/>
  <c r="B251" i="4"/>
  <c r="C251" i="4"/>
  <c r="B252" i="4"/>
  <c r="C252" i="4"/>
  <c r="B253" i="4"/>
  <c r="C253" i="4"/>
  <c r="B254" i="4"/>
  <c r="C254" i="4"/>
  <c r="B255" i="4"/>
  <c r="C255" i="4"/>
  <c r="B256" i="4"/>
  <c r="C256" i="4"/>
  <c r="D256" i="4"/>
  <c r="B257" i="4"/>
  <c r="C257" i="4"/>
  <c r="B258" i="4"/>
  <c r="C258" i="4"/>
  <c r="B259" i="4"/>
  <c r="C259" i="4"/>
  <c r="B260" i="4"/>
  <c r="C260" i="4"/>
  <c r="B261" i="4"/>
  <c r="C261" i="4"/>
  <c r="B262" i="4"/>
  <c r="C262" i="4"/>
  <c r="D262" i="4"/>
  <c r="B263" i="4"/>
  <c r="C263" i="4"/>
  <c r="B264" i="4"/>
  <c r="C264" i="4"/>
  <c r="B265" i="4"/>
  <c r="C265" i="4"/>
  <c r="B266" i="4"/>
  <c r="C266" i="4"/>
  <c r="B267" i="4"/>
  <c r="C267" i="4"/>
  <c r="B268" i="4"/>
  <c r="C268" i="4"/>
  <c r="D268" i="4"/>
  <c r="B269" i="4"/>
  <c r="C269" i="4"/>
  <c r="B270" i="4"/>
  <c r="C270" i="4"/>
  <c r="B271" i="4"/>
  <c r="C271" i="4"/>
  <c r="B272" i="4"/>
  <c r="C272" i="4"/>
  <c r="B273" i="4"/>
  <c r="C273" i="4"/>
  <c r="B274" i="4"/>
  <c r="C274" i="4"/>
  <c r="D274" i="4"/>
  <c r="B275" i="4"/>
  <c r="C275" i="4"/>
  <c r="B276" i="4"/>
  <c r="C276" i="4"/>
  <c r="B277" i="4"/>
  <c r="C277" i="4"/>
  <c r="B278" i="4"/>
  <c r="C278" i="4"/>
  <c r="B279" i="4"/>
  <c r="C279" i="4"/>
  <c r="B280" i="4"/>
  <c r="C280" i="4"/>
  <c r="D280" i="4"/>
  <c r="B281" i="4"/>
  <c r="C281" i="4"/>
  <c r="B282" i="4"/>
  <c r="C282" i="4"/>
  <c r="B283" i="4"/>
  <c r="C283" i="4"/>
  <c r="B284" i="4"/>
  <c r="C284" i="4"/>
  <c r="B285" i="4"/>
  <c r="C285" i="4"/>
  <c r="D285" i="4"/>
  <c r="B286" i="4"/>
  <c r="C286" i="4"/>
  <c r="D286" i="4"/>
  <c r="B287" i="4"/>
  <c r="C287" i="4"/>
  <c r="B288" i="4"/>
  <c r="C288" i="4"/>
  <c r="B289" i="4"/>
  <c r="C289" i="4"/>
  <c r="B290" i="4"/>
  <c r="C290" i="4"/>
  <c r="B291" i="4"/>
  <c r="C291" i="4"/>
  <c r="B292" i="4"/>
  <c r="C292" i="4"/>
  <c r="D292" i="4"/>
  <c r="B293" i="4"/>
  <c r="C293" i="4"/>
  <c r="B294" i="4"/>
  <c r="C294" i="4"/>
  <c r="B295" i="4"/>
  <c r="C295" i="4"/>
  <c r="B296" i="4"/>
  <c r="C296" i="4"/>
  <c r="B297" i="4"/>
  <c r="C297" i="4"/>
  <c r="B298" i="4"/>
  <c r="C298" i="4"/>
  <c r="B299" i="4"/>
  <c r="C299" i="4"/>
  <c r="B300" i="4"/>
  <c r="C300" i="4"/>
  <c r="B301" i="4"/>
  <c r="C301" i="4"/>
  <c r="B302" i="4"/>
  <c r="C302" i="4"/>
  <c r="B303" i="4"/>
  <c r="C303" i="4"/>
  <c r="B304" i="4"/>
  <c r="C304" i="4"/>
  <c r="D304" i="4"/>
  <c r="B305" i="4"/>
  <c r="C305" i="4"/>
  <c r="B306" i="4"/>
  <c r="C306" i="4"/>
  <c r="B307" i="4"/>
  <c r="C307" i="4"/>
  <c r="B308" i="4"/>
  <c r="C308" i="4"/>
  <c r="B309" i="4"/>
  <c r="C309" i="4"/>
  <c r="B310" i="4"/>
  <c r="C310" i="4"/>
  <c r="D310" i="4"/>
  <c r="B311" i="4"/>
  <c r="C311" i="4"/>
  <c r="B312" i="4"/>
  <c r="C312" i="4"/>
  <c r="B313" i="4"/>
  <c r="C313" i="4"/>
  <c r="B314" i="4"/>
  <c r="C314" i="4"/>
  <c r="B315" i="4"/>
  <c r="C315" i="4"/>
  <c r="B316" i="4"/>
  <c r="C316" i="4"/>
  <c r="D316" i="4"/>
  <c r="B317" i="4"/>
  <c r="C317" i="4"/>
  <c r="B318" i="4"/>
  <c r="C318" i="4"/>
  <c r="B319" i="4"/>
  <c r="C319" i="4"/>
  <c r="B320" i="4"/>
  <c r="C320" i="4"/>
  <c r="D214" i="4"/>
  <c r="D208" i="4"/>
  <c r="D207" i="4"/>
  <c r="D202" i="4"/>
  <c r="D201" i="4"/>
  <c r="D196" i="4"/>
  <c r="D190" i="4"/>
  <c r="D189" i="4"/>
  <c r="D184" i="4"/>
  <c r="D178" i="4"/>
  <c r="D177" i="4"/>
  <c r="D175" i="4"/>
  <c r="D172" i="4"/>
  <c r="D168" i="4"/>
  <c r="D166" i="4"/>
  <c r="D160" i="4"/>
  <c r="D159" i="4"/>
  <c r="D153" i="4"/>
  <c r="D148" i="4"/>
  <c r="D146" i="4"/>
  <c r="D142" i="4"/>
  <c r="D136" i="4"/>
  <c r="D135" i="4"/>
  <c r="D131" i="4"/>
  <c r="D130" i="4"/>
  <c r="D129" i="4"/>
  <c r="D125" i="4"/>
  <c r="D124" i="4"/>
  <c r="D123" i="4"/>
  <c r="D117" i="4"/>
  <c r="D116" i="4"/>
  <c r="D112" i="4"/>
  <c r="D111" i="4"/>
  <c r="D109" i="4"/>
  <c r="D106" i="4"/>
  <c r="D105" i="4"/>
  <c r="D103" i="4"/>
  <c r="D102" i="4"/>
  <c r="D100" i="4"/>
  <c r="D99" i="4"/>
  <c r="D95" i="4"/>
  <c r="D94" i="4"/>
  <c r="D93" i="4"/>
  <c r="D92" i="4"/>
  <c r="D89" i="4"/>
  <c r="D88" i="4"/>
  <c r="D87" i="4"/>
  <c r="D85" i="4"/>
  <c r="D84" i="4"/>
  <c r="D81" i="4"/>
  <c r="D80" i="4"/>
  <c r="D78" i="4"/>
  <c r="D77" i="4"/>
  <c r="D76" i="4"/>
  <c r="D75" i="4"/>
  <c r="D73" i="4"/>
  <c r="D71" i="4"/>
  <c r="D70" i="4"/>
  <c r="D69" i="4"/>
  <c r="D67" i="4"/>
  <c r="D66" i="4"/>
  <c r="D64" i="4"/>
  <c r="D63" i="4"/>
  <c r="D62" i="4"/>
  <c r="D61" i="4"/>
  <c r="D59" i="4"/>
  <c r="D58" i="4"/>
  <c r="D57" i="4"/>
  <c r="D56" i="4"/>
  <c r="D55" i="4"/>
  <c r="D54" i="4"/>
  <c r="D52" i="4"/>
  <c r="D51" i="4"/>
  <c r="D50" i="4"/>
  <c r="D46" i="4"/>
  <c r="D45" i="4"/>
  <c r="D43" i="4"/>
  <c r="D42" i="4"/>
  <c r="D40" i="4"/>
  <c r="D39" i="4"/>
  <c r="D38" i="4"/>
  <c r="D37" i="4"/>
  <c r="D35" i="4"/>
  <c r="D34" i="4"/>
  <c r="D33" i="4"/>
  <c r="D32" i="4"/>
  <c r="D31" i="4"/>
  <c r="D30" i="4"/>
  <c r="D28" i="4"/>
  <c r="D27" i="4"/>
  <c r="D26" i="4"/>
  <c r="D22" i="4"/>
  <c r="D21" i="4"/>
  <c r="D20" i="4"/>
  <c r="D19" i="4"/>
  <c r="D16" i="4"/>
  <c r="D15" i="4"/>
  <c r="D14" i="4"/>
  <c r="D13" i="4"/>
  <c r="D12" i="4"/>
  <c r="D10" i="4"/>
  <c r="D9" i="4"/>
  <c r="D8" i="4"/>
  <c r="D5" i="4"/>
  <c r="D4" i="4"/>
  <c r="D3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" i="4"/>
  <c r="E4" i="2" a="1"/>
  <c r="E4" i="2" s="1"/>
  <c r="E3" i="2" a="1"/>
  <c r="E3" i="2"/>
  <c r="E2" i="2" a="1"/>
  <c r="E2" i="2" s="1"/>
  <c r="XFD1048550" i="3" a="1"/>
  <c r="XFD1048550" i="3" s="1"/>
  <c r="XFD1048551" i="3" a="1"/>
  <c r="XFD1048551" i="3" s="1"/>
  <c r="XFD1048552" i="3" a="1"/>
  <c r="XFD1048552" i="3" s="1"/>
  <c r="XFD1048553" i="3" a="1"/>
  <c r="XFD1048553" i="3" s="1"/>
  <c r="XFD1048554" i="3" a="1"/>
  <c r="XFD1048554" i="3" s="1"/>
  <c r="XFD1048555" i="3" a="1"/>
  <c r="XFD1048555" i="3" s="1"/>
  <c r="XFD1048556" i="3" a="1"/>
  <c r="XFD1048556" i="3" s="1"/>
  <c r="XFD1048557" i="3" a="1"/>
  <c r="XFD1048557" i="3" s="1"/>
  <c r="XFD1048558" i="3" a="1"/>
  <c r="XFD1048558" i="3" s="1"/>
  <c r="XFD1048559" i="3" a="1"/>
  <c r="XFD1048559" i="3" s="1"/>
  <c r="XFD1048560" i="3" a="1"/>
  <c r="XFD1048560" i="3" s="1"/>
  <c r="XFD1048561" i="3" a="1"/>
  <c r="XFD1048561" i="3" s="1"/>
  <c r="XFD1048562" i="3" a="1"/>
  <c r="XFD1048562" i="3" s="1"/>
  <c r="XFD1048563" i="3" a="1"/>
  <c r="XFD1048563" i="3" s="1"/>
  <c r="XFD1048564" i="3" a="1"/>
  <c r="XFD1048564" i="3" s="1"/>
  <c r="XFD1048565" i="3" a="1"/>
  <c r="XFD1048565" i="3" s="1"/>
  <c r="XFD1048566" i="3" a="1"/>
  <c r="XFD1048566" i="3" s="1"/>
  <c r="XFD1048567" i="3" a="1"/>
  <c r="XFD1048567" i="3"/>
  <c r="XFD1048568" i="3" a="1"/>
  <c r="XFD1048568" i="3"/>
  <c r="XFD1048569" i="3" a="1"/>
  <c r="XFD1048569" i="3" s="1"/>
  <c r="XFD1048570" i="3" a="1"/>
  <c r="XFD1048570" i="3" s="1"/>
  <c r="XFD1048571" i="3" a="1"/>
  <c r="XFD1048571" i="3" s="1"/>
  <c r="XFD1048572" i="3" a="1"/>
  <c r="XFD1048572" i="3" s="1"/>
  <c r="XFD1048573" i="3" a="1"/>
  <c r="XFD1048573" i="3"/>
  <c r="XFD1048574" i="3" a="1"/>
  <c r="XFD1048574" i="3" s="1"/>
  <c r="XFD1048575" i="3" a="1"/>
  <c r="XFD1048575" i="3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K2" i="1"/>
  <c r="J2" i="1"/>
  <c r="D2" i="3" l="1"/>
  <c r="H2" i="3" s="1"/>
  <c r="M521" i="1" s="1"/>
  <c r="D320" i="4"/>
  <c r="F4" i="3"/>
  <c r="E4" i="3"/>
  <c r="F3" i="3"/>
  <c r="E3" i="3"/>
  <c r="F2" i="3"/>
  <c r="E2" i="3"/>
  <c r="N522" i="1"/>
  <c r="M522" i="1"/>
  <c r="G522" i="1"/>
  <c r="G521" i="1"/>
  <c r="G520" i="1"/>
  <c r="M519" i="1"/>
  <c r="G519" i="1"/>
  <c r="O518" i="1"/>
  <c r="M518" i="1"/>
  <c r="G518" i="1"/>
  <c r="G517" i="1"/>
  <c r="G516" i="1"/>
  <c r="O515" i="1"/>
  <c r="M515" i="1"/>
  <c r="G515" i="1"/>
  <c r="N514" i="1"/>
  <c r="M514" i="1"/>
  <c r="G514" i="1"/>
  <c r="G513" i="1"/>
  <c r="M512" i="1"/>
  <c r="G512" i="1"/>
  <c r="N511" i="1"/>
  <c r="M511" i="1"/>
  <c r="G511" i="1"/>
  <c r="O510" i="1"/>
  <c r="G510" i="1"/>
  <c r="M509" i="1"/>
  <c r="G509" i="1"/>
  <c r="M508" i="1"/>
  <c r="G508" i="1"/>
  <c r="O507" i="1"/>
  <c r="N507" i="1"/>
  <c r="M507" i="1"/>
  <c r="G507" i="1"/>
  <c r="M506" i="1"/>
  <c r="G506" i="1"/>
  <c r="G505" i="1"/>
  <c r="N504" i="1"/>
  <c r="M504" i="1"/>
  <c r="G504" i="1"/>
  <c r="M503" i="1"/>
  <c r="G503" i="1"/>
  <c r="G502" i="1"/>
  <c r="M501" i="1"/>
  <c r="G501" i="1"/>
  <c r="O500" i="1"/>
  <c r="M500" i="1"/>
  <c r="G500" i="1"/>
  <c r="G499" i="1"/>
  <c r="G498" i="1"/>
  <c r="M497" i="1"/>
  <c r="G497" i="1"/>
  <c r="N496" i="1"/>
  <c r="M496" i="1"/>
  <c r="G496" i="1"/>
  <c r="G495" i="1"/>
  <c r="M494" i="1"/>
  <c r="G494" i="1"/>
  <c r="N493" i="1"/>
  <c r="M493" i="1"/>
  <c r="G493" i="1"/>
  <c r="G492" i="1"/>
  <c r="M491" i="1"/>
  <c r="G491" i="1"/>
  <c r="M490" i="1"/>
  <c r="G490" i="1"/>
  <c r="O489" i="1"/>
  <c r="M489" i="1"/>
  <c r="G489" i="1"/>
  <c r="M488" i="1"/>
  <c r="G488" i="1"/>
  <c r="G487" i="1"/>
  <c r="O486" i="1"/>
  <c r="N486" i="1"/>
  <c r="M486" i="1"/>
  <c r="G486" i="1"/>
  <c r="O485" i="1"/>
  <c r="M485" i="1"/>
  <c r="G485" i="1"/>
  <c r="G484" i="1"/>
  <c r="M483" i="1"/>
  <c r="G483" i="1"/>
  <c r="O482" i="1"/>
  <c r="M482" i="1"/>
  <c r="G482" i="1"/>
  <c r="G481" i="1"/>
  <c r="G480" i="1"/>
  <c r="O479" i="1"/>
  <c r="M479" i="1"/>
  <c r="G479" i="1"/>
  <c r="N478" i="1"/>
  <c r="M478" i="1"/>
  <c r="G478" i="1"/>
  <c r="G477" i="1"/>
  <c r="M476" i="1"/>
  <c r="G476" i="1"/>
  <c r="N475" i="1"/>
  <c r="M475" i="1"/>
  <c r="G475" i="1"/>
  <c r="O474" i="1"/>
  <c r="G474" i="1"/>
  <c r="M473" i="1"/>
  <c r="G473" i="1"/>
  <c r="M472" i="1"/>
  <c r="G472" i="1"/>
  <c r="O471" i="1"/>
  <c r="N471" i="1"/>
  <c r="M471" i="1"/>
  <c r="G471" i="1"/>
  <c r="M470" i="1"/>
  <c r="G470" i="1"/>
  <c r="G469" i="1"/>
  <c r="N468" i="1"/>
  <c r="M468" i="1"/>
  <c r="G468" i="1"/>
  <c r="M467" i="1"/>
  <c r="G467" i="1"/>
  <c r="G466" i="1"/>
  <c r="M465" i="1"/>
  <c r="G465" i="1"/>
  <c r="O464" i="1"/>
  <c r="M464" i="1"/>
  <c r="G464" i="1"/>
  <c r="G463" i="1"/>
  <c r="G462" i="1"/>
  <c r="M461" i="1"/>
  <c r="G461" i="1"/>
  <c r="N460" i="1"/>
  <c r="M460" i="1"/>
  <c r="G460" i="1"/>
  <c r="G459" i="1"/>
  <c r="M458" i="1"/>
  <c r="G458" i="1"/>
  <c r="N457" i="1"/>
  <c r="M457" i="1"/>
  <c r="G457" i="1"/>
  <c r="G456" i="1"/>
  <c r="M455" i="1"/>
  <c r="G455" i="1"/>
  <c r="N454" i="1"/>
  <c r="M454" i="1"/>
  <c r="G454" i="1"/>
  <c r="O453" i="1"/>
  <c r="M453" i="1"/>
  <c r="G453" i="1"/>
  <c r="M452" i="1"/>
  <c r="G452" i="1"/>
  <c r="G451" i="1"/>
  <c r="O450" i="1"/>
  <c r="N450" i="1"/>
  <c r="M450" i="1"/>
  <c r="G450" i="1"/>
  <c r="O449" i="1"/>
  <c r="M449" i="1"/>
  <c r="G449" i="1"/>
  <c r="G448" i="1"/>
  <c r="M447" i="1"/>
  <c r="G447" i="1"/>
  <c r="O446" i="1"/>
  <c r="M446" i="1"/>
  <c r="G446" i="1"/>
  <c r="G445" i="1"/>
  <c r="G444" i="1"/>
  <c r="O443" i="1"/>
  <c r="M443" i="1"/>
  <c r="G443" i="1"/>
  <c r="N442" i="1"/>
  <c r="M442" i="1"/>
  <c r="G442" i="1"/>
  <c r="G441" i="1"/>
  <c r="M440" i="1"/>
  <c r="G440" i="1"/>
  <c r="N439" i="1"/>
  <c r="M439" i="1"/>
  <c r="G439" i="1"/>
  <c r="O438" i="1"/>
  <c r="G438" i="1"/>
  <c r="M437" i="1"/>
  <c r="G437" i="1"/>
  <c r="M436" i="1"/>
  <c r="G436" i="1"/>
  <c r="O435" i="1"/>
  <c r="N435" i="1"/>
  <c r="M435" i="1"/>
  <c r="G435" i="1"/>
  <c r="M434" i="1"/>
  <c r="G434" i="1"/>
  <c r="G433" i="1"/>
  <c r="N432" i="1"/>
  <c r="M432" i="1"/>
  <c r="G432" i="1"/>
  <c r="M431" i="1"/>
  <c r="G431" i="1"/>
  <c r="G430" i="1"/>
  <c r="N429" i="1"/>
  <c r="M429" i="1"/>
  <c r="G429" i="1"/>
  <c r="O428" i="1"/>
  <c r="M428" i="1"/>
  <c r="G428" i="1"/>
  <c r="G427" i="1"/>
  <c r="G426" i="1"/>
  <c r="M425" i="1"/>
  <c r="G425" i="1"/>
  <c r="N424" i="1"/>
  <c r="M424" i="1"/>
  <c r="G424" i="1"/>
  <c r="G423" i="1"/>
  <c r="M422" i="1"/>
  <c r="G422" i="1"/>
  <c r="N421" i="1"/>
  <c r="M421" i="1"/>
  <c r="G421" i="1"/>
  <c r="G420" i="1"/>
  <c r="M419" i="1"/>
  <c r="G419" i="1"/>
  <c r="N418" i="1"/>
  <c r="M418" i="1"/>
  <c r="G418" i="1"/>
  <c r="O417" i="1"/>
  <c r="M417" i="1"/>
  <c r="G417" i="1"/>
  <c r="M416" i="1"/>
  <c r="G416" i="1"/>
  <c r="G415" i="1"/>
  <c r="O414" i="1"/>
  <c r="N414" i="1"/>
  <c r="M414" i="1"/>
  <c r="G414" i="1"/>
  <c r="O413" i="1"/>
  <c r="M413" i="1"/>
  <c r="G413" i="1"/>
  <c r="G412" i="1"/>
  <c r="M411" i="1"/>
  <c r="G411" i="1"/>
  <c r="O410" i="1"/>
  <c r="M410" i="1"/>
  <c r="G410" i="1"/>
  <c r="G409" i="1"/>
  <c r="G408" i="1"/>
  <c r="O407" i="1"/>
  <c r="M407" i="1"/>
  <c r="G407" i="1"/>
  <c r="N406" i="1"/>
  <c r="M406" i="1"/>
  <c r="G406" i="1"/>
  <c r="G405" i="1"/>
  <c r="M404" i="1"/>
  <c r="G404" i="1"/>
  <c r="N403" i="1"/>
  <c r="M403" i="1"/>
  <c r="G403" i="1"/>
  <c r="H401" i="1" s="1" a="1"/>
  <c r="O402" i="1"/>
  <c r="G402" i="1"/>
  <c r="F402" i="1"/>
  <c r="M401" i="1"/>
  <c r="H401" i="1"/>
  <c r="G401" i="1"/>
  <c r="F401" i="1"/>
  <c r="O400" i="1"/>
  <c r="N400" i="1"/>
  <c r="M400" i="1"/>
  <c r="G400" i="1"/>
  <c r="F400" i="1"/>
  <c r="G399" i="1"/>
  <c r="H399" i="1" s="1" a="1"/>
  <c r="H399" i="1" s="1"/>
  <c r="F399" i="1"/>
  <c r="N398" i="1"/>
  <c r="M398" i="1"/>
  <c r="G398" i="1"/>
  <c r="F398" i="1"/>
  <c r="O397" i="1"/>
  <c r="G397" i="1"/>
  <c r="F397" i="1"/>
  <c r="M396" i="1"/>
  <c r="G396" i="1"/>
  <c r="F396" i="1"/>
  <c r="O395" i="1"/>
  <c r="M395" i="1"/>
  <c r="H395" i="1" a="1"/>
  <c r="H395" i="1" s="1"/>
  <c r="G395" i="1"/>
  <c r="H394" i="1" s="1" a="1"/>
  <c r="F395" i="1"/>
  <c r="H394" i="1"/>
  <c r="G394" i="1"/>
  <c r="F394" i="1"/>
  <c r="N393" i="1"/>
  <c r="M393" i="1"/>
  <c r="H393" i="1" a="1"/>
  <c r="H393" i="1" s="1"/>
  <c r="G393" i="1"/>
  <c r="F393" i="1"/>
  <c r="G392" i="1"/>
  <c r="F392" i="1"/>
  <c r="M391" i="1"/>
  <c r="H391" i="1" a="1"/>
  <c r="H391" i="1" s="1"/>
  <c r="G391" i="1"/>
  <c r="H389" i="1" s="1" a="1"/>
  <c r="H389" i="1" s="1"/>
  <c r="F391" i="1"/>
  <c r="N390" i="1"/>
  <c r="M390" i="1"/>
  <c r="H390" i="1" a="1"/>
  <c r="H390" i="1"/>
  <c r="G390" i="1"/>
  <c r="F390" i="1"/>
  <c r="N389" i="1"/>
  <c r="M389" i="1"/>
  <c r="G389" i="1"/>
  <c r="F389" i="1"/>
  <c r="N388" i="1"/>
  <c r="M388" i="1"/>
  <c r="H388" i="1" a="1"/>
  <c r="H388" i="1" s="1"/>
  <c r="G388" i="1"/>
  <c r="F388" i="1"/>
  <c r="M387" i="1"/>
  <c r="G387" i="1"/>
  <c r="H377" i="1" s="1" a="1"/>
  <c r="H377" i="1" s="1"/>
  <c r="F387" i="1"/>
  <c r="O386" i="1"/>
  <c r="M386" i="1"/>
  <c r="G386" i="1"/>
  <c r="F386" i="1"/>
  <c r="M385" i="1"/>
  <c r="G385" i="1"/>
  <c r="F385" i="1"/>
  <c r="N384" i="1"/>
  <c r="M384" i="1"/>
  <c r="G384" i="1"/>
  <c r="F384" i="1"/>
  <c r="M383" i="1"/>
  <c r="G383" i="1"/>
  <c r="F383" i="1"/>
  <c r="M382" i="1"/>
  <c r="G382" i="1"/>
  <c r="F382" i="1"/>
  <c r="N381" i="1"/>
  <c r="M381" i="1"/>
  <c r="G381" i="1"/>
  <c r="F381" i="1"/>
  <c r="O380" i="1"/>
  <c r="G380" i="1"/>
  <c r="F380" i="1"/>
  <c r="G379" i="1"/>
  <c r="H376" i="1" s="1" a="1"/>
  <c r="H376" i="1" s="1"/>
  <c r="F379" i="1"/>
  <c r="N378" i="1"/>
  <c r="M378" i="1"/>
  <c r="G378" i="1"/>
  <c r="F378" i="1"/>
  <c r="M377" i="1"/>
  <c r="G377" i="1"/>
  <c r="F377" i="1"/>
  <c r="N376" i="1"/>
  <c r="G376" i="1"/>
  <c r="F376" i="1"/>
  <c r="N375" i="1"/>
  <c r="M375" i="1"/>
  <c r="G375" i="1"/>
  <c r="H373" i="1" s="1" a="1"/>
  <c r="H373" i="1" s="1"/>
  <c r="F375" i="1"/>
  <c r="G374" i="1"/>
  <c r="F374" i="1"/>
  <c r="O373" i="1"/>
  <c r="M373" i="1"/>
  <c r="G373" i="1"/>
  <c r="F373" i="1"/>
  <c r="G372" i="1"/>
  <c r="F372" i="1"/>
  <c r="M371" i="1"/>
  <c r="G371" i="1"/>
  <c r="H339" i="1" s="1" a="1"/>
  <c r="H339" i="1" s="1"/>
  <c r="F371" i="1"/>
  <c r="O370" i="1"/>
  <c r="N370" i="1"/>
  <c r="M370" i="1"/>
  <c r="G370" i="1"/>
  <c r="F370" i="1"/>
  <c r="M369" i="1"/>
  <c r="G369" i="1"/>
  <c r="F369" i="1"/>
  <c r="N368" i="1"/>
  <c r="M368" i="1"/>
  <c r="G368" i="1"/>
  <c r="F368" i="1"/>
  <c r="O367" i="1"/>
  <c r="N367" i="1"/>
  <c r="G367" i="1"/>
  <c r="H367" i="1" s="1" a="1"/>
  <c r="H367" i="1" s="1"/>
  <c r="F367" i="1"/>
  <c r="G366" i="1"/>
  <c r="F366" i="1"/>
  <c r="N365" i="1"/>
  <c r="M365" i="1"/>
  <c r="G365" i="1"/>
  <c r="F365" i="1"/>
  <c r="O364" i="1"/>
  <c r="G364" i="1"/>
  <c r="F364" i="1"/>
  <c r="M363" i="1"/>
  <c r="G363" i="1"/>
  <c r="F363" i="1"/>
  <c r="O362" i="1"/>
  <c r="M362" i="1"/>
  <c r="G362" i="1"/>
  <c r="F362" i="1"/>
  <c r="M361" i="1"/>
  <c r="G361" i="1"/>
  <c r="F361" i="1"/>
  <c r="N360" i="1"/>
  <c r="M360" i="1"/>
  <c r="G360" i="1"/>
  <c r="F360" i="1"/>
  <c r="M359" i="1"/>
  <c r="G359" i="1"/>
  <c r="F359" i="1"/>
  <c r="M358" i="1"/>
  <c r="G358" i="1"/>
  <c r="F358" i="1"/>
  <c r="N357" i="1"/>
  <c r="M357" i="1"/>
  <c r="G357" i="1"/>
  <c r="F357" i="1"/>
  <c r="O356" i="1"/>
  <c r="G356" i="1"/>
  <c r="F356" i="1"/>
  <c r="H355" i="1" a="1"/>
  <c r="H355" i="1" s="1"/>
  <c r="G355" i="1"/>
  <c r="F355" i="1"/>
  <c r="O354" i="1"/>
  <c r="N354" i="1"/>
  <c r="M354" i="1"/>
  <c r="G354" i="1"/>
  <c r="F354" i="1"/>
  <c r="M353" i="1"/>
  <c r="G353" i="1"/>
  <c r="F353" i="1"/>
  <c r="O352" i="1"/>
  <c r="M352" i="1"/>
  <c r="G352" i="1"/>
  <c r="F352" i="1"/>
  <c r="O351" i="1"/>
  <c r="H351" i="1"/>
  <c r="G351" i="1"/>
  <c r="H351" i="1" s="1" a="1"/>
  <c r="F351" i="1"/>
  <c r="N350" i="1"/>
  <c r="G350" i="1"/>
  <c r="F350" i="1"/>
  <c r="N349" i="1"/>
  <c r="M349" i="1"/>
  <c r="G349" i="1"/>
  <c r="F349" i="1"/>
  <c r="G348" i="1"/>
  <c r="F348" i="1"/>
  <c r="O347" i="1"/>
  <c r="N347" i="1"/>
  <c r="M347" i="1"/>
  <c r="G347" i="1"/>
  <c r="F347" i="1"/>
  <c r="H346" i="1" a="1"/>
  <c r="H346" i="1" s="1"/>
  <c r="G346" i="1"/>
  <c r="F346" i="1"/>
  <c r="M345" i="1"/>
  <c r="G345" i="1"/>
  <c r="F345" i="1"/>
  <c r="O344" i="1"/>
  <c r="N344" i="1"/>
  <c r="M344" i="1"/>
  <c r="G344" i="1"/>
  <c r="F344" i="1"/>
  <c r="G343" i="1"/>
  <c r="H341" i="1" s="1" a="1"/>
  <c r="H341" i="1" s="1"/>
  <c r="F343" i="1"/>
  <c r="N342" i="1"/>
  <c r="M342" i="1"/>
  <c r="G342" i="1"/>
  <c r="F342" i="1"/>
  <c r="O341" i="1"/>
  <c r="M341" i="1"/>
  <c r="G341" i="1"/>
  <c r="F341" i="1"/>
  <c r="M340" i="1"/>
  <c r="G340" i="1"/>
  <c r="F340" i="1"/>
  <c r="N339" i="1"/>
  <c r="M339" i="1"/>
  <c r="G339" i="1"/>
  <c r="F339" i="1"/>
  <c r="M338" i="1"/>
  <c r="G338" i="1"/>
  <c r="F338" i="1"/>
  <c r="M337" i="1"/>
  <c r="G337" i="1"/>
  <c r="F337" i="1"/>
  <c r="N336" i="1"/>
  <c r="M336" i="1"/>
  <c r="G336" i="1"/>
  <c r="F336" i="1"/>
  <c r="M335" i="1"/>
  <c r="G335" i="1"/>
  <c r="F335" i="1"/>
  <c r="O334" i="1"/>
  <c r="G334" i="1"/>
  <c r="F334" i="1"/>
  <c r="N333" i="1"/>
  <c r="M333" i="1"/>
  <c r="G333" i="1"/>
  <c r="F333" i="1"/>
  <c r="M332" i="1"/>
  <c r="H332" i="1" a="1"/>
  <c r="H332" i="1" s="1"/>
  <c r="G332" i="1"/>
  <c r="F332" i="1"/>
  <c r="O331" i="1"/>
  <c r="M331" i="1"/>
  <c r="G331" i="1"/>
  <c r="F331" i="1"/>
  <c r="G330" i="1"/>
  <c r="F330" i="1"/>
  <c r="N329" i="1"/>
  <c r="M329" i="1"/>
  <c r="G329" i="1"/>
  <c r="F329" i="1"/>
  <c r="O328" i="1"/>
  <c r="N328" i="1"/>
  <c r="M328" i="1"/>
  <c r="G328" i="1"/>
  <c r="F328" i="1"/>
  <c r="H327" i="1" a="1"/>
  <c r="H327" i="1" s="1"/>
  <c r="G327" i="1"/>
  <c r="H325" i="1" s="1" a="1"/>
  <c r="H325" i="1" s="1"/>
  <c r="F327" i="1"/>
  <c r="O326" i="1"/>
  <c r="N326" i="1"/>
  <c r="M326" i="1"/>
  <c r="G326" i="1"/>
  <c r="F326" i="1"/>
  <c r="G325" i="1"/>
  <c r="F325" i="1"/>
  <c r="M324" i="1"/>
  <c r="G324" i="1"/>
  <c r="F324" i="1"/>
  <c r="N323" i="1"/>
  <c r="M323" i="1"/>
  <c r="G323" i="1"/>
  <c r="H263" i="1" s="1" a="1"/>
  <c r="H263" i="1" s="1"/>
  <c r="F323" i="1"/>
  <c r="M322" i="1"/>
  <c r="G322" i="1"/>
  <c r="F322" i="1"/>
  <c r="N321" i="1"/>
  <c r="M321" i="1"/>
  <c r="G321" i="1"/>
  <c r="F321" i="1"/>
  <c r="G320" i="1"/>
  <c r="F320" i="1"/>
  <c r="G2" i="3" s="1"/>
  <c r="M319" i="1"/>
  <c r="G319" i="1"/>
  <c r="F319" i="1"/>
  <c r="O318" i="1"/>
  <c r="N318" i="1"/>
  <c r="M318" i="1"/>
  <c r="G318" i="1"/>
  <c r="F318" i="1"/>
  <c r="G317" i="1"/>
  <c r="F317" i="1"/>
  <c r="O316" i="1"/>
  <c r="N316" i="1"/>
  <c r="M316" i="1"/>
  <c r="G316" i="1"/>
  <c r="F316" i="1"/>
  <c r="O315" i="1"/>
  <c r="M315" i="1"/>
  <c r="G315" i="1"/>
  <c r="F315" i="1"/>
  <c r="M314" i="1"/>
  <c r="G314" i="1"/>
  <c r="F314" i="1"/>
  <c r="O313" i="1"/>
  <c r="N313" i="1"/>
  <c r="M313" i="1"/>
  <c r="G313" i="1"/>
  <c r="F313" i="1"/>
  <c r="G312" i="1"/>
  <c r="F312" i="1"/>
  <c r="N311" i="1"/>
  <c r="M311" i="1"/>
  <c r="G311" i="1"/>
  <c r="F311" i="1"/>
  <c r="N310" i="1"/>
  <c r="M310" i="1"/>
  <c r="G310" i="1"/>
  <c r="F310" i="1"/>
  <c r="M309" i="1"/>
  <c r="G309" i="1"/>
  <c r="F309" i="1"/>
  <c r="N308" i="1"/>
  <c r="G308" i="1"/>
  <c r="F308" i="1"/>
  <c r="M307" i="1"/>
  <c r="G307" i="1"/>
  <c r="F307" i="1"/>
  <c r="N306" i="1"/>
  <c r="M306" i="1"/>
  <c r="G306" i="1"/>
  <c r="F306" i="1"/>
  <c r="O305" i="1"/>
  <c r="M305" i="1"/>
  <c r="G305" i="1"/>
  <c r="F305" i="1"/>
  <c r="M304" i="1"/>
  <c r="G304" i="1"/>
  <c r="F304" i="1"/>
  <c r="O303" i="1"/>
  <c r="M303" i="1"/>
  <c r="G303" i="1"/>
  <c r="F303" i="1"/>
  <c r="M302" i="1"/>
  <c r="G302" i="1"/>
  <c r="F302" i="1"/>
  <c r="M301" i="1"/>
  <c r="G301" i="1"/>
  <c r="F301" i="1"/>
  <c r="O300" i="1"/>
  <c r="N300" i="1"/>
  <c r="M300" i="1"/>
  <c r="G300" i="1"/>
  <c r="F300" i="1"/>
  <c r="M299" i="1"/>
  <c r="G299" i="1"/>
  <c r="F299" i="1"/>
  <c r="M298" i="1"/>
  <c r="G298" i="1"/>
  <c r="F298" i="1"/>
  <c r="M297" i="1"/>
  <c r="G297" i="1"/>
  <c r="F297" i="1"/>
  <c r="N296" i="1"/>
  <c r="G296" i="1"/>
  <c r="F296" i="1"/>
  <c r="N295" i="1"/>
  <c r="M295" i="1"/>
  <c r="G295" i="1"/>
  <c r="F295" i="1"/>
  <c r="M294" i="1"/>
  <c r="G294" i="1"/>
  <c r="F294" i="1"/>
  <c r="O293" i="1"/>
  <c r="N293" i="1"/>
  <c r="M293" i="1"/>
  <c r="G293" i="1"/>
  <c r="F293" i="1"/>
  <c r="M292" i="1"/>
  <c r="G292" i="1"/>
  <c r="F292" i="1"/>
  <c r="M291" i="1"/>
  <c r="G291" i="1"/>
  <c r="F291" i="1"/>
  <c r="O290" i="1"/>
  <c r="N290" i="1"/>
  <c r="M290" i="1"/>
  <c r="G290" i="1"/>
  <c r="F290" i="1"/>
  <c r="M289" i="1"/>
  <c r="G289" i="1"/>
  <c r="F289" i="1"/>
  <c r="O288" i="1"/>
  <c r="N288" i="1"/>
  <c r="M288" i="1"/>
  <c r="G288" i="1"/>
  <c r="F288" i="1"/>
  <c r="M287" i="1"/>
  <c r="G287" i="1"/>
  <c r="F287" i="1"/>
  <c r="M286" i="1"/>
  <c r="G286" i="1"/>
  <c r="F286" i="1"/>
  <c r="N285" i="1"/>
  <c r="M285" i="1"/>
  <c r="G285" i="1"/>
  <c r="F285" i="1"/>
  <c r="G284" i="1"/>
  <c r="F284" i="1"/>
  <c r="O283" i="1"/>
  <c r="N283" i="1"/>
  <c r="M283" i="1"/>
  <c r="G283" i="1"/>
  <c r="F283" i="1"/>
  <c r="G282" i="1"/>
  <c r="F282" i="1"/>
  <c r="M281" i="1"/>
  <c r="G281" i="1"/>
  <c r="F281" i="1"/>
  <c r="O280" i="1"/>
  <c r="N280" i="1"/>
  <c r="M280" i="1"/>
  <c r="G280" i="1"/>
  <c r="F280" i="1"/>
  <c r="G279" i="1"/>
  <c r="F279" i="1"/>
  <c r="O278" i="1"/>
  <c r="N278" i="1"/>
  <c r="M278" i="1"/>
  <c r="G278" i="1"/>
  <c r="F278" i="1"/>
  <c r="O277" i="1"/>
  <c r="G277" i="1"/>
  <c r="F277" i="1"/>
  <c r="M276" i="1"/>
  <c r="G276" i="1"/>
  <c r="F276" i="1"/>
  <c r="N275" i="1"/>
  <c r="M275" i="1"/>
  <c r="G275" i="1"/>
  <c r="F275" i="1"/>
  <c r="G274" i="1"/>
  <c r="F274" i="1"/>
  <c r="O273" i="1"/>
  <c r="N273" i="1"/>
  <c r="M273" i="1"/>
  <c r="G273" i="1"/>
  <c r="F273" i="1"/>
  <c r="G272" i="1"/>
  <c r="F272" i="1"/>
  <c r="M271" i="1"/>
  <c r="G271" i="1"/>
  <c r="F271" i="1"/>
  <c r="O270" i="1"/>
  <c r="N270" i="1"/>
  <c r="M270" i="1"/>
  <c r="G270" i="1"/>
  <c r="F270" i="1"/>
  <c r="G269" i="1"/>
  <c r="F269" i="1"/>
  <c r="O268" i="1"/>
  <c r="N268" i="1"/>
  <c r="M268" i="1"/>
  <c r="G268" i="1"/>
  <c r="F268" i="1"/>
  <c r="O267" i="1"/>
  <c r="M267" i="1"/>
  <c r="G267" i="1"/>
  <c r="F267" i="1"/>
  <c r="M266" i="1"/>
  <c r="G266" i="1"/>
  <c r="F266" i="1"/>
  <c r="O265" i="1"/>
  <c r="N265" i="1"/>
  <c r="M265" i="1"/>
  <c r="G265" i="1"/>
  <c r="F265" i="1"/>
  <c r="G264" i="1"/>
  <c r="F264" i="1"/>
  <c r="O263" i="1"/>
  <c r="N263" i="1"/>
  <c r="M263" i="1"/>
  <c r="G263" i="1"/>
  <c r="F263" i="1"/>
  <c r="N262" i="1"/>
  <c r="M262" i="1"/>
  <c r="G262" i="1"/>
  <c r="F262" i="1"/>
  <c r="M261" i="1"/>
  <c r="G261" i="1"/>
  <c r="F261" i="1"/>
  <c r="O260" i="1"/>
  <c r="N260" i="1"/>
  <c r="D3" i="3"/>
  <c r="H3" i="3" s="1"/>
  <c r="N519" i="1" s="1"/>
  <c r="G260" i="1"/>
  <c r="F260" i="1"/>
  <c r="G3" i="3" s="1"/>
  <c r="G259" i="1"/>
  <c r="F259" i="1"/>
  <c r="O258" i="1"/>
  <c r="N258" i="1"/>
  <c r="M258" i="1"/>
  <c r="G258" i="1"/>
  <c r="F258" i="1"/>
  <c r="O257" i="1"/>
  <c r="G257" i="1"/>
  <c r="F257" i="1"/>
  <c r="M256" i="1"/>
  <c r="G256" i="1"/>
  <c r="F256" i="1"/>
  <c r="N255" i="1"/>
  <c r="M255" i="1"/>
  <c r="G255" i="1"/>
  <c r="F255" i="1"/>
  <c r="G254" i="1"/>
  <c r="F254" i="1"/>
  <c r="O253" i="1"/>
  <c r="N253" i="1"/>
  <c r="G253" i="1"/>
  <c r="F253" i="1"/>
  <c r="N252" i="1"/>
  <c r="M252" i="1"/>
  <c r="G252" i="1"/>
  <c r="F252" i="1"/>
  <c r="M251" i="1"/>
  <c r="G251" i="1"/>
  <c r="F251" i="1"/>
  <c r="O250" i="1"/>
  <c r="N250" i="1"/>
  <c r="M250" i="1"/>
  <c r="G250" i="1"/>
  <c r="F250" i="1"/>
  <c r="G249" i="1"/>
  <c r="F249" i="1"/>
  <c r="O248" i="1"/>
  <c r="M248" i="1"/>
  <c r="G248" i="1"/>
  <c r="F248" i="1"/>
  <c r="O247" i="1"/>
  <c r="N247" i="1"/>
  <c r="M247" i="1"/>
  <c r="G247" i="1"/>
  <c r="F247" i="1"/>
  <c r="M246" i="1"/>
  <c r="G246" i="1"/>
  <c r="F246" i="1"/>
  <c r="O245" i="1"/>
  <c r="N245" i="1"/>
  <c r="M245" i="1"/>
  <c r="G245" i="1"/>
  <c r="F245" i="1"/>
  <c r="G244" i="1"/>
  <c r="F244" i="1"/>
  <c r="N243" i="1"/>
  <c r="M243" i="1"/>
  <c r="G243" i="1"/>
  <c r="F243" i="1"/>
  <c r="O242" i="1"/>
  <c r="N242" i="1"/>
  <c r="M242" i="1"/>
  <c r="G242" i="1"/>
  <c r="F242" i="1"/>
  <c r="G241" i="1"/>
  <c r="F241" i="1"/>
  <c r="O240" i="1"/>
  <c r="N240" i="1"/>
  <c r="M240" i="1"/>
  <c r="G240" i="1"/>
  <c r="F240" i="1"/>
  <c r="M239" i="1"/>
  <c r="G239" i="1"/>
  <c r="F239" i="1"/>
  <c r="N238" i="1"/>
  <c r="M238" i="1"/>
  <c r="G238" i="1"/>
  <c r="F238" i="1"/>
  <c r="O237" i="1"/>
  <c r="N237" i="1"/>
  <c r="M237" i="1"/>
  <c r="G237" i="1"/>
  <c r="F237" i="1"/>
  <c r="M236" i="1"/>
  <c r="G236" i="1"/>
  <c r="F236" i="1"/>
  <c r="O235" i="1"/>
  <c r="N235" i="1"/>
  <c r="M235" i="1"/>
  <c r="G235" i="1"/>
  <c r="F235" i="1"/>
  <c r="M234" i="1"/>
  <c r="G234" i="1"/>
  <c r="F234" i="1"/>
  <c r="N233" i="1"/>
  <c r="M233" i="1"/>
  <c r="G233" i="1"/>
  <c r="F233" i="1"/>
  <c r="O232" i="1"/>
  <c r="N232" i="1"/>
  <c r="M232" i="1"/>
  <c r="G232" i="1"/>
  <c r="F232" i="1"/>
  <c r="M231" i="1"/>
  <c r="G231" i="1"/>
  <c r="F231" i="1"/>
  <c r="O230" i="1"/>
  <c r="N230" i="1"/>
  <c r="M230" i="1"/>
  <c r="G230" i="1"/>
  <c r="F230" i="1"/>
  <c r="H229" i="1" a="1"/>
  <c r="H229" i="1" s="1"/>
  <c r="G229" i="1"/>
  <c r="F229" i="1"/>
  <c r="N228" i="1"/>
  <c r="M228" i="1"/>
  <c r="G228" i="1"/>
  <c r="F228" i="1"/>
  <c r="O227" i="1"/>
  <c r="N227" i="1"/>
  <c r="M227" i="1"/>
  <c r="G227" i="1"/>
  <c r="F227" i="1"/>
  <c r="M226" i="1"/>
  <c r="G226" i="1"/>
  <c r="F226" i="1"/>
  <c r="O225" i="1"/>
  <c r="N225" i="1"/>
  <c r="M225" i="1"/>
  <c r="G225" i="1"/>
  <c r="F225" i="1"/>
  <c r="M224" i="1"/>
  <c r="G224" i="1"/>
  <c r="F224" i="1"/>
  <c r="N223" i="1"/>
  <c r="M223" i="1"/>
  <c r="G223" i="1"/>
  <c r="F223" i="1"/>
  <c r="O222" i="1"/>
  <c r="N222" i="1"/>
  <c r="M222" i="1"/>
  <c r="G222" i="1"/>
  <c r="F222" i="1"/>
  <c r="M221" i="1"/>
  <c r="G221" i="1"/>
  <c r="F221" i="1"/>
  <c r="O220" i="1"/>
  <c r="N220" i="1"/>
  <c r="M220" i="1"/>
  <c r="G220" i="1"/>
  <c r="F220" i="1"/>
  <c r="G219" i="1"/>
  <c r="F219" i="1"/>
  <c r="N218" i="1"/>
  <c r="M218" i="1"/>
  <c r="G218" i="1"/>
  <c r="F218" i="1"/>
  <c r="O217" i="1"/>
  <c r="N217" i="1"/>
  <c r="G217" i="1"/>
  <c r="F217" i="1"/>
  <c r="M216" i="1"/>
  <c r="G216" i="1"/>
  <c r="F216" i="1"/>
  <c r="N215" i="1"/>
  <c r="M215" i="1"/>
  <c r="G215" i="1"/>
  <c r="F215" i="1"/>
  <c r="M214" i="1"/>
  <c r="G214" i="1"/>
  <c r="F214" i="1"/>
  <c r="O213" i="1"/>
  <c r="N213" i="1"/>
  <c r="M213" i="1"/>
  <c r="G213" i="1"/>
  <c r="F213" i="1"/>
  <c r="O212" i="1"/>
  <c r="M212" i="1"/>
  <c r="G212" i="1"/>
  <c r="F212" i="1"/>
  <c r="N211" i="1"/>
  <c r="M211" i="1"/>
  <c r="G211" i="1"/>
  <c r="F211" i="1"/>
  <c r="O210" i="1"/>
  <c r="N210" i="1"/>
  <c r="M210" i="1"/>
  <c r="G210" i="1"/>
  <c r="F210" i="1"/>
  <c r="M209" i="1"/>
  <c r="G209" i="1"/>
  <c r="F209" i="1"/>
  <c r="O208" i="1"/>
  <c r="N208" i="1"/>
  <c r="M208" i="1"/>
  <c r="G208" i="1"/>
  <c r="F208" i="1"/>
  <c r="G207" i="1"/>
  <c r="F207" i="1"/>
  <c r="N206" i="1"/>
  <c r="M206" i="1"/>
  <c r="G206" i="1"/>
  <c r="F206" i="1"/>
  <c r="O205" i="1"/>
  <c r="N205" i="1"/>
  <c r="G205" i="1"/>
  <c r="F205" i="1"/>
  <c r="O204" i="1"/>
  <c r="M204" i="1"/>
  <c r="H204" i="1" a="1"/>
  <c r="H204" i="1" s="1"/>
  <c r="G204" i="1"/>
  <c r="F204" i="1"/>
  <c r="O203" i="1"/>
  <c r="N203" i="1"/>
  <c r="M203" i="1"/>
  <c r="G203" i="1"/>
  <c r="H202" i="1" s="1" a="1"/>
  <c r="H202" i="1" s="1"/>
  <c r="F203" i="1"/>
  <c r="N202" i="1"/>
  <c r="M202" i="1"/>
  <c r="G202" i="1"/>
  <c r="F202" i="1"/>
  <c r="O201" i="1"/>
  <c r="M201" i="1"/>
  <c r="H201" i="1" a="1"/>
  <c r="H201" i="1"/>
  <c r="G201" i="1"/>
  <c r="F201" i="1"/>
  <c r="N200" i="1"/>
  <c r="M200" i="1"/>
  <c r="G200" i="1"/>
  <c r="F200" i="1"/>
  <c r="N199" i="1"/>
  <c r="M199" i="1"/>
  <c r="G199" i="1"/>
  <c r="H193" i="1" s="1" a="1"/>
  <c r="H193" i="1" s="1"/>
  <c r="F199" i="1"/>
  <c r="H198" i="1" a="1"/>
  <c r="H198" i="1" s="1"/>
  <c r="G198" i="1"/>
  <c r="F198" i="1"/>
  <c r="O197" i="1"/>
  <c r="N197" i="1"/>
  <c r="M197" i="1"/>
  <c r="G197" i="1"/>
  <c r="F197" i="1"/>
  <c r="O196" i="1"/>
  <c r="M196" i="1"/>
  <c r="G196" i="1"/>
  <c r="F196" i="1"/>
  <c r="N195" i="1"/>
  <c r="M195" i="1"/>
  <c r="G195" i="1"/>
  <c r="F195" i="1"/>
  <c r="O194" i="1"/>
  <c r="N194" i="1"/>
  <c r="M194" i="1"/>
  <c r="G194" i="1"/>
  <c r="F194" i="1"/>
  <c r="M193" i="1"/>
  <c r="G193" i="1"/>
  <c r="F193" i="1"/>
  <c r="O192" i="1"/>
  <c r="N192" i="1"/>
  <c r="M192" i="1"/>
  <c r="G192" i="1"/>
  <c r="F192" i="1"/>
  <c r="G191" i="1"/>
  <c r="H180" i="1" s="1" a="1"/>
  <c r="H180" i="1" s="1"/>
  <c r="F191" i="1"/>
  <c r="O190" i="1"/>
  <c r="M190" i="1"/>
  <c r="G190" i="1"/>
  <c r="F190" i="1"/>
  <c r="O189" i="1"/>
  <c r="N189" i="1"/>
  <c r="G189" i="1"/>
  <c r="F189" i="1"/>
  <c r="O188" i="1"/>
  <c r="S188" i="1" s="1"/>
  <c r="M188" i="1"/>
  <c r="Q188" i="1" s="1"/>
  <c r="Q187" i="1" s="1"/>
  <c r="D4" i="3"/>
  <c r="H4" i="3" s="1"/>
  <c r="O383" i="1" s="1"/>
  <c r="G188" i="1"/>
  <c r="F188" i="1"/>
  <c r="G4" i="3" s="1"/>
  <c r="O187" i="1"/>
  <c r="N187" i="1"/>
  <c r="M187" i="1"/>
  <c r="G187" i="1"/>
  <c r="F187" i="1"/>
  <c r="N186" i="1"/>
  <c r="M186" i="1"/>
  <c r="G186" i="1"/>
  <c r="F186" i="1"/>
  <c r="O185" i="1"/>
  <c r="N185" i="1"/>
  <c r="M185" i="1"/>
  <c r="H185" i="1" a="1"/>
  <c r="H185" i="1" s="1"/>
  <c r="G185" i="1"/>
  <c r="F185" i="1"/>
  <c r="M184" i="1"/>
  <c r="G184" i="1"/>
  <c r="F184" i="1"/>
  <c r="O183" i="1"/>
  <c r="N183" i="1"/>
  <c r="M183" i="1"/>
  <c r="G183" i="1"/>
  <c r="F183" i="1"/>
  <c r="M182" i="1"/>
  <c r="G182" i="1"/>
  <c r="F182" i="1"/>
  <c r="N181" i="1"/>
  <c r="M181" i="1"/>
  <c r="G181" i="1"/>
  <c r="F181" i="1"/>
  <c r="O180" i="1"/>
  <c r="N180" i="1"/>
  <c r="M180" i="1"/>
  <c r="G180" i="1"/>
  <c r="F180" i="1"/>
  <c r="N179" i="1"/>
  <c r="M179" i="1"/>
  <c r="G179" i="1"/>
  <c r="F179" i="1"/>
  <c r="O178" i="1"/>
  <c r="N178" i="1"/>
  <c r="M178" i="1"/>
  <c r="G178" i="1"/>
  <c r="F178" i="1"/>
  <c r="G177" i="1"/>
  <c r="F177" i="1"/>
  <c r="N176" i="1"/>
  <c r="M176" i="1"/>
  <c r="H176" i="1" a="1"/>
  <c r="H176" i="1"/>
  <c r="G176" i="1"/>
  <c r="F176" i="1"/>
  <c r="G175" i="1"/>
  <c r="F175" i="1"/>
  <c r="O174" i="1"/>
  <c r="N174" i="1"/>
  <c r="M174" i="1"/>
  <c r="G174" i="1"/>
  <c r="F174" i="1"/>
  <c r="O173" i="1"/>
  <c r="N173" i="1"/>
  <c r="G173" i="1"/>
  <c r="F173" i="1"/>
  <c r="O172" i="1"/>
  <c r="N172" i="1"/>
  <c r="M172" i="1"/>
  <c r="G172" i="1"/>
  <c r="F172" i="1"/>
  <c r="O171" i="1"/>
  <c r="N171" i="1"/>
  <c r="M171" i="1"/>
  <c r="H171" i="1" a="1"/>
  <c r="H171" i="1" s="1"/>
  <c r="G171" i="1"/>
  <c r="F171" i="1"/>
  <c r="N170" i="1"/>
  <c r="M170" i="1"/>
  <c r="G170" i="1"/>
  <c r="F170" i="1"/>
  <c r="O169" i="1"/>
  <c r="N169" i="1"/>
  <c r="M169" i="1"/>
  <c r="G169" i="1"/>
  <c r="F169" i="1"/>
  <c r="G168" i="1"/>
  <c r="F168" i="1"/>
  <c r="O167" i="1"/>
  <c r="N167" i="1"/>
  <c r="M167" i="1"/>
  <c r="G167" i="1"/>
  <c r="F167" i="1"/>
  <c r="O166" i="1"/>
  <c r="N166" i="1"/>
  <c r="H166" i="1" a="1"/>
  <c r="H166" i="1"/>
  <c r="G166" i="1"/>
  <c r="F166" i="1"/>
  <c r="O165" i="1"/>
  <c r="N165" i="1"/>
  <c r="M165" i="1"/>
  <c r="G165" i="1"/>
  <c r="F165" i="1"/>
  <c r="O164" i="1"/>
  <c r="N164" i="1"/>
  <c r="G164" i="1"/>
  <c r="F164" i="1"/>
  <c r="N163" i="1"/>
  <c r="M163" i="1"/>
  <c r="G163" i="1"/>
  <c r="F163" i="1"/>
  <c r="O162" i="1"/>
  <c r="N162" i="1"/>
  <c r="M162" i="1"/>
  <c r="G162" i="1"/>
  <c r="F162" i="1"/>
  <c r="O161" i="1"/>
  <c r="M161" i="1"/>
  <c r="G161" i="1"/>
  <c r="F161" i="1"/>
  <c r="O160" i="1"/>
  <c r="N160" i="1"/>
  <c r="M160" i="1"/>
  <c r="H160" i="1" a="1"/>
  <c r="H160" i="1" s="1"/>
  <c r="G160" i="1"/>
  <c r="F160" i="1"/>
  <c r="N159" i="1"/>
  <c r="G159" i="1"/>
  <c r="F159" i="1"/>
  <c r="O158" i="1"/>
  <c r="N158" i="1"/>
  <c r="M158" i="1"/>
  <c r="G158" i="1"/>
  <c r="H149" i="1" s="1" a="1"/>
  <c r="H149" i="1" s="1"/>
  <c r="F158" i="1"/>
  <c r="O157" i="1"/>
  <c r="N157" i="1"/>
  <c r="H157" i="1" a="1"/>
  <c r="H157" i="1" s="1"/>
  <c r="G157" i="1"/>
  <c r="F157" i="1"/>
  <c r="O156" i="1"/>
  <c r="N156" i="1"/>
  <c r="M156" i="1"/>
  <c r="G156" i="1"/>
  <c r="F156" i="1"/>
  <c r="O155" i="1"/>
  <c r="N155" i="1"/>
  <c r="M155" i="1"/>
  <c r="G155" i="1"/>
  <c r="H148" i="1" s="1" a="1"/>
  <c r="H148" i="1" s="1"/>
  <c r="F155" i="1"/>
  <c r="N154" i="1"/>
  <c r="M154" i="1"/>
  <c r="G154" i="1"/>
  <c r="F154" i="1"/>
  <c r="O153" i="1"/>
  <c r="N153" i="1"/>
  <c r="M153" i="1"/>
  <c r="G153" i="1"/>
  <c r="H153" i="1" s="1" a="1"/>
  <c r="H153" i="1" s="1"/>
  <c r="F153" i="1"/>
  <c r="N152" i="1"/>
  <c r="G152" i="1"/>
  <c r="F152" i="1"/>
  <c r="O151" i="1"/>
  <c r="N151" i="1"/>
  <c r="M151" i="1"/>
  <c r="G151" i="1"/>
  <c r="F151" i="1"/>
  <c r="N150" i="1"/>
  <c r="G150" i="1"/>
  <c r="H150" i="1" s="1" a="1"/>
  <c r="H150" i="1" s="1"/>
  <c r="F150" i="1"/>
  <c r="O149" i="1"/>
  <c r="N149" i="1"/>
  <c r="M149" i="1"/>
  <c r="G149" i="1"/>
  <c r="F149" i="1"/>
  <c r="O148" i="1"/>
  <c r="N148" i="1"/>
  <c r="M148" i="1"/>
  <c r="G148" i="1"/>
  <c r="F148" i="1"/>
  <c r="O147" i="1"/>
  <c r="M147" i="1"/>
  <c r="G147" i="1"/>
  <c r="F147" i="1"/>
  <c r="O146" i="1"/>
  <c r="N146" i="1"/>
  <c r="M146" i="1"/>
  <c r="G146" i="1"/>
  <c r="F146" i="1"/>
  <c r="O145" i="1"/>
  <c r="M145" i="1"/>
  <c r="G145" i="1"/>
  <c r="F145" i="1"/>
  <c r="O144" i="1"/>
  <c r="N144" i="1"/>
  <c r="M144" i="1"/>
  <c r="G144" i="1"/>
  <c r="F144" i="1"/>
  <c r="O143" i="1"/>
  <c r="N143" i="1"/>
  <c r="M143" i="1"/>
  <c r="G143" i="1"/>
  <c r="F143" i="1"/>
  <c r="N142" i="1"/>
  <c r="M142" i="1"/>
  <c r="G142" i="1"/>
  <c r="F142" i="1"/>
  <c r="O141" i="1"/>
  <c r="N141" i="1"/>
  <c r="M141" i="1"/>
  <c r="G141" i="1"/>
  <c r="F141" i="1"/>
  <c r="N140" i="1"/>
  <c r="G140" i="1"/>
  <c r="F140" i="1"/>
  <c r="O139" i="1"/>
  <c r="N139" i="1"/>
  <c r="M139" i="1"/>
  <c r="G139" i="1"/>
  <c r="F139" i="1"/>
  <c r="O138" i="1"/>
  <c r="N138" i="1"/>
  <c r="G138" i="1"/>
  <c r="F138" i="1"/>
  <c r="O137" i="1"/>
  <c r="N137" i="1"/>
  <c r="M137" i="1"/>
  <c r="G137" i="1"/>
  <c r="H136" i="1" s="1" a="1"/>
  <c r="H136" i="1" s="1"/>
  <c r="F137" i="1"/>
  <c r="O136" i="1"/>
  <c r="N136" i="1"/>
  <c r="M136" i="1"/>
  <c r="G136" i="1"/>
  <c r="F136" i="1"/>
  <c r="O135" i="1"/>
  <c r="M135" i="1"/>
  <c r="G135" i="1"/>
  <c r="F135" i="1"/>
  <c r="N134" i="1"/>
  <c r="M134" i="1"/>
  <c r="G134" i="1"/>
  <c r="F134" i="1"/>
  <c r="O133" i="1"/>
  <c r="M133" i="1"/>
  <c r="G133" i="1"/>
  <c r="F133" i="1"/>
  <c r="O132" i="1"/>
  <c r="N132" i="1"/>
  <c r="M132" i="1"/>
  <c r="G132" i="1"/>
  <c r="F132" i="1"/>
  <c r="O131" i="1"/>
  <c r="N131" i="1"/>
  <c r="M131" i="1"/>
  <c r="G131" i="1"/>
  <c r="F131" i="1"/>
  <c r="N130" i="1"/>
  <c r="M130" i="1"/>
  <c r="G130" i="1"/>
  <c r="H130" i="1" s="1" a="1"/>
  <c r="H130" i="1" s="1"/>
  <c r="F130" i="1"/>
  <c r="O129" i="1"/>
  <c r="N129" i="1"/>
  <c r="M129" i="1"/>
  <c r="G129" i="1"/>
  <c r="F129" i="1"/>
  <c r="N128" i="1"/>
  <c r="G128" i="1"/>
  <c r="F128" i="1"/>
  <c r="O127" i="1"/>
  <c r="N127" i="1"/>
  <c r="M127" i="1"/>
  <c r="G127" i="1"/>
  <c r="F127" i="1"/>
  <c r="N126" i="1"/>
  <c r="G126" i="1"/>
  <c r="F126" i="1"/>
  <c r="O125" i="1"/>
  <c r="N125" i="1"/>
  <c r="M125" i="1"/>
  <c r="G125" i="1"/>
  <c r="H122" i="1" s="1" a="1"/>
  <c r="H122" i="1" s="1"/>
  <c r="F125" i="1"/>
  <c r="O124" i="1"/>
  <c r="N124" i="1"/>
  <c r="M124" i="1"/>
  <c r="G124" i="1"/>
  <c r="F124" i="1"/>
  <c r="O123" i="1"/>
  <c r="M123" i="1"/>
  <c r="G123" i="1"/>
  <c r="F123" i="1"/>
  <c r="O122" i="1"/>
  <c r="N122" i="1"/>
  <c r="M122" i="1"/>
  <c r="G122" i="1"/>
  <c r="F122" i="1"/>
  <c r="O121" i="1"/>
  <c r="M121" i="1"/>
  <c r="G121" i="1"/>
  <c r="F121" i="1"/>
  <c r="O120" i="1"/>
  <c r="N120" i="1"/>
  <c r="M120" i="1"/>
  <c r="G120" i="1"/>
  <c r="F120" i="1"/>
  <c r="O119" i="1"/>
  <c r="N119" i="1"/>
  <c r="M119" i="1"/>
  <c r="G119" i="1"/>
  <c r="F119" i="1"/>
  <c r="N118" i="1"/>
  <c r="M118" i="1"/>
  <c r="G118" i="1"/>
  <c r="F118" i="1"/>
  <c r="O117" i="1"/>
  <c r="N117" i="1"/>
  <c r="M117" i="1"/>
  <c r="G117" i="1"/>
  <c r="F117" i="1"/>
  <c r="N116" i="1"/>
  <c r="G116" i="1"/>
  <c r="F116" i="1"/>
  <c r="O115" i="1"/>
  <c r="N115" i="1"/>
  <c r="M115" i="1"/>
  <c r="G115" i="1"/>
  <c r="F115" i="1"/>
  <c r="O114" i="1"/>
  <c r="N114" i="1"/>
  <c r="G114" i="1"/>
  <c r="F114" i="1"/>
  <c r="O113" i="1"/>
  <c r="N113" i="1"/>
  <c r="M113" i="1"/>
  <c r="G113" i="1"/>
  <c r="F113" i="1"/>
  <c r="O112" i="1"/>
  <c r="N112" i="1"/>
  <c r="M112" i="1"/>
  <c r="G112" i="1"/>
  <c r="F112" i="1"/>
  <c r="O111" i="1"/>
  <c r="M111" i="1"/>
  <c r="H111" i="1" a="1"/>
  <c r="H111" i="1" s="1"/>
  <c r="G111" i="1"/>
  <c r="F111" i="1"/>
  <c r="O110" i="1"/>
  <c r="N110" i="1"/>
  <c r="M110" i="1"/>
  <c r="G110" i="1"/>
  <c r="F110" i="1"/>
  <c r="N109" i="1"/>
  <c r="G109" i="1"/>
  <c r="F109" i="1"/>
  <c r="O108" i="1"/>
  <c r="N108" i="1"/>
  <c r="M108" i="1"/>
  <c r="G108" i="1"/>
  <c r="F108" i="1"/>
  <c r="O107" i="1"/>
  <c r="N107" i="1"/>
  <c r="H107" i="1" a="1"/>
  <c r="H107" i="1" s="1"/>
  <c r="G107" i="1"/>
  <c r="F107" i="1"/>
  <c r="O106" i="1"/>
  <c r="N106" i="1"/>
  <c r="M106" i="1"/>
  <c r="G106" i="1"/>
  <c r="F106" i="1"/>
  <c r="N105" i="1"/>
  <c r="M105" i="1"/>
  <c r="G105" i="1"/>
  <c r="F105" i="1"/>
  <c r="N104" i="1"/>
  <c r="M104" i="1"/>
  <c r="G104" i="1"/>
  <c r="F104" i="1"/>
  <c r="O103" i="1"/>
  <c r="N103" i="1"/>
  <c r="M103" i="1"/>
  <c r="H103" i="1" a="1"/>
  <c r="H103" i="1" s="1"/>
  <c r="G103" i="1"/>
  <c r="F103" i="1"/>
  <c r="O102" i="1"/>
  <c r="M102" i="1"/>
  <c r="G102" i="1"/>
  <c r="F102" i="1"/>
  <c r="O101" i="1"/>
  <c r="N101" i="1"/>
  <c r="M101" i="1"/>
  <c r="G101" i="1"/>
  <c r="F101" i="1"/>
  <c r="M100" i="1"/>
  <c r="G100" i="1"/>
  <c r="F100" i="1"/>
  <c r="O99" i="1"/>
  <c r="N99" i="1"/>
  <c r="M99" i="1"/>
  <c r="H99" i="1" a="1"/>
  <c r="H99" i="1" s="1"/>
  <c r="G99" i="1"/>
  <c r="F99" i="1"/>
  <c r="O98" i="1"/>
  <c r="N98" i="1"/>
  <c r="G98" i="1"/>
  <c r="F98" i="1"/>
  <c r="O97" i="1"/>
  <c r="N97" i="1"/>
  <c r="M97" i="1"/>
  <c r="G97" i="1"/>
  <c r="F97" i="1"/>
  <c r="O96" i="1"/>
  <c r="N96" i="1"/>
  <c r="M96" i="1"/>
  <c r="G96" i="1"/>
  <c r="F96" i="1"/>
  <c r="M95" i="1"/>
  <c r="H95" i="1" a="1"/>
  <c r="H95" i="1" s="1"/>
  <c r="G95" i="1"/>
  <c r="F95" i="1"/>
  <c r="O94" i="1"/>
  <c r="N94" i="1"/>
  <c r="M94" i="1"/>
  <c r="G94" i="1"/>
  <c r="F94" i="1"/>
  <c r="N93" i="1"/>
  <c r="G93" i="1"/>
  <c r="F93" i="1"/>
  <c r="O92" i="1"/>
  <c r="N92" i="1"/>
  <c r="M92" i="1"/>
  <c r="G92" i="1"/>
  <c r="F92" i="1"/>
  <c r="O91" i="1"/>
  <c r="N91" i="1"/>
  <c r="G91" i="1"/>
  <c r="F91" i="1"/>
  <c r="O90" i="1"/>
  <c r="N90" i="1"/>
  <c r="M90" i="1"/>
  <c r="G90" i="1"/>
  <c r="F90" i="1"/>
  <c r="O89" i="1"/>
  <c r="N89" i="1"/>
  <c r="M89" i="1"/>
  <c r="G89" i="1"/>
  <c r="F89" i="1"/>
  <c r="O88" i="1"/>
  <c r="M88" i="1"/>
  <c r="G88" i="1"/>
  <c r="F88" i="1"/>
  <c r="N87" i="1"/>
  <c r="M87" i="1"/>
  <c r="G87" i="1"/>
  <c r="F87" i="1"/>
  <c r="O86" i="1"/>
  <c r="M86" i="1"/>
  <c r="G86" i="1"/>
  <c r="F86" i="1"/>
  <c r="O85" i="1"/>
  <c r="N85" i="1"/>
  <c r="M85" i="1"/>
  <c r="G85" i="1"/>
  <c r="F85" i="1"/>
  <c r="O84" i="1"/>
  <c r="N84" i="1"/>
  <c r="M84" i="1"/>
  <c r="G84" i="1"/>
  <c r="F84" i="1"/>
  <c r="N83" i="1"/>
  <c r="M83" i="1"/>
  <c r="G83" i="1"/>
  <c r="F83" i="1"/>
  <c r="O82" i="1"/>
  <c r="N82" i="1"/>
  <c r="M82" i="1"/>
  <c r="G82" i="1"/>
  <c r="F82" i="1"/>
  <c r="N81" i="1"/>
  <c r="G81" i="1"/>
  <c r="F81" i="1"/>
  <c r="O80" i="1"/>
  <c r="N80" i="1"/>
  <c r="M80" i="1"/>
  <c r="G80" i="1"/>
  <c r="F80" i="1"/>
  <c r="O79" i="1"/>
  <c r="N79" i="1"/>
  <c r="G79" i="1"/>
  <c r="F79" i="1"/>
  <c r="O78" i="1"/>
  <c r="N78" i="1"/>
  <c r="M78" i="1"/>
  <c r="G78" i="1"/>
  <c r="F78" i="1"/>
  <c r="O77" i="1"/>
  <c r="N77" i="1"/>
  <c r="M77" i="1"/>
  <c r="G77" i="1"/>
  <c r="F77" i="1"/>
  <c r="O76" i="1"/>
  <c r="M76" i="1"/>
  <c r="H76" i="1" a="1"/>
  <c r="H76" i="1" s="1"/>
  <c r="G76" i="1"/>
  <c r="F76" i="1"/>
  <c r="O75" i="1"/>
  <c r="N75" i="1"/>
  <c r="M75" i="1"/>
  <c r="G75" i="1"/>
  <c r="F75" i="1"/>
  <c r="N74" i="1"/>
  <c r="G74" i="1"/>
  <c r="F74" i="1"/>
  <c r="O73" i="1"/>
  <c r="N73" i="1"/>
  <c r="M73" i="1"/>
  <c r="G73" i="1"/>
  <c r="F73" i="1"/>
  <c r="O72" i="1"/>
  <c r="N72" i="1"/>
  <c r="G72" i="1"/>
  <c r="F72" i="1"/>
  <c r="O71" i="1"/>
  <c r="N71" i="1"/>
  <c r="M71" i="1"/>
  <c r="G71" i="1"/>
  <c r="F71" i="1"/>
  <c r="O70" i="1"/>
  <c r="N70" i="1"/>
  <c r="M70" i="1"/>
  <c r="G70" i="1"/>
  <c r="F70" i="1"/>
  <c r="O69" i="1"/>
  <c r="M69" i="1"/>
  <c r="G69" i="1"/>
  <c r="F69" i="1"/>
  <c r="O68" i="1"/>
  <c r="N68" i="1"/>
  <c r="M68" i="1"/>
  <c r="G68" i="1"/>
  <c r="F68" i="1"/>
  <c r="O67" i="1"/>
  <c r="M67" i="1"/>
  <c r="G67" i="1"/>
  <c r="F67" i="1"/>
  <c r="O66" i="1"/>
  <c r="N66" i="1"/>
  <c r="M66" i="1"/>
  <c r="G66" i="1"/>
  <c r="F66" i="1"/>
  <c r="O65" i="1"/>
  <c r="N65" i="1"/>
  <c r="M65" i="1"/>
  <c r="G65" i="1"/>
  <c r="F65" i="1"/>
  <c r="N64" i="1"/>
  <c r="M64" i="1"/>
  <c r="H64" i="1" a="1"/>
  <c r="H64" i="1" s="1"/>
  <c r="G64" i="1"/>
  <c r="F64" i="1"/>
  <c r="O63" i="1"/>
  <c r="N63" i="1"/>
  <c r="M63" i="1"/>
  <c r="G63" i="1"/>
  <c r="F63" i="1"/>
  <c r="O62" i="1"/>
  <c r="M62" i="1"/>
  <c r="G62" i="1"/>
  <c r="F62" i="1"/>
  <c r="O61" i="1"/>
  <c r="N61" i="1"/>
  <c r="M61" i="1"/>
  <c r="G61" i="1"/>
  <c r="F61" i="1"/>
  <c r="O60" i="1"/>
  <c r="M60" i="1"/>
  <c r="G60" i="1"/>
  <c r="F60" i="1"/>
  <c r="O59" i="1"/>
  <c r="N59" i="1"/>
  <c r="M59" i="1"/>
  <c r="G59" i="1"/>
  <c r="F59" i="1"/>
  <c r="O58" i="1"/>
  <c r="N58" i="1"/>
  <c r="M58" i="1"/>
  <c r="G58" i="1"/>
  <c r="F58" i="1"/>
  <c r="N57" i="1"/>
  <c r="M57" i="1"/>
  <c r="G57" i="1"/>
  <c r="F57" i="1"/>
  <c r="O56" i="1"/>
  <c r="N56" i="1"/>
  <c r="M56" i="1"/>
  <c r="G56" i="1"/>
  <c r="F56" i="1"/>
  <c r="N55" i="1"/>
  <c r="G55" i="1"/>
  <c r="F55" i="1"/>
  <c r="O54" i="1"/>
  <c r="N54" i="1"/>
  <c r="M54" i="1"/>
  <c r="G54" i="1"/>
  <c r="F54" i="1"/>
  <c r="O53" i="1"/>
  <c r="N53" i="1"/>
  <c r="G53" i="1"/>
  <c r="F53" i="1"/>
  <c r="O52" i="1"/>
  <c r="N52" i="1"/>
  <c r="M52" i="1"/>
  <c r="H52" i="1" a="1"/>
  <c r="H52" i="1" s="1"/>
  <c r="G52" i="1"/>
  <c r="F52" i="1"/>
  <c r="O51" i="1"/>
  <c r="N51" i="1"/>
  <c r="M51" i="1"/>
  <c r="G51" i="1"/>
  <c r="F51" i="1"/>
  <c r="N50" i="1"/>
  <c r="M50" i="1"/>
  <c r="G50" i="1"/>
  <c r="F50" i="1"/>
  <c r="O49" i="1"/>
  <c r="N49" i="1"/>
  <c r="M49" i="1"/>
  <c r="G49" i="1"/>
  <c r="F49" i="1"/>
  <c r="N48" i="1"/>
  <c r="G48" i="1"/>
  <c r="F48" i="1"/>
  <c r="O47" i="1"/>
  <c r="N47" i="1"/>
  <c r="M47" i="1"/>
  <c r="G47" i="1"/>
  <c r="F47" i="1"/>
  <c r="O46" i="1"/>
  <c r="N46" i="1"/>
  <c r="G46" i="1"/>
  <c r="F46" i="1"/>
  <c r="O45" i="1"/>
  <c r="N45" i="1"/>
  <c r="M45" i="1"/>
  <c r="G45" i="1"/>
  <c r="F45" i="1"/>
  <c r="O44" i="1"/>
  <c r="N44" i="1"/>
  <c r="M44" i="1"/>
  <c r="G44" i="1"/>
  <c r="F44" i="1"/>
  <c r="O43" i="1"/>
  <c r="M43" i="1"/>
  <c r="G43" i="1"/>
  <c r="F43" i="1"/>
  <c r="O42" i="1"/>
  <c r="N42" i="1"/>
  <c r="M42" i="1"/>
  <c r="G42" i="1"/>
  <c r="F42" i="1"/>
  <c r="O41" i="1"/>
  <c r="M41" i="1"/>
  <c r="G41" i="1"/>
  <c r="F41" i="1"/>
  <c r="O40" i="1"/>
  <c r="N40" i="1"/>
  <c r="M40" i="1"/>
  <c r="H40" i="1" a="1"/>
  <c r="H40" i="1" s="1"/>
  <c r="G40" i="1"/>
  <c r="F40" i="1"/>
  <c r="O39" i="1"/>
  <c r="N39" i="1"/>
  <c r="G39" i="1"/>
  <c r="F39" i="1"/>
  <c r="O38" i="1"/>
  <c r="N38" i="1"/>
  <c r="M38" i="1"/>
  <c r="G38" i="1"/>
  <c r="F38" i="1"/>
  <c r="O37" i="1"/>
  <c r="N37" i="1"/>
  <c r="M37" i="1"/>
  <c r="G37" i="1"/>
  <c r="F37" i="1"/>
  <c r="O36" i="1"/>
  <c r="M36" i="1"/>
  <c r="G36" i="1"/>
  <c r="F36" i="1"/>
  <c r="O35" i="1"/>
  <c r="N35" i="1"/>
  <c r="M35" i="1"/>
  <c r="G35" i="1"/>
  <c r="F35" i="1"/>
  <c r="O34" i="1"/>
  <c r="M34" i="1"/>
  <c r="G34" i="1"/>
  <c r="F34" i="1"/>
  <c r="O33" i="1"/>
  <c r="N33" i="1"/>
  <c r="M33" i="1"/>
  <c r="G33" i="1"/>
  <c r="F33" i="1"/>
  <c r="O32" i="1"/>
  <c r="N32" i="1"/>
  <c r="M32" i="1"/>
  <c r="G32" i="1"/>
  <c r="F32" i="1"/>
  <c r="N31" i="1"/>
  <c r="M31" i="1"/>
  <c r="G31" i="1"/>
  <c r="F31" i="1"/>
  <c r="O30" i="1"/>
  <c r="N30" i="1"/>
  <c r="M30" i="1"/>
  <c r="G30" i="1"/>
  <c r="F30" i="1"/>
  <c r="N29" i="1"/>
  <c r="G29" i="1"/>
  <c r="F29" i="1"/>
  <c r="O28" i="1"/>
  <c r="N28" i="1"/>
  <c r="M28" i="1"/>
  <c r="H28" i="1" a="1"/>
  <c r="H28" i="1" s="1"/>
  <c r="G28" i="1"/>
  <c r="F28" i="1"/>
  <c r="O27" i="1"/>
  <c r="M27" i="1"/>
  <c r="G27" i="1"/>
  <c r="F27" i="1"/>
  <c r="O26" i="1"/>
  <c r="N26" i="1"/>
  <c r="M26" i="1"/>
  <c r="G26" i="1"/>
  <c r="F26" i="1"/>
  <c r="O25" i="1"/>
  <c r="N25" i="1"/>
  <c r="M25" i="1"/>
  <c r="G25" i="1"/>
  <c r="F25" i="1"/>
  <c r="N24" i="1"/>
  <c r="M24" i="1"/>
  <c r="G24" i="1"/>
  <c r="F24" i="1"/>
  <c r="O23" i="1"/>
  <c r="N23" i="1"/>
  <c r="M23" i="1"/>
  <c r="G23" i="1"/>
  <c r="H23" i="1" s="1" a="1"/>
  <c r="H23" i="1" s="1"/>
  <c r="F23" i="1"/>
  <c r="N22" i="1"/>
  <c r="G22" i="1"/>
  <c r="F22" i="1"/>
  <c r="O21" i="1"/>
  <c r="N21" i="1"/>
  <c r="M21" i="1"/>
  <c r="G21" i="1"/>
  <c r="F21" i="1"/>
  <c r="O20" i="1"/>
  <c r="N20" i="1"/>
  <c r="G20" i="1"/>
  <c r="H20" i="1" s="1" a="1"/>
  <c r="H20" i="1" s="1"/>
  <c r="F20" i="1"/>
  <c r="O19" i="1"/>
  <c r="N19" i="1"/>
  <c r="M19" i="1"/>
  <c r="G19" i="1"/>
  <c r="F19" i="1"/>
  <c r="O18" i="1"/>
  <c r="N18" i="1"/>
  <c r="M18" i="1"/>
  <c r="G18" i="1"/>
  <c r="F18" i="1"/>
  <c r="O17" i="1"/>
  <c r="M17" i="1"/>
  <c r="G17" i="1"/>
  <c r="H17" i="1" s="1" a="1"/>
  <c r="H17" i="1" s="1"/>
  <c r="F17" i="1"/>
  <c r="O16" i="1"/>
  <c r="N16" i="1"/>
  <c r="M16" i="1"/>
  <c r="H16" i="1" a="1"/>
  <c r="H16" i="1" s="1"/>
  <c r="G16" i="1"/>
  <c r="F16" i="1"/>
  <c r="N15" i="1"/>
  <c r="G15" i="1"/>
  <c r="F15" i="1"/>
  <c r="O14" i="1"/>
  <c r="N14" i="1"/>
  <c r="M14" i="1"/>
  <c r="G14" i="1"/>
  <c r="H14" i="1" s="1" a="1"/>
  <c r="H14" i="1" s="1"/>
  <c r="F14" i="1"/>
  <c r="O13" i="1"/>
  <c r="N13" i="1"/>
  <c r="G13" i="1"/>
  <c r="H10" i="1" s="1" a="1"/>
  <c r="H10" i="1" s="1"/>
  <c r="F13" i="1"/>
  <c r="O12" i="1"/>
  <c r="N12" i="1"/>
  <c r="M12" i="1"/>
  <c r="G12" i="1"/>
  <c r="F12" i="1"/>
  <c r="O11" i="1"/>
  <c r="N11" i="1"/>
  <c r="M11" i="1"/>
  <c r="G11" i="1"/>
  <c r="F11" i="1"/>
  <c r="O10" i="1"/>
  <c r="M10" i="1"/>
  <c r="G10" i="1"/>
  <c r="F10" i="1"/>
  <c r="O9" i="1"/>
  <c r="N9" i="1"/>
  <c r="M9" i="1"/>
  <c r="G9" i="1"/>
  <c r="H9" i="1" s="1" a="1"/>
  <c r="H9" i="1" s="1"/>
  <c r="F9" i="1"/>
  <c r="O8" i="1"/>
  <c r="M8" i="1"/>
  <c r="G8" i="1"/>
  <c r="H8" i="1" s="1" a="1"/>
  <c r="H8" i="1" s="1"/>
  <c r="F8" i="1"/>
  <c r="O7" i="1"/>
  <c r="N7" i="1"/>
  <c r="M7" i="1"/>
  <c r="G7" i="1"/>
  <c r="F7" i="1"/>
  <c r="O6" i="1"/>
  <c r="N6" i="1"/>
  <c r="M6" i="1"/>
  <c r="G6" i="1"/>
  <c r="F6" i="1"/>
  <c r="N5" i="1"/>
  <c r="M5" i="1"/>
  <c r="G5" i="1"/>
  <c r="H5" i="1" s="1" a="1"/>
  <c r="H5" i="1" s="1"/>
  <c r="F5" i="1"/>
  <c r="O4" i="1"/>
  <c r="N4" i="1"/>
  <c r="M4" i="1"/>
  <c r="H4" i="1" a="1"/>
  <c r="H4" i="1" s="1"/>
  <c r="G4" i="1"/>
  <c r="F4" i="1"/>
  <c r="O3" i="1"/>
  <c r="M3" i="1"/>
  <c r="G3" i="1"/>
  <c r="F3" i="1"/>
  <c r="O2" i="1"/>
  <c r="N2" i="1"/>
  <c r="M2" i="1"/>
  <c r="G2" i="1"/>
  <c r="H2" i="1" s="1" a="1"/>
  <c r="H2" i="1" s="1"/>
  <c r="F2" i="1"/>
  <c r="O393" i="1" l="1"/>
  <c r="N465" i="1"/>
  <c r="N490" i="1"/>
  <c r="N501" i="1"/>
  <c r="O522" i="1"/>
  <c r="O323" i="1"/>
  <c r="O339" i="1"/>
  <c r="O342" i="1"/>
  <c r="O365" i="1"/>
  <c r="O372" i="1"/>
  <c r="O375" i="1"/>
  <c r="N391" i="1"/>
  <c r="O420" i="1"/>
  <c r="O425" i="1"/>
  <c r="O431" i="1"/>
  <c r="O456" i="1"/>
  <c r="O461" i="1"/>
  <c r="O467" i="1"/>
  <c r="O492" i="1"/>
  <c r="O497" i="1"/>
  <c r="O503" i="1"/>
  <c r="S187" i="1"/>
  <c r="S186" i="1" s="1"/>
  <c r="S185" i="1" s="1"/>
  <c r="S184" i="1" s="1"/>
  <c r="S183" i="1" s="1"/>
  <c r="S182" i="1" s="1"/>
  <c r="S181" i="1" s="1"/>
  <c r="S180" i="1" s="1"/>
  <c r="S179" i="1" s="1"/>
  <c r="S178" i="1" s="1"/>
  <c r="S177" i="1" s="1"/>
  <c r="S176" i="1" s="1"/>
  <c r="S175" i="1" s="1"/>
  <c r="S174" i="1" s="1"/>
  <c r="S173" i="1" s="1"/>
  <c r="S172" i="1" s="1"/>
  <c r="S171" i="1" s="1"/>
  <c r="S170" i="1" s="1"/>
  <c r="S169" i="1" s="1"/>
  <c r="S168" i="1" s="1"/>
  <c r="S167" i="1" s="1"/>
  <c r="S166" i="1" s="1"/>
  <c r="S165" i="1" s="1"/>
  <c r="S164" i="1" s="1"/>
  <c r="S163" i="1" s="1"/>
  <c r="S162" i="1" s="1"/>
  <c r="S161" i="1" s="1"/>
  <c r="S160" i="1" s="1"/>
  <c r="S159" i="1" s="1"/>
  <c r="S158" i="1" s="1"/>
  <c r="S157" i="1" s="1"/>
  <c r="S156" i="1" s="1"/>
  <c r="S155" i="1" s="1"/>
  <c r="S154" i="1" s="1"/>
  <c r="S153" i="1" s="1"/>
  <c r="S152" i="1" s="1"/>
  <c r="S151" i="1" s="1"/>
  <c r="S150" i="1" s="1"/>
  <c r="S149" i="1" s="1"/>
  <c r="S148" i="1" s="1"/>
  <c r="S147" i="1" s="1"/>
  <c r="S146" i="1" s="1"/>
  <c r="S145" i="1" s="1"/>
  <c r="S144" i="1" s="1"/>
  <c r="S143" i="1" s="1"/>
  <c r="S142" i="1" s="1"/>
  <c r="S141" i="1" s="1"/>
  <c r="S140" i="1" s="1"/>
  <c r="S139" i="1" s="1"/>
  <c r="S138" i="1" s="1"/>
  <c r="S137" i="1" s="1"/>
  <c r="S136" i="1" s="1"/>
  <c r="S135" i="1" s="1"/>
  <c r="S134" i="1" s="1"/>
  <c r="S133" i="1" s="1"/>
  <c r="S132" i="1" s="1"/>
  <c r="S131" i="1" s="1"/>
  <c r="S130" i="1" s="1"/>
  <c r="S129" i="1" s="1"/>
  <c r="S128" i="1" s="1"/>
  <c r="S127" i="1" s="1"/>
  <c r="S126" i="1" s="1"/>
  <c r="S125" i="1" s="1"/>
  <c r="S124" i="1" s="1"/>
  <c r="S123" i="1" s="1"/>
  <c r="S122" i="1" s="1"/>
  <c r="S121" i="1" s="1"/>
  <c r="S120" i="1" s="1"/>
  <c r="S119" i="1" s="1"/>
  <c r="S118" i="1" s="1"/>
  <c r="S117" i="1" s="1"/>
  <c r="S116" i="1" s="1"/>
  <c r="S115" i="1" s="1"/>
  <c r="S114" i="1" s="1"/>
  <c r="S113" i="1" s="1"/>
  <c r="S112" i="1" s="1"/>
  <c r="S111" i="1" s="1"/>
  <c r="S110" i="1" s="1"/>
  <c r="S109" i="1" s="1"/>
  <c r="S108" i="1" s="1"/>
  <c r="S107" i="1" s="1"/>
  <c r="S106" i="1" s="1"/>
  <c r="S105" i="1" s="1"/>
  <c r="S104" i="1" s="1"/>
  <c r="S103" i="1" s="1"/>
  <c r="S102" i="1" s="1"/>
  <c r="S101" i="1" s="1"/>
  <c r="S100" i="1" s="1"/>
  <c r="S99" i="1" s="1"/>
  <c r="S98" i="1" s="1"/>
  <c r="S97" i="1" s="1"/>
  <c r="S96" i="1" s="1"/>
  <c r="S95" i="1" s="1"/>
  <c r="S94" i="1" s="1"/>
  <c r="S93" i="1" s="1"/>
  <c r="S92" i="1" s="1"/>
  <c r="S91" i="1" s="1"/>
  <c r="S90" i="1" s="1"/>
  <c r="S89" i="1" s="1"/>
  <c r="S88" i="1" s="1"/>
  <c r="S87" i="1" s="1"/>
  <c r="S86" i="1" s="1"/>
  <c r="S85" i="1" s="1"/>
  <c r="S84" i="1" s="1"/>
  <c r="S83" i="1" s="1"/>
  <c r="S82" i="1" s="1"/>
  <c r="S81" i="1" s="1"/>
  <c r="S80" i="1" s="1"/>
  <c r="S79" i="1" s="1"/>
  <c r="S78" i="1" s="1"/>
  <c r="S77" i="1" s="1"/>
  <c r="S76" i="1" s="1"/>
  <c r="S75" i="1" s="1"/>
  <c r="S74" i="1" s="1"/>
  <c r="S73" i="1" s="1"/>
  <c r="S72" i="1" s="1"/>
  <c r="S71" i="1" s="1"/>
  <c r="S70" i="1" s="1"/>
  <c r="S69" i="1" s="1"/>
  <c r="S68" i="1" s="1"/>
  <c r="S67" i="1" s="1"/>
  <c r="S66" i="1" s="1"/>
  <c r="S65" i="1" s="1"/>
  <c r="S64" i="1" s="1"/>
  <c r="S63" i="1" s="1"/>
  <c r="S62" i="1" s="1"/>
  <c r="S61" i="1" s="1"/>
  <c r="S60" i="1" s="1"/>
  <c r="S59" i="1" s="1"/>
  <c r="S58" i="1" s="1"/>
  <c r="S57" i="1" s="1"/>
  <c r="S56" i="1" s="1"/>
  <c r="S55" i="1" s="1"/>
  <c r="S54" i="1" s="1"/>
  <c r="S53" i="1" s="1"/>
  <c r="S52" i="1" s="1"/>
  <c r="S51" i="1" s="1"/>
  <c r="S50" i="1" s="1"/>
  <c r="S49" i="1" s="1"/>
  <c r="S48" i="1" s="1"/>
  <c r="S47" i="1" s="1"/>
  <c r="S46" i="1" s="1"/>
  <c r="S45" i="1" s="1"/>
  <c r="S44" i="1" s="1"/>
  <c r="S43" i="1" s="1"/>
  <c r="S42" i="1" s="1"/>
  <c r="S41" i="1" s="1"/>
  <c r="S40" i="1" s="1"/>
  <c r="S39" i="1" s="1"/>
  <c r="S38" i="1" s="1"/>
  <c r="S37" i="1" s="1"/>
  <c r="S36" i="1" s="1"/>
  <c r="S35" i="1" s="1"/>
  <c r="S34" i="1" s="1"/>
  <c r="S33" i="1" s="1"/>
  <c r="S32" i="1" s="1"/>
  <c r="S31" i="1" s="1"/>
  <c r="S30" i="1" s="1"/>
  <c r="S29" i="1" s="1"/>
  <c r="S28" i="1" s="1"/>
  <c r="S27" i="1" s="1"/>
  <c r="S26" i="1" s="1"/>
  <c r="S25" i="1" s="1"/>
  <c r="S24" i="1" s="1"/>
  <c r="S23" i="1" s="1"/>
  <c r="S22" i="1" s="1"/>
  <c r="S21" i="1" s="1"/>
  <c r="S20" i="1" s="1"/>
  <c r="S19" i="1" s="1"/>
  <c r="S18" i="1" s="1"/>
  <c r="S17" i="1" s="1"/>
  <c r="S16" i="1" s="1"/>
  <c r="S15" i="1" s="1"/>
  <c r="S14" i="1" s="1"/>
  <c r="S13" i="1" s="1"/>
  <c r="S12" i="1" s="1"/>
  <c r="S11" i="1" s="1"/>
  <c r="S10" i="1" s="1"/>
  <c r="S9" i="1" s="1"/>
  <c r="S8" i="1" s="1"/>
  <c r="S7" i="1" s="1"/>
  <c r="S6" i="1" s="1"/>
  <c r="S5" i="1" s="1"/>
  <c r="S4" i="1" s="1"/>
  <c r="S3" i="1" s="1"/>
  <c r="S2" i="1" s="1"/>
  <c r="O87" i="1"/>
  <c r="O95" i="1"/>
  <c r="O100" i="1"/>
  <c r="O105" i="1"/>
  <c r="O126" i="1"/>
  <c r="O134" i="1"/>
  <c r="O150" i="1"/>
  <c r="O163" i="1"/>
  <c r="O176" i="1"/>
  <c r="O182" i="1"/>
  <c r="N190" i="1"/>
  <c r="N193" i="1"/>
  <c r="N201" i="1"/>
  <c r="O206" i="1"/>
  <c r="O215" i="1"/>
  <c r="O218" i="1"/>
  <c r="O252" i="1"/>
  <c r="O272" i="1"/>
  <c r="O275" i="1"/>
  <c r="O282" i="1"/>
  <c r="O285" i="1"/>
  <c r="N298" i="1"/>
  <c r="N301" i="1"/>
  <c r="O346" i="1"/>
  <c r="O349" i="1"/>
  <c r="O359" i="1"/>
  <c r="N411" i="1"/>
  <c r="N436" i="1"/>
  <c r="N447" i="1"/>
  <c r="N472" i="1"/>
  <c r="N483" i="1"/>
  <c r="N508" i="1"/>
  <c r="C12" i="3"/>
  <c r="D12" i="3" s="1"/>
  <c r="O401" i="1"/>
  <c r="O390" i="1"/>
  <c r="O388" i="1"/>
  <c r="O381" i="1"/>
  <c r="O369" i="1"/>
  <c r="O357" i="1"/>
  <c r="O336" i="1"/>
  <c r="O329" i="1"/>
  <c r="O322" i="1"/>
  <c r="O310" i="1"/>
  <c r="O298" i="1"/>
  <c r="O286" i="1"/>
  <c r="O274" i="1"/>
  <c r="O262" i="1"/>
  <c r="O255" i="1"/>
  <c r="O243" i="1"/>
  <c r="O231" i="1"/>
  <c r="O224" i="1"/>
  <c r="O520" i="1"/>
  <c r="O517" i="1"/>
  <c r="O514" i="1"/>
  <c r="O511" i="1"/>
  <c r="O508" i="1"/>
  <c r="O505" i="1"/>
  <c r="O502" i="1"/>
  <c r="O499" i="1"/>
  <c r="O496" i="1"/>
  <c r="O493" i="1"/>
  <c r="O490" i="1"/>
  <c r="O487" i="1"/>
  <c r="O484" i="1"/>
  <c r="O481" i="1"/>
  <c r="O478" i="1"/>
  <c r="O475" i="1"/>
  <c r="O472" i="1"/>
  <c r="O469" i="1"/>
  <c r="O466" i="1"/>
  <c r="O463" i="1"/>
  <c r="O460" i="1"/>
  <c r="O457" i="1"/>
  <c r="O454" i="1"/>
  <c r="O451" i="1"/>
  <c r="O448" i="1"/>
  <c r="O445" i="1"/>
  <c r="O442" i="1"/>
  <c r="O439" i="1"/>
  <c r="O436" i="1"/>
  <c r="O433" i="1"/>
  <c r="O430" i="1"/>
  <c r="O427" i="1"/>
  <c r="O424" i="1"/>
  <c r="O421" i="1"/>
  <c r="O418" i="1"/>
  <c r="O415" i="1"/>
  <c r="O412" i="1"/>
  <c r="O409" i="1"/>
  <c r="O406" i="1"/>
  <c r="O403" i="1"/>
  <c r="O378" i="1"/>
  <c r="O366" i="1"/>
  <c r="O345" i="1"/>
  <c r="O333" i="1"/>
  <c r="O319" i="1"/>
  <c r="O521" i="1"/>
  <c r="O385" i="1"/>
  <c r="O377" i="1"/>
  <c r="O361" i="1"/>
  <c r="O320" i="1"/>
  <c r="O307" i="1"/>
  <c r="O302" i="1"/>
  <c r="O297" i="1"/>
  <c r="O292" i="1"/>
  <c r="O287" i="1"/>
  <c r="O239" i="1"/>
  <c r="O234" i="1"/>
  <c r="O229" i="1"/>
  <c r="O513" i="1"/>
  <c r="O506" i="1"/>
  <c r="O495" i="1"/>
  <c r="O488" i="1"/>
  <c r="O477" i="1"/>
  <c r="O470" i="1"/>
  <c r="O459" i="1"/>
  <c r="O452" i="1"/>
  <c r="O441" i="1"/>
  <c r="O434" i="1"/>
  <c r="O423" i="1"/>
  <c r="O416" i="1"/>
  <c r="O405" i="1"/>
  <c r="O392" i="1"/>
  <c r="O338" i="1"/>
  <c r="O330" i="1"/>
  <c r="O325" i="1"/>
  <c r="O317" i="1"/>
  <c r="O312" i="1"/>
  <c r="O269" i="1"/>
  <c r="O264" i="1"/>
  <c r="O259" i="1"/>
  <c r="O254" i="1"/>
  <c r="O249" i="1"/>
  <c r="O244" i="1"/>
  <c r="O219" i="1"/>
  <c r="O207" i="1"/>
  <c r="O198" i="1"/>
  <c r="O191" i="1"/>
  <c r="O177" i="1"/>
  <c r="O175" i="1"/>
  <c r="O168" i="1"/>
  <c r="O159" i="1"/>
  <c r="O152" i="1"/>
  <c r="O140" i="1"/>
  <c r="O128" i="1"/>
  <c r="O116" i="1"/>
  <c r="O109" i="1"/>
  <c r="O93" i="1"/>
  <c r="O81" i="1"/>
  <c r="O74" i="1"/>
  <c r="O55" i="1"/>
  <c r="O48" i="1"/>
  <c r="O29" i="1"/>
  <c r="O22" i="1"/>
  <c r="O15" i="1"/>
  <c r="D4" i="2" s="1"/>
  <c r="O399" i="1"/>
  <c r="O394" i="1"/>
  <c r="O382" i="1"/>
  <c r="O374" i="1"/>
  <c r="O358" i="1"/>
  <c r="O353" i="1"/>
  <c r="O348" i="1"/>
  <c r="O343" i="1"/>
  <c r="O335" i="1"/>
  <c r="O294" i="1"/>
  <c r="O289" i="1"/>
  <c r="O284" i="1"/>
  <c r="O279" i="1"/>
  <c r="O214" i="1"/>
  <c r="O184" i="1"/>
  <c r="O516" i="1"/>
  <c r="O509" i="1"/>
  <c r="O498" i="1"/>
  <c r="O491" i="1"/>
  <c r="O480" i="1"/>
  <c r="O473" i="1"/>
  <c r="O462" i="1"/>
  <c r="O455" i="1"/>
  <c r="O444" i="1"/>
  <c r="O437" i="1"/>
  <c r="O426" i="1"/>
  <c r="O419" i="1"/>
  <c r="O408" i="1"/>
  <c r="O387" i="1"/>
  <c r="O363" i="1"/>
  <c r="O340" i="1"/>
  <c r="O332" i="1"/>
  <c r="O327" i="1"/>
  <c r="O314" i="1"/>
  <c r="O309" i="1"/>
  <c r="O304" i="1"/>
  <c r="O299" i="1"/>
  <c r="O271" i="1"/>
  <c r="O266" i="1"/>
  <c r="O261" i="1"/>
  <c r="O251" i="1"/>
  <c r="O246" i="1"/>
  <c r="O241" i="1"/>
  <c r="O236" i="1"/>
  <c r="O226" i="1"/>
  <c r="O221" i="1"/>
  <c r="O209" i="1"/>
  <c r="O202" i="1"/>
  <c r="O200" i="1"/>
  <c r="O193" i="1"/>
  <c r="O186" i="1"/>
  <c r="O179" i="1"/>
  <c r="O170" i="1"/>
  <c r="O154" i="1"/>
  <c r="O142" i="1"/>
  <c r="O130" i="1"/>
  <c r="O118" i="1"/>
  <c r="O104" i="1"/>
  <c r="O83" i="1"/>
  <c r="O64" i="1"/>
  <c r="O57" i="1"/>
  <c r="O50" i="1"/>
  <c r="C4" i="2" s="1" a="1"/>
  <c r="C4" i="2" s="1"/>
  <c r="O31" i="1"/>
  <c r="O24" i="1"/>
  <c r="O5" i="1"/>
  <c r="O396" i="1"/>
  <c r="O379" i="1"/>
  <c r="O371" i="1"/>
  <c r="O355" i="1"/>
  <c r="O281" i="1"/>
  <c r="O276" i="1"/>
  <c r="O256" i="1"/>
  <c r="O216" i="1"/>
  <c r="O519" i="1"/>
  <c r="O512" i="1"/>
  <c r="O501" i="1"/>
  <c r="O494" i="1"/>
  <c r="O483" i="1"/>
  <c r="O476" i="1"/>
  <c r="O465" i="1"/>
  <c r="O458" i="1"/>
  <c r="O447" i="1"/>
  <c r="O440" i="1"/>
  <c r="O429" i="1"/>
  <c r="O422" i="1"/>
  <c r="O411" i="1"/>
  <c r="O404" i="1"/>
  <c r="O391" i="1"/>
  <c r="O389" i="1"/>
  <c r="O384" i="1"/>
  <c r="O376" i="1"/>
  <c r="O368" i="1"/>
  <c r="O360" i="1"/>
  <c r="O350" i="1"/>
  <c r="O337" i="1"/>
  <c r="O306" i="1"/>
  <c r="O301" i="1"/>
  <c r="O296" i="1"/>
  <c r="O291" i="1"/>
  <c r="O238" i="1"/>
  <c r="O233" i="1"/>
  <c r="O228" i="1"/>
  <c r="O223" i="1"/>
  <c r="O211" i="1"/>
  <c r="O195" i="1"/>
  <c r="O181" i="1"/>
  <c r="O199" i="1"/>
  <c r="C11" i="3"/>
  <c r="D11" i="3" s="1"/>
  <c r="N521" i="1"/>
  <c r="N518" i="1"/>
  <c r="N515" i="1"/>
  <c r="N512" i="1"/>
  <c r="N509" i="1"/>
  <c r="N506" i="1"/>
  <c r="N503" i="1"/>
  <c r="N500" i="1"/>
  <c r="N497" i="1"/>
  <c r="N494" i="1"/>
  <c r="N491" i="1"/>
  <c r="N488" i="1"/>
  <c r="N485" i="1"/>
  <c r="N482" i="1"/>
  <c r="N479" i="1"/>
  <c r="N476" i="1"/>
  <c r="N473" i="1"/>
  <c r="N470" i="1"/>
  <c r="N467" i="1"/>
  <c r="N464" i="1"/>
  <c r="N461" i="1"/>
  <c r="N458" i="1"/>
  <c r="N455" i="1"/>
  <c r="N452" i="1"/>
  <c r="N449" i="1"/>
  <c r="N446" i="1"/>
  <c r="N443" i="1"/>
  <c r="N440" i="1"/>
  <c r="N437" i="1"/>
  <c r="N434" i="1"/>
  <c r="N431" i="1"/>
  <c r="N428" i="1"/>
  <c r="N425" i="1"/>
  <c r="N422" i="1"/>
  <c r="N419" i="1"/>
  <c r="N416" i="1"/>
  <c r="N413" i="1"/>
  <c r="N410" i="1"/>
  <c r="N407" i="1"/>
  <c r="N404" i="1"/>
  <c r="N399" i="1"/>
  <c r="N386" i="1"/>
  <c r="N374" i="1"/>
  <c r="N362" i="1"/>
  <c r="N348" i="1"/>
  <c r="N341" i="1"/>
  <c r="N315" i="1"/>
  <c r="N303" i="1"/>
  <c r="N291" i="1"/>
  <c r="N279" i="1"/>
  <c r="N267" i="1"/>
  <c r="N248" i="1"/>
  <c r="N236" i="1"/>
  <c r="N396" i="1"/>
  <c r="N383" i="1"/>
  <c r="N371" i="1"/>
  <c r="N359" i="1"/>
  <c r="N352" i="1"/>
  <c r="N338" i="1"/>
  <c r="N331" i="1"/>
  <c r="N324" i="1"/>
  <c r="N520" i="1"/>
  <c r="N517" i="1"/>
  <c r="N510" i="1"/>
  <c r="N499" i="1"/>
  <c r="N492" i="1"/>
  <c r="N481" i="1"/>
  <c r="N474" i="1"/>
  <c r="N463" i="1"/>
  <c r="N456" i="1"/>
  <c r="N445" i="1"/>
  <c r="N438" i="1"/>
  <c r="N427" i="1"/>
  <c r="N420" i="1"/>
  <c r="N409" i="1"/>
  <c r="N402" i="1"/>
  <c r="N397" i="1"/>
  <c r="N380" i="1"/>
  <c r="N372" i="1"/>
  <c r="N364" i="1"/>
  <c r="N356" i="1"/>
  <c r="N351" i="1"/>
  <c r="N346" i="1"/>
  <c r="N282" i="1"/>
  <c r="N277" i="1"/>
  <c r="N272" i="1"/>
  <c r="N257" i="1"/>
  <c r="N385" i="1"/>
  <c r="N377" i="1"/>
  <c r="N369" i="1"/>
  <c r="N361" i="1"/>
  <c r="N320" i="1"/>
  <c r="N307" i="1"/>
  <c r="N302" i="1"/>
  <c r="N297" i="1"/>
  <c r="N292" i="1"/>
  <c r="N287" i="1"/>
  <c r="N239" i="1"/>
  <c r="N234" i="1"/>
  <c r="N229" i="1"/>
  <c r="N224" i="1"/>
  <c r="N212" i="1"/>
  <c r="N196" i="1"/>
  <c r="N182" i="1"/>
  <c r="N145" i="1"/>
  <c r="N133" i="1"/>
  <c r="N121" i="1"/>
  <c r="N100" i="1"/>
  <c r="N86" i="1"/>
  <c r="N67" i="1"/>
  <c r="D3" i="2" s="1"/>
  <c r="N60" i="1"/>
  <c r="N41" i="1"/>
  <c r="N34" i="1"/>
  <c r="N27" i="1"/>
  <c r="N8" i="1"/>
  <c r="N513" i="1"/>
  <c r="N502" i="1"/>
  <c r="N495" i="1"/>
  <c r="N484" i="1"/>
  <c r="N477" i="1"/>
  <c r="N466" i="1"/>
  <c r="N459" i="1"/>
  <c r="N448" i="1"/>
  <c r="N441" i="1"/>
  <c r="N430" i="1"/>
  <c r="N423" i="1"/>
  <c r="N412" i="1"/>
  <c r="N405" i="1"/>
  <c r="N392" i="1"/>
  <c r="N366" i="1"/>
  <c r="N330" i="1"/>
  <c r="N325" i="1"/>
  <c r="N317" i="1"/>
  <c r="N312" i="1"/>
  <c r="N274" i="1"/>
  <c r="N269" i="1"/>
  <c r="N264" i="1"/>
  <c r="N259" i="1"/>
  <c r="N254" i="1"/>
  <c r="N249" i="1"/>
  <c r="N244" i="1"/>
  <c r="N219" i="1"/>
  <c r="N207" i="1"/>
  <c r="N198" i="1"/>
  <c r="N191" i="1"/>
  <c r="N177" i="1"/>
  <c r="N175" i="1"/>
  <c r="N168" i="1"/>
  <c r="N394" i="1"/>
  <c r="N382" i="1"/>
  <c r="N358" i="1"/>
  <c r="N353" i="1"/>
  <c r="N343" i="1"/>
  <c r="N335" i="1"/>
  <c r="N322" i="1"/>
  <c r="N294" i="1"/>
  <c r="N289" i="1"/>
  <c r="N284" i="1"/>
  <c r="N231" i="1"/>
  <c r="N214" i="1"/>
  <c r="N184" i="1"/>
  <c r="N161" i="1"/>
  <c r="N147" i="1"/>
  <c r="N135" i="1"/>
  <c r="N123" i="1"/>
  <c r="N111" i="1"/>
  <c r="N102" i="1"/>
  <c r="N95" i="1"/>
  <c r="N88" i="1"/>
  <c r="N76" i="1"/>
  <c r="N69" i="1"/>
  <c r="N62" i="1"/>
  <c r="N43" i="1"/>
  <c r="N36" i="1"/>
  <c r="N17" i="1"/>
  <c r="N10" i="1"/>
  <c r="N3" i="1"/>
  <c r="C3" i="2" s="1" a="1"/>
  <c r="C3" i="2" s="1"/>
  <c r="N516" i="1"/>
  <c r="N505" i="1"/>
  <c r="N498" i="1"/>
  <c r="N487" i="1"/>
  <c r="N480" i="1"/>
  <c r="N469" i="1"/>
  <c r="N462" i="1"/>
  <c r="N451" i="1"/>
  <c r="N444" i="1"/>
  <c r="N433" i="1"/>
  <c r="N426" i="1"/>
  <c r="N415" i="1"/>
  <c r="N408" i="1"/>
  <c r="N401" i="1"/>
  <c r="N387" i="1"/>
  <c r="N363" i="1"/>
  <c r="N340" i="1"/>
  <c r="N327" i="1"/>
  <c r="N319" i="1"/>
  <c r="N314" i="1"/>
  <c r="N309" i="1"/>
  <c r="N304" i="1"/>
  <c r="N299" i="1"/>
  <c r="N271" i="1"/>
  <c r="N266" i="1"/>
  <c r="N261" i="1"/>
  <c r="N251" i="1"/>
  <c r="N246" i="1"/>
  <c r="N241" i="1"/>
  <c r="N226" i="1"/>
  <c r="N221" i="1"/>
  <c r="N209" i="1"/>
  <c r="N332" i="1"/>
  <c r="N379" i="1"/>
  <c r="N355" i="1"/>
  <c r="N345" i="1"/>
  <c r="N286" i="1"/>
  <c r="N281" i="1"/>
  <c r="N276" i="1"/>
  <c r="N256" i="1"/>
  <c r="N216" i="1"/>
  <c r="N204" i="1"/>
  <c r="N188" i="1"/>
  <c r="R188" i="1" s="1"/>
  <c r="O295" i="1"/>
  <c r="N305" i="1"/>
  <c r="O308" i="1"/>
  <c r="O311" i="1"/>
  <c r="O321" i="1"/>
  <c r="O324" i="1"/>
  <c r="N334" i="1"/>
  <c r="N337" i="1"/>
  <c r="N373" i="1"/>
  <c r="N395" i="1"/>
  <c r="O398" i="1"/>
  <c r="N417" i="1"/>
  <c r="O432" i="1"/>
  <c r="N453" i="1"/>
  <c r="O468" i="1"/>
  <c r="N489" i="1"/>
  <c r="O504" i="1"/>
  <c r="M408" i="1"/>
  <c r="M415" i="1"/>
  <c r="M426" i="1"/>
  <c r="M433" i="1"/>
  <c r="M444" i="1"/>
  <c r="M451" i="1"/>
  <c r="M462" i="1"/>
  <c r="M469" i="1"/>
  <c r="M480" i="1"/>
  <c r="M487" i="1"/>
  <c r="M498" i="1"/>
  <c r="M505" i="1"/>
  <c r="M516" i="1"/>
  <c r="M15" i="1"/>
  <c r="M22" i="1"/>
  <c r="M29" i="1"/>
  <c r="M48" i="1"/>
  <c r="M55" i="1"/>
  <c r="M74" i="1"/>
  <c r="M81" i="1"/>
  <c r="M93" i="1"/>
  <c r="M109" i="1"/>
  <c r="M116" i="1"/>
  <c r="M128" i="1"/>
  <c r="M140" i="1"/>
  <c r="M152" i="1"/>
  <c r="M159" i="1"/>
  <c r="M168" i="1"/>
  <c r="M175" i="1"/>
  <c r="M177" i="1"/>
  <c r="M191" i="1"/>
  <c r="M198" i="1"/>
  <c r="M207" i="1"/>
  <c r="M219" i="1"/>
  <c r="M244" i="1"/>
  <c r="M249" i="1"/>
  <c r="M254" i="1"/>
  <c r="M259" i="1"/>
  <c r="M264" i="1"/>
  <c r="M269" i="1"/>
  <c r="M274" i="1"/>
  <c r="M279" i="1"/>
  <c r="M312" i="1"/>
  <c r="M317" i="1"/>
  <c r="M325" i="1"/>
  <c r="M330" i="1"/>
  <c r="M348" i="1"/>
  <c r="M366" i="1"/>
  <c r="M374" i="1"/>
  <c r="M399" i="1"/>
  <c r="M405" i="1"/>
  <c r="M412" i="1"/>
  <c r="M423" i="1"/>
  <c r="M430" i="1"/>
  <c r="M441" i="1"/>
  <c r="M448" i="1"/>
  <c r="M459" i="1"/>
  <c r="M466" i="1"/>
  <c r="M477" i="1"/>
  <c r="M484" i="1"/>
  <c r="M495" i="1"/>
  <c r="M502" i="1"/>
  <c r="M513" i="1"/>
  <c r="M520" i="1"/>
  <c r="M13" i="1"/>
  <c r="D2" i="2" s="1"/>
  <c r="M20" i="1"/>
  <c r="M39" i="1"/>
  <c r="M46" i="1"/>
  <c r="M53" i="1"/>
  <c r="M72" i="1"/>
  <c r="M79" i="1"/>
  <c r="M91" i="1"/>
  <c r="M98" i="1"/>
  <c r="M107" i="1"/>
  <c r="M114" i="1"/>
  <c r="M126" i="1"/>
  <c r="M138" i="1"/>
  <c r="M150" i="1"/>
  <c r="M157" i="1"/>
  <c r="M164" i="1"/>
  <c r="M166" i="1"/>
  <c r="M173" i="1"/>
  <c r="M189" i="1"/>
  <c r="M205" i="1"/>
  <c r="M217" i="1"/>
  <c r="M257" i="1"/>
  <c r="M277" i="1"/>
  <c r="M282" i="1"/>
  <c r="M346" i="1"/>
  <c r="M351" i="1"/>
  <c r="M356" i="1"/>
  <c r="M372" i="1"/>
  <c r="M380" i="1"/>
  <c r="M397" i="1"/>
  <c r="M402" i="1"/>
  <c r="M409" i="1"/>
  <c r="M420" i="1"/>
  <c r="M427" i="1"/>
  <c r="M438" i="1"/>
  <c r="M445" i="1"/>
  <c r="M456" i="1"/>
  <c r="M463" i="1"/>
  <c r="M474" i="1"/>
  <c r="M481" i="1"/>
  <c r="M492" i="1"/>
  <c r="M499" i="1"/>
  <c r="M510" i="1"/>
  <c r="M517" i="1"/>
  <c r="C10" i="3"/>
  <c r="D10" i="3" s="1"/>
  <c r="M379" i="1"/>
  <c r="M367" i="1"/>
  <c r="M355" i="1"/>
  <c r="M334" i="1"/>
  <c r="M327" i="1"/>
  <c r="M320" i="1"/>
  <c r="M308" i="1"/>
  <c r="M296" i="1"/>
  <c r="M284" i="1"/>
  <c r="M272" i="1"/>
  <c r="M260" i="1"/>
  <c r="M253" i="1"/>
  <c r="M241" i="1"/>
  <c r="M229" i="1"/>
  <c r="M394" i="1"/>
  <c r="M392" i="1"/>
  <c r="M376" i="1"/>
  <c r="M364" i="1"/>
  <c r="M350" i="1"/>
  <c r="M343" i="1"/>
  <c r="Q186" i="1"/>
  <c r="Q185" i="1" s="1"/>
  <c r="Q184" i="1" s="1"/>
  <c r="Q183" i="1" s="1"/>
  <c r="Q182" i="1" s="1"/>
  <c r="Q181" i="1" s="1"/>
  <c r="Q180" i="1" s="1"/>
  <c r="Q179" i="1" s="1"/>
  <c r="Q178" i="1" s="1"/>
  <c r="C2" i="2" a="1"/>
  <c r="C2" i="2" s="1"/>
  <c r="H115" i="1" a="1"/>
  <c r="H115" i="1" s="1"/>
  <c r="H6" i="1" a="1"/>
  <c r="H6" i="1" s="1"/>
  <c r="H18" i="1" a="1"/>
  <c r="H18" i="1" s="1"/>
  <c r="H30" i="1" a="1"/>
  <c r="H30" i="1" s="1"/>
  <c r="H42" i="1" a="1"/>
  <c r="H42" i="1" s="1"/>
  <c r="H54" i="1" a="1"/>
  <c r="H54" i="1" s="1"/>
  <c r="H66" i="1" a="1"/>
  <c r="H66" i="1" s="1"/>
  <c r="H78" i="1" a="1"/>
  <c r="H78" i="1" s="1"/>
  <c r="H218" i="1" a="1"/>
  <c r="H218" i="1" s="1"/>
  <c r="H309" i="1" a="1"/>
  <c r="H309" i="1" s="1"/>
  <c r="H3" i="1" a="1"/>
  <c r="H3" i="1" s="1"/>
  <c r="H27" i="1" a="1"/>
  <c r="H27" i="1" s="1"/>
  <c r="H7" i="1" a="1"/>
  <c r="H7" i="1" s="1"/>
  <c r="H19" i="1" a="1"/>
  <c r="H19" i="1" s="1"/>
  <c r="H29" i="1" a="1"/>
  <c r="H29" i="1" s="1"/>
  <c r="H41" i="1" a="1"/>
  <c r="H41" i="1" s="1"/>
  <c r="H53" i="1" a="1"/>
  <c r="H53" i="1" s="1"/>
  <c r="H65" i="1" a="1"/>
  <c r="H65" i="1" s="1"/>
  <c r="H77" i="1" a="1"/>
  <c r="H77" i="1" s="1"/>
  <c r="H85" i="1" a="1"/>
  <c r="H85" i="1" s="1"/>
  <c r="H91" i="1" a="1"/>
  <c r="H91" i="1" s="1"/>
  <c r="H134" i="1" a="1"/>
  <c r="H134" i="1" s="1"/>
  <c r="H137" i="1" a="1"/>
  <c r="H137" i="1" s="1"/>
  <c r="H140" i="1" a="1"/>
  <c r="H140" i="1" s="1"/>
  <c r="H146" i="1" a="1"/>
  <c r="H146" i="1" s="1"/>
  <c r="H154" i="1" a="1"/>
  <c r="H154" i="1" s="1"/>
  <c r="H226" i="1" a="1"/>
  <c r="H226" i="1" s="1"/>
  <c r="H119" i="1" a="1"/>
  <c r="H119" i="1" s="1"/>
  <c r="H310" i="1" a="1"/>
  <c r="H310" i="1" s="1"/>
  <c r="H320" i="1" a="1"/>
  <c r="H320" i="1" s="1"/>
  <c r="C2" i="3" s="1"/>
  <c r="H321" i="1" a="1"/>
  <c r="H321" i="1" s="1"/>
  <c r="H308" i="1" a="1"/>
  <c r="H308" i="1" s="1"/>
  <c r="H322" i="1" a="1"/>
  <c r="H322" i="1" s="1"/>
  <c r="H315" i="1" a="1"/>
  <c r="H315" i="1" s="1"/>
  <c r="H267" i="1" a="1"/>
  <c r="H267" i="1" s="1"/>
  <c r="H257" i="1" a="1"/>
  <c r="H257" i="1" s="1"/>
  <c r="H313" i="1" a="1"/>
  <c r="H313" i="1" s="1"/>
  <c r="H299" i="1" a="1"/>
  <c r="H299" i="1" s="1"/>
  <c r="H262" i="1" a="1"/>
  <c r="H262" i="1" s="1"/>
  <c r="H323" i="1" a="1"/>
  <c r="H323" i="1" s="1"/>
  <c r="H316" i="1" a="1"/>
  <c r="H316" i="1" s="1"/>
  <c r="H311" i="1" a="1"/>
  <c r="H311" i="1" s="1"/>
  <c r="H307" i="1" a="1"/>
  <c r="H307" i="1" s="1"/>
  <c r="H300" i="1" a="1"/>
  <c r="H300" i="1" s="1"/>
  <c r="H295" i="1" a="1"/>
  <c r="H295" i="1" s="1"/>
  <c r="H266" i="1" a="1"/>
  <c r="H266" i="1" s="1"/>
  <c r="H26" i="1" a="1"/>
  <c r="H26" i="1" s="1"/>
  <c r="H38" i="1" a="1"/>
  <c r="H38" i="1" s="1"/>
  <c r="H50" i="1" a="1"/>
  <c r="H50" i="1" s="1"/>
  <c r="H62" i="1" a="1"/>
  <c r="H62" i="1" s="1"/>
  <c r="H74" i="1" a="1"/>
  <c r="H74" i="1" s="1"/>
  <c r="H126" i="1" a="1"/>
  <c r="H126" i="1" s="1"/>
  <c r="H159" i="1" a="1"/>
  <c r="H159" i="1" s="1"/>
  <c r="H75" i="1" a="1"/>
  <c r="H75" i="1" s="1"/>
  <c r="H90" i="1" a="1"/>
  <c r="H90" i="1" s="1"/>
  <c r="H142" i="1" a="1"/>
  <c r="H142" i="1" s="1"/>
  <c r="H139" i="1" a="1"/>
  <c r="H139" i="1" s="1"/>
  <c r="H25" i="1" a="1"/>
  <c r="H25" i="1" s="1"/>
  <c r="H37" i="1" a="1"/>
  <c r="H37" i="1" s="1"/>
  <c r="H49" i="1" a="1"/>
  <c r="H49" i="1" s="1"/>
  <c r="H61" i="1" a="1"/>
  <c r="H61" i="1" s="1"/>
  <c r="H73" i="1" a="1"/>
  <c r="H73" i="1" s="1"/>
  <c r="H83" i="1" a="1"/>
  <c r="H83" i="1" s="1"/>
  <c r="H89" i="1" a="1"/>
  <c r="H89" i="1" s="1"/>
  <c r="H94" i="1" a="1"/>
  <c r="H94" i="1" s="1"/>
  <c r="H98" i="1" a="1"/>
  <c r="H98" i="1" s="1"/>
  <c r="H102" i="1" a="1"/>
  <c r="H102" i="1" s="1"/>
  <c r="H106" i="1" a="1"/>
  <c r="H106" i="1" s="1"/>
  <c r="H110" i="1" a="1"/>
  <c r="H110" i="1" s="1"/>
  <c r="H114" i="1" a="1"/>
  <c r="H114" i="1" s="1"/>
  <c r="H118" i="1" a="1"/>
  <c r="H118" i="1" s="1"/>
  <c r="H133" i="1" a="1"/>
  <c r="H133" i="1" s="1"/>
  <c r="H212" i="1" a="1"/>
  <c r="H212" i="1" s="1"/>
  <c r="H235" i="1" a="1"/>
  <c r="H235" i="1" s="1"/>
  <c r="H232" i="1" a="1"/>
  <c r="H232" i="1" s="1"/>
  <c r="H280" i="1" a="1"/>
  <c r="H280" i="1" s="1"/>
  <c r="H51" i="1" a="1"/>
  <c r="H51" i="1" s="1"/>
  <c r="H84" i="1" a="1"/>
  <c r="H84" i="1" s="1"/>
  <c r="H127" i="1" a="1"/>
  <c r="H127" i="1" s="1"/>
  <c r="H13" i="1" a="1"/>
  <c r="H13" i="1" s="1"/>
  <c r="H12" i="1" a="1"/>
  <c r="H12" i="1" s="1"/>
  <c r="H24" i="1" a="1"/>
  <c r="H24" i="1" s="1"/>
  <c r="H36" i="1" a="1"/>
  <c r="H36" i="1" s="1"/>
  <c r="H48" i="1" a="1"/>
  <c r="H48" i="1" s="1"/>
  <c r="H60" i="1" a="1"/>
  <c r="H60" i="1" s="1"/>
  <c r="H72" i="1" a="1"/>
  <c r="H72" i="1" s="1"/>
  <c r="H145" i="1" a="1"/>
  <c r="H145" i="1" s="1"/>
  <c r="H161" i="1" a="1"/>
  <c r="H161" i="1" s="1"/>
  <c r="H260" i="1" a="1"/>
  <c r="H260" i="1" s="1"/>
  <c r="C3" i="3" s="1"/>
  <c r="I3" i="3" s="1"/>
  <c r="E11" i="3" s="1"/>
  <c r="H283" i="1" a="1"/>
  <c r="H283" i="1" s="1"/>
  <c r="H11" i="1" a="1"/>
  <c r="H11" i="1" s="1"/>
  <c r="H35" i="1" a="1"/>
  <c r="H35" i="1" s="1"/>
  <c r="H47" i="1" a="1"/>
  <c r="H47" i="1" s="1"/>
  <c r="H59" i="1" a="1"/>
  <c r="H59" i="1" s="1"/>
  <c r="H71" i="1" a="1"/>
  <c r="H71" i="1" s="1"/>
  <c r="H82" i="1" a="1"/>
  <c r="H82" i="1" s="1"/>
  <c r="H88" i="1" a="1"/>
  <c r="H88" i="1" s="1"/>
  <c r="H125" i="1" a="1"/>
  <c r="H125" i="1" s="1"/>
  <c r="H129" i="1" a="1"/>
  <c r="H129" i="1" s="1"/>
  <c r="H123" i="1" a="1"/>
  <c r="H123" i="1" s="1"/>
  <c r="H22" i="1" a="1"/>
  <c r="H22" i="1" s="1"/>
  <c r="H58" i="1" a="1"/>
  <c r="H58" i="1" s="1"/>
  <c r="H70" i="1" a="1"/>
  <c r="H70" i="1" s="1"/>
  <c r="H93" i="1" a="1"/>
  <c r="H93" i="1" s="1"/>
  <c r="H97" i="1" a="1"/>
  <c r="H97" i="1" s="1"/>
  <c r="H101" i="1" a="1"/>
  <c r="H101" i="1" s="1"/>
  <c r="H105" i="1" a="1"/>
  <c r="H105" i="1" s="1"/>
  <c r="H109" i="1" a="1"/>
  <c r="H109" i="1" s="1"/>
  <c r="H113" i="1" a="1"/>
  <c r="H113" i="1" s="1"/>
  <c r="H117" i="1" a="1"/>
  <c r="H117" i="1" s="1"/>
  <c r="H121" i="1" a="1"/>
  <c r="H121" i="1" s="1"/>
  <c r="H138" i="1" a="1"/>
  <c r="H138" i="1" s="1"/>
  <c r="H147" i="1" a="1"/>
  <c r="H147" i="1" s="1"/>
  <c r="H155" i="1" a="1"/>
  <c r="H155" i="1" s="1"/>
  <c r="H164" i="1" a="1"/>
  <c r="H164" i="1" s="1"/>
  <c r="H165" i="1" a="1"/>
  <c r="H165" i="1" s="1"/>
  <c r="H162" i="1" a="1"/>
  <c r="H162" i="1" s="1"/>
  <c r="H282" i="1" a="1"/>
  <c r="H282" i="1" s="1"/>
  <c r="H314" i="1" a="1"/>
  <c r="H314" i="1" s="1"/>
  <c r="H39" i="1" a="1"/>
  <c r="H39" i="1" s="1"/>
  <c r="H63" i="1" a="1"/>
  <c r="H63" i="1" s="1"/>
  <c r="H21" i="1" a="1"/>
  <c r="H21" i="1" s="1"/>
  <c r="H45" i="1" a="1"/>
  <c r="H45" i="1" s="1"/>
  <c r="H57" i="1" a="1"/>
  <c r="H57" i="1" s="1"/>
  <c r="H69" i="1" a="1"/>
  <c r="H69" i="1" s="1"/>
  <c r="H81" i="1" a="1"/>
  <c r="H81" i="1" s="1"/>
  <c r="H87" i="1" a="1"/>
  <c r="H87" i="1" s="1"/>
  <c r="H131" i="1" a="1"/>
  <c r="H131" i="1" s="1"/>
  <c r="H132" i="1" a="1"/>
  <c r="H132" i="1" s="1"/>
  <c r="H135" i="1" a="1"/>
  <c r="H135" i="1" s="1"/>
  <c r="H141" i="1" a="1"/>
  <c r="H141" i="1" s="1"/>
  <c r="H156" i="1" a="1"/>
  <c r="H156" i="1" s="1"/>
  <c r="H158" i="1" a="1"/>
  <c r="H158" i="1" s="1"/>
  <c r="H209" i="1" a="1"/>
  <c r="H209" i="1" s="1"/>
  <c r="H15" i="1" a="1"/>
  <c r="H15" i="1" s="1"/>
  <c r="H34" i="1" a="1"/>
  <c r="H34" i="1" s="1"/>
  <c r="H46" i="1" a="1"/>
  <c r="H46" i="1" s="1"/>
  <c r="H33" i="1" a="1"/>
  <c r="H33" i="1" s="1"/>
  <c r="H32" i="1" a="1"/>
  <c r="H32" i="1" s="1"/>
  <c r="H44" i="1" a="1"/>
  <c r="H44" i="1" s="1"/>
  <c r="H56" i="1" a="1"/>
  <c r="H56" i="1" s="1"/>
  <c r="H68" i="1" a="1"/>
  <c r="H68" i="1" s="1"/>
  <c r="H80" i="1" a="1"/>
  <c r="H80" i="1" s="1"/>
  <c r="H143" i="1" a="1"/>
  <c r="H143" i="1" s="1"/>
  <c r="H144" i="1" a="1"/>
  <c r="H144" i="1" s="1"/>
  <c r="H297" i="1" a="1"/>
  <c r="H297" i="1" s="1"/>
  <c r="H31" i="1" a="1"/>
  <c r="H31" i="1" s="1"/>
  <c r="H43" i="1" a="1"/>
  <c r="H43" i="1" s="1"/>
  <c r="H55" i="1" a="1"/>
  <c r="H55" i="1" s="1"/>
  <c r="H67" i="1" a="1"/>
  <c r="H67" i="1" s="1"/>
  <c r="H79" i="1" a="1"/>
  <c r="H79" i="1" s="1"/>
  <c r="H86" i="1" a="1"/>
  <c r="H86" i="1" s="1"/>
  <c r="H92" i="1" a="1"/>
  <c r="H92" i="1" s="1"/>
  <c r="H96" i="1" a="1"/>
  <c r="H96" i="1" s="1"/>
  <c r="H100" i="1" a="1"/>
  <c r="H100" i="1" s="1"/>
  <c r="H104" i="1" a="1"/>
  <c r="H104" i="1" s="1"/>
  <c r="H108" i="1" a="1"/>
  <c r="H108" i="1" s="1"/>
  <c r="H112" i="1" a="1"/>
  <c r="H112" i="1" s="1"/>
  <c r="H116" i="1" a="1"/>
  <c r="H116" i="1" s="1"/>
  <c r="H120" i="1" a="1"/>
  <c r="H120" i="1" s="1"/>
  <c r="H124" i="1" a="1"/>
  <c r="H124" i="1" s="1"/>
  <c r="H128" i="1" a="1"/>
  <c r="H128" i="1" s="1"/>
  <c r="H152" i="1" a="1"/>
  <c r="H152" i="1" s="1"/>
  <c r="H214" i="1" a="1"/>
  <c r="H214" i="1" s="1"/>
  <c r="H206" i="1" a="1"/>
  <c r="H206" i="1" s="1"/>
  <c r="H200" i="1" a="1"/>
  <c r="H200" i="1" s="1"/>
  <c r="H197" i="1" a="1"/>
  <c r="H197" i="1" s="1"/>
  <c r="H194" i="1" a="1"/>
  <c r="H194" i="1" s="1"/>
  <c r="H184" i="1" a="1"/>
  <c r="H184" i="1" s="1"/>
  <c r="H215" i="1" a="1"/>
  <c r="H215" i="1" s="1"/>
  <c r="H213" i="1" a="1"/>
  <c r="H213" i="1" s="1"/>
  <c r="H255" i="1" a="1"/>
  <c r="H255" i="1" s="1"/>
  <c r="H253" i="1" a="1"/>
  <c r="H253" i="1" s="1"/>
  <c r="H254" i="1" a="1"/>
  <c r="H254" i="1" s="1"/>
  <c r="H248" i="1" a="1"/>
  <c r="H248" i="1" s="1"/>
  <c r="H245" i="1" a="1"/>
  <c r="H245" i="1" s="1"/>
  <c r="H251" i="1" a="1"/>
  <c r="H251" i="1" s="1"/>
  <c r="H241" i="1" a="1"/>
  <c r="H241" i="1" s="1"/>
  <c r="H246" i="1" a="1"/>
  <c r="H246" i="1" s="1"/>
  <c r="H249" i="1" a="1"/>
  <c r="H249" i="1" s="1"/>
  <c r="H252" i="1" a="1"/>
  <c r="H252" i="1" s="1"/>
  <c r="H244" i="1" a="1"/>
  <c r="H244" i="1" s="1"/>
  <c r="H234" i="1" a="1"/>
  <c r="H234" i="1" s="1"/>
  <c r="H231" i="1" a="1"/>
  <c r="H231" i="1" s="1"/>
  <c r="H228" i="1" a="1"/>
  <c r="H228" i="1" s="1"/>
  <c r="H247" i="1" a="1"/>
  <c r="H247" i="1" s="1"/>
  <c r="H250" i="1" a="1"/>
  <c r="H250" i="1" s="1"/>
  <c r="H151" i="1" a="1"/>
  <c r="H151" i="1" s="1"/>
  <c r="H167" i="1" a="1"/>
  <c r="H167" i="1" s="1"/>
  <c r="H190" i="1" a="1"/>
  <c r="H190" i="1" s="1"/>
  <c r="H192" i="1" a="1"/>
  <c r="H192" i="1" s="1"/>
  <c r="H207" i="1" a="1"/>
  <c r="H207" i="1" s="1"/>
  <c r="H205" i="1" a="1"/>
  <c r="H205" i="1" s="1"/>
  <c r="H210" i="1" a="1"/>
  <c r="H210" i="1" s="1"/>
  <c r="H216" i="1" a="1"/>
  <c r="H216" i="1" s="1"/>
  <c r="H271" i="1" a="1"/>
  <c r="H271" i="1" s="1"/>
  <c r="H269" i="1" a="1"/>
  <c r="H269" i="1" s="1"/>
  <c r="H270" i="1" a="1"/>
  <c r="H270" i="1" s="1"/>
  <c r="H276" i="1" a="1"/>
  <c r="H276" i="1" s="1"/>
  <c r="H281" i="1" a="1"/>
  <c r="H281" i="1" s="1"/>
  <c r="H294" i="1" a="1"/>
  <c r="H294" i="1" s="1"/>
  <c r="H304" i="1" a="1"/>
  <c r="H304" i="1" s="1"/>
  <c r="H305" i="1" a="1"/>
  <c r="H305" i="1" s="1"/>
  <c r="H292" i="1" a="1"/>
  <c r="H292" i="1" s="1"/>
  <c r="H306" i="1" a="1"/>
  <c r="H306" i="1" s="1"/>
  <c r="H319" i="1" a="1"/>
  <c r="H319" i="1" s="1"/>
  <c r="H344" i="1" a="1"/>
  <c r="H344" i="1" s="1"/>
  <c r="H172" i="1" a="1"/>
  <c r="H172" i="1" s="1"/>
  <c r="H186" i="1" a="1"/>
  <c r="H186" i="1" s="1"/>
  <c r="H195" i="1" a="1"/>
  <c r="H195" i="1" s="1"/>
  <c r="H219" i="1" a="1"/>
  <c r="H219" i="1" s="1"/>
  <c r="H335" i="1" a="1"/>
  <c r="H335" i="1" s="1"/>
  <c r="H360" i="1" a="1"/>
  <c r="H360" i="1" s="1"/>
  <c r="H268" i="1" a="1"/>
  <c r="H268" i="1" s="1"/>
  <c r="H273" i="1" a="1"/>
  <c r="H273" i="1" s="1"/>
  <c r="H272" i="1" a="1"/>
  <c r="H272" i="1" s="1"/>
  <c r="H274" i="1" a="1"/>
  <c r="H274" i="1" s="1"/>
  <c r="H326" i="1" a="1"/>
  <c r="H326" i="1" s="1"/>
  <c r="H336" i="1" a="1"/>
  <c r="H336" i="1" s="1"/>
  <c r="H337" i="1" a="1"/>
  <c r="H337" i="1" s="1"/>
  <c r="H324" i="1" a="1"/>
  <c r="H324" i="1" s="1"/>
  <c r="H331" i="1" a="1"/>
  <c r="H331" i="1" s="1"/>
  <c r="H338" i="1" a="1"/>
  <c r="H338" i="1" s="1"/>
  <c r="H383" i="1" a="1"/>
  <c r="H383" i="1" s="1"/>
  <c r="H170" i="1" a="1"/>
  <c r="H170" i="1" s="1"/>
  <c r="H223" i="1" a="1"/>
  <c r="H223" i="1" s="1"/>
  <c r="H221" i="1" a="1"/>
  <c r="H221" i="1" s="1"/>
  <c r="H222" i="1" a="1"/>
  <c r="H222" i="1" s="1"/>
  <c r="H265" i="1" a="1"/>
  <c r="H265" i="1" s="1"/>
  <c r="H275" i="1" a="1"/>
  <c r="H275" i="1" s="1"/>
  <c r="H296" i="1" a="1"/>
  <c r="H296" i="1" s="1"/>
  <c r="H330" i="1" a="1"/>
  <c r="H330" i="1" s="1"/>
  <c r="H342" i="1" a="1"/>
  <c r="H342" i="1" s="1"/>
  <c r="H352" i="1" a="1"/>
  <c r="H352" i="1" s="1"/>
  <c r="H353" i="1" a="1"/>
  <c r="H353" i="1" s="1"/>
  <c r="H340" i="1" a="1"/>
  <c r="H340" i="1" s="1"/>
  <c r="H347" i="1" a="1"/>
  <c r="H347" i="1" s="1"/>
  <c r="H354" i="1" a="1"/>
  <c r="H354" i="1" s="1"/>
  <c r="H191" i="1" a="1"/>
  <c r="H191" i="1" s="1"/>
  <c r="H187" i="1" a="1"/>
  <c r="H187" i="1" s="1"/>
  <c r="H181" i="1" a="1"/>
  <c r="H181" i="1" s="1"/>
  <c r="H175" i="1" a="1"/>
  <c r="H175" i="1" s="1"/>
  <c r="H169" i="1" a="1"/>
  <c r="H169" i="1" s="1"/>
  <c r="H189" i="1" a="1"/>
  <c r="H189" i="1" s="1"/>
  <c r="H183" i="1" a="1"/>
  <c r="H183" i="1" s="1"/>
  <c r="H177" i="1" a="1"/>
  <c r="H177" i="1" s="1"/>
  <c r="H208" i="1" a="1"/>
  <c r="H208" i="1" s="1"/>
  <c r="H239" i="1" a="1"/>
  <c r="H239" i="1" s="1"/>
  <c r="H237" i="1" a="1"/>
  <c r="H237" i="1" s="1"/>
  <c r="H238" i="1" a="1"/>
  <c r="H238" i="1" s="1"/>
  <c r="H287" i="1" a="1"/>
  <c r="H287" i="1" s="1"/>
  <c r="H358" i="1" a="1"/>
  <c r="H358" i="1" s="1"/>
  <c r="H368" i="1" a="1"/>
  <c r="H368" i="1" s="1"/>
  <c r="H369" i="1" a="1"/>
  <c r="H369" i="1" s="1"/>
  <c r="H356" i="1" a="1"/>
  <c r="H356" i="1" s="1"/>
  <c r="H363" i="1" a="1"/>
  <c r="H363" i="1" s="1"/>
  <c r="H370" i="1" a="1"/>
  <c r="H370" i="1" s="1"/>
  <c r="H179" i="1" a="1"/>
  <c r="H179" i="1" s="1"/>
  <c r="H188" i="1" a="1"/>
  <c r="H188" i="1" s="1"/>
  <c r="C4" i="3" s="1"/>
  <c r="I4" i="3" s="1"/>
  <c r="E12" i="3" s="1"/>
  <c r="H203" i="1" a="1"/>
  <c r="H203" i="1" s="1"/>
  <c r="H211" i="1" a="1"/>
  <c r="H211" i="1" s="1"/>
  <c r="H256" i="1" a="1"/>
  <c r="H256" i="1" s="1"/>
  <c r="H258" i="1" a="1"/>
  <c r="H258" i="1" s="1"/>
  <c r="H264" i="1" a="1"/>
  <c r="H264" i="1" s="1"/>
  <c r="H348" i="1" a="1"/>
  <c r="H348" i="1" s="1"/>
  <c r="H362" i="1" a="1"/>
  <c r="H362" i="1" s="1"/>
  <c r="H371" i="1" a="1"/>
  <c r="H371" i="1" s="1"/>
  <c r="H374" i="1" a="1"/>
  <c r="H374" i="1" s="1"/>
  <c r="H384" i="1" a="1"/>
  <c r="H384" i="1" s="1"/>
  <c r="H385" i="1" a="1"/>
  <c r="H385" i="1" s="1"/>
  <c r="H372" i="1" a="1"/>
  <c r="H372" i="1" s="1"/>
  <c r="H379" i="1" a="1"/>
  <c r="H379" i="1" s="1"/>
  <c r="H386" i="1" a="1"/>
  <c r="H386" i="1" s="1"/>
  <c r="H163" i="1" a="1"/>
  <c r="H163" i="1" s="1"/>
  <c r="H174" i="1" a="1"/>
  <c r="H174" i="1" s="1"/>
  <c r="H259" i="1" a="1"/>
  <c r="H259" i="1" s="1"/>
  <c r="H277" i="1" a="1"/>
  <c r="H277" i="1" s="1"/>
  <c r="H312" i="1" a="1"/>
  <c r="H312" i="1" s="1"/>
  <c r="H343" i="1" a="1"/>
  <c r="H343" i="1" s="1"/>
  <c r="H357" i="1" a="1"/>
  <c r="H357" i="1" s="1"/>
  <c r="H364" i="1" a="1"/>
  <c r="H364" i="1" s="1"/>
  <c r="H378" i="1" a="1"/>
  <c r="H378" i="1" s="1"/>
  <c r="H387" i="1" a="1"/>
  <c r="H387" i="1" s="1"/>
  <c r="H196" i="1" a="1"/>
  <c r="H196" i="1" s="1"/>
  <c r="H217" i="1" a="1"/>
  <c r="H217" i="1" s="1"/>
  <c r="H220" i="1" a="1"/>
  <c r="H220" i="1" s="1"/>
  <c r="H225" i="1" a="1"/>
  <c r="H225" i="1" s="1"/>
  <c r="H278" i="1" a="1"/>
  <c r="H278" i="1" s="1"/>
  <c r="H288" i="1" a="1"/>
  <c r="H288" i="1" s="1"/>
  <c r="H289" i="1" a="1"/>
  <c r="H289" i="1" s="1"/>
  <c r="H290" i="1" a="1"/>
  <c r="H290" i="1" s="1"/>
  <c r="H303" i="1" a="1"/>
  <c r="H303" i="1" s="1"/>
  <c r="H329" i="1" a="1"/>
  <c r="H329" i="1" s="1"/>
  <c r="H359" i="1" a="1"/>
  <c r="H359" i="1" s="1"/>
  <c r="H380" i="1" a="1"/>
  <c r="H380" i="1" s="1"/>
  <c r="H168" i="1" a="1"/>
  <c r="H168" i="1" s="1"/>
  <c r="H173" i="1" a="1"/>
  <c r="H173" i="1" s="1"/>
  <c r="H178" i="1" a="1"/>
  <c r="H178" i="1" s="1"/>
  <c r="R187" i="1"/>
  <c r="R186" i="1" s="1"/>
  <c r="R185" i="1" s="1"/>
  <c r="R184" i="1" s="1"/>
  <c r="R183" i="1" s="1"/>
  <c r="R182" i="1" s="1"/>
  <c r="R181" i="1" s="1"/>
  <c r="R180" i="1" s="1"/>
  <c r="R179" i="1" s="1"/>
  <c r="R178" i="1" s="1"/>
  <c r="H199" i="1" a="1"/>
  <c r="H199" i="1" s="1"/>
  <c r="H224" i="1" a="1"/>
  <c r="H224" i="1" s="1"/>
  <c r="H230" i="1" a="1"/>
  <c r="H230" i="1" s="1"/>
  <c r="H233" i="1" a="1"/>
  <c r="H233" i="1" s="1"/>
  <c r="H236" i="1" a="1"/>
  <c r="H236" i="1" s="1"/>
  <c r="H240" i="1" a="1"/>
  <c r="H240" i="1" s="1"/>
  <c r="H242" i="1" a="1"/>
  <c r="H242" i="1" s="1"/>
  <c r="H279" i="1" a="1"/>
  <c r="H279" i="1" s="1"/>
  <c r="H284" i="1" a="1"/>
  <c r="H284" i="1" s="1"/>
  <c r="H291" i="1" a="1"/>
  <c r="H291" i="1" s="1"/>
  <c r="H345" i="1" a="1"/>
  <c r="H345" i="1" s="1"/>
  <c r="H375" i="1" a="1"/>
  <c r="H375" i="1" s="1"/>
  <c r="H182" i="1" a="1"/>
  <c r="H182" i="1" s="1"/>
  <c r="H227" i="1" a="1"/>
  <c r="H227" i="1" s="1"/>
  <c r="H243" i="1" a="1"/>
  <c r="H243" i="1" s="1"/>
  <c r="H298" i="1" a="1"/>
  <c r="H298" i="1" s="1"/>
  <c r="H328" i="1" a="1"/>
  <c r="H328" i="1" s="1"/>
  <c r="H361" i="1" a="1"/>
  <c r="H361" i="1" s="1"/>
  <c r="H261" i="1" a="1"/>
  <c r="H261" i="1" s="1"/>
  <c r="H293" i="1" a="1"/>
  <c r="H293" i="1" s="1"/>
  <c r="H392" i="1" a="1"/>
  <c r="H392" i="1" s="1"/>
  <c r="H286" i="1" a="1"/>
  <c r="H286" i="1" s="1"/>
  <c r="H302" i="1" a="1"/>
  <c r="H302" i="1" s="1"/>
  <c r="H318" i="1" a="1"/>
  <c r="H318" i="1" s="1"/>
  <c r="H334" i="1" a="1"/>
  <c r="H334" i="1" s="1"/>
  <c r="H350" i="1" a="1"/>
  <c r="H350" i="1" s="1"/>
  <c r="H366" i="1" a="1"/>
  <c r="H366" i="1" s="1"/>
  <c r="H382" i="1" a="1"/>
  <c r="H382" i="1" s="1"/>
  <c r="H398" i="1" a="1"/>
  <c r="H398" i="1" s="1"/>
  <c r="H285" i="1" a="1"/>
  <c r="H285" i="1" s="1"/>
  <c r="H301" i="1" a="1"/>
  <c r="H301" i="1" s="1"/>
  <c r="H317" i="1" a="1"/>
  <c r="H317" i="1" s="1"/>
  <c r="H333" i="1" a="1"/>
  <c r="H333" i="1" s="1"/>
  <c r="H349" i="1" a="1"/>
  <c r="H349" i="1" s="1"/>
  <c r="H365" i="1" a="1"/>
  <c r="H365" i="1" s="1"/>
  <c r="H381" i="1" a="1"/>
  <c r="H381" i="1" s="1"/>
  <c r="H397" i="1" a="1"/>
  <c r="H397" i="1" s="1"/>
  <c r="H400" i="1" a="1"/>
  <c r="H400" i="1" s="1"/>
  <c r="H402" i="1" a="1"/>
  <c r="H402" i="1" s="1"/>
  <c r="H396" i="1" a="1"/>
  <c r="H396" i="1" s="1"/>
  <c r="F3" i="2" l="1"/>
  <c r="Q177" i="1"/>
  <c r="Q176" i="1" s="1"/>
  <c r="Q175" i="1" s="1"/>
  <c r="Q174" i="1" s="1"/>
  <c r="Q173" i="1" s="1"/>
  <c r="Q172" i="1" s="1"/>
  <c r="Q171" i="1" s="1"/>
  <c r="Q170" i="1" s="1"/>
  <c r="Q169" i="1" s="1"/>
  <c r="Q168" i="1" s="1"/>
  <c r="Q167" i="1" s="1"/>
  <c r="Q166" i="1" s="1"/>
  <c r="Q165" i="1" s="1"/>
  <c r="Q164" i="1" s="1"/>
  <c r="Q163" i="1" s="1"/>
  <c r="Q162" i="1" s="1"/>
  <c r="Q161" i="1" s="1"/>
  <c r="Q160" i="1" s="1"/>
  <c r="Q159" i="1" s="1"/>
  <c r="Q158" i="1" s="1"/>
  <c r="Q157" i="1" s="1"/>
  <c r="Q156" i="1" s="1"/>
  <c r="Q155" i="1" s="1"/>
  <c r="Q154" i="1" s="1"/>
  <c r="Q153" i="1" s="1"/>
  <c r="Q152" i="1" s="1"/>
  <c r="Q151" i="1" s="1"/>
  <c r="Q150" i="1" s="1"/>
  <c r="Q149" i="1" s="1"/>
  <c r="Q148" i="1" s="1"/>
  <c r="Q147" i="1" s="1"/>
  <c r="Q146" i="1" s="1"/>
  <c r="Q145" i="1" s="1"/>
  <c r="Q144" i="1" s="1"/>
  <c r="Q143" i="1" s="1"/>
  <c r="Q142" i="1" s="1"/>
  <c r="Q141" i="1" s="1"/>
  <c r="Q140" i="1" s="1"/>
  <c r="Q139" i="1" s="1"/>
  <c r="Q138" i="1" s="1"/>
  <c r="Q137" i="1" s="1"/>
  <c r="Q136" i="1" s="1"/>
  <c r="Q135" i="1" s="1"/>
  <c r="Q134" i="1" s="1"/>
  <c r="Q133" i="1" s="1"/>
  <c r="Q132" i="1" s="1"/>
  <c r="Q131" i="1" s="1"/>
  <c r="Q130" i="1" s="1"/>
  <c r="Q129" i="1" s="1"/>
  <c r="Q128" i="1" s="1"/>
  <c r="Q127" i="1" s="1"/>
  <c r="Q126" i="1" s="1"/>
  <c r="Q125" i="1" s="1"/>
  <c r="Q124" i="1" s="1"/>
  <c r="Q123" i="1" s="1"/>
  <c r="Q122" i="1" s="1"/>
  <c r="Q121" i="1" s="1"/>
  <c r="Q120" i="1" s="1"/>
  <c r="Q119" i="1" s="1"/>
  <c r="Q118" i="1" s="1"/>
  <c r="Q117" i="1" s="1"/>
  <c r="Q116" i="1" s="1"/>
  <c r="Q115" i="1" s="1"/>
  <c r="Q114" i="1" s="1"/>
  <c r="Q113" i="1" s="1"/>
  <c r="Q112" i="1" s="1"/>
  <c r="Q111" i="1" s="1"/>
  <c r="Q110" i="1" s="1"/>
  <c r="Q109" i="1" s="1"/>
  <c r="Q108" i="1" s="1"/>
  <c r="Q107" i="1" s="1"/>
  <c r="Q106" i="1" s="1"/>
  <c r="Q105" i="1" s="1"/>
  <c r="Q104" i="1" s="1"/>
  <c r="Q103" i="1" s="1"/>
  <c r="Q102" i="1" s="1"/>
  <c r="Q101" i="1" s="1"/>
  <c r="Q100" i="1" s="1"/>
  <c r="Q99" i="1" s="1"/>
  <c r="Q98" i="1" s="1"/>
  <c r="Q97" i="1" s="1"/>
  <c r="Q96" i="1" s="1"/>
  <c r="Q95" i="1" s="1"/>
  <c r="Q94" i="1" s="1"/>
  <c r="Q93" i="1" s="1"/>
  <c r="Q92" i="1" s="1"/>
  <c r="Q91" i="1" s="1"/>
  <c r="Q90" i="1" s="1"/>
  <c r="Q89" i="1" s="1"/>
  <c r="Q88" i="1" s="1"/>
  <c r="Q87" i="1" s="1"/>
  <c r="Q86" i="1" s="1"/>
  <c r="Q85" i="1" s="1"/>
  <c r="Q84" i="1" s="1"/>
  <c r="Q83" i="1" s="1"/>
  <c r="Q82" i="1" s="1"/>
  <c r="Q81" i="1" s="1"/>
  <c r="Q80" i="1" s="1"/>
  <c r="Q79" i="1" s="1"/>
  <c r="Q78" i="1" s="1"/>
  <c r="Q77" i="1" s="1"/>
  <c r="Q76" i="1" s="1"/>
  <c r="Q75" i="1" s="1"/>
  <c r="Q74" i="1" s="1"/>
  <c r="Q73" i="1" s="1"/>
  <c r="Q72" i="1" s="1"/>
  <c r="Q71" i="1" s="1"/>
  <c r="Q70" i="1" s="1"/>
  <c r="Q69" i="1" s="1"/>
  <c r="Q68" i="1" s="1"/>
  <c r="Q67" i="1" s="1"/>
  <c r="Q66" i="1" s="1"/>
  <c r="Q65" i="1" s="1"/>
  <c r="Q64" i="1" s="1"/>
  <c r="Q63" i="1" s="1"/>
  <c r="Q62" i="1" s="1"/>
  <c r="Q61" i="1" s="1"/>
  <c r="Q60" i="1" s="1"/>
  <c r="Q59" i="1" s="1"/>
  <c r="Q58" i="1" s="1"/>
  <c r="Q57" i="1" s="1"/>
  <c r="Q56" i="1" s="1"/>
  <c r="Q55" i="1" s="1"/>
  <c r="Q54" i="1" s="1"/>
  <c r="Q53" i="1" s="1"/>
  <c r="Q52" i="1" s="1"/>
  <c r="Q51" i="1" s="1"/>
  <c r="Q50" i="1" s="1"/>
  <c r="Q49" i="1" s="1"/>
  <c r="Q48" i="1" s="1"/>
  <c r="Q47" i="1" s="1"/>
  <c r="Q46" i="1" s="1"/>
  <c r="Q45" i="1" s="1"/>
  <c r="Q44" i="1" s="1"/>
  <c r="Q43" i="1" s="1"/>
  <c r="Q42" i="1" s="1"/>
  <c r="Q41" i="1" s="1"/>
  <c r="Q40" i="1" s="1"/>
  <c r="Q39" i="1" s="1"/>
  <c r="Q38" i="1" s="1"/>
  <c r="Q37" i="1" s="1"/>
  <c r="Q36" i="1" s="1"/>
  <c r="Q35" i="1" s="1"/>
  <c r="Q34" i="1" s="1"/>
  <c r="Q33" i="1" s="1"/>
  <c r="Q32" i="1" s="1"/>
  <c r="Q31" i="1" s="1"/>
  <c r="Q30" i="1" s="1"/>
  <c r="Q29" i="1" s="1"/>
  <c r="Q28" i="1" s="1"/>
  <c r="Q27" i="1" s="1"/>
  <c r="Q26" i="1" s="1"/>
  <c r="Q25" i="1" s="1"/>
  <c r="Q24" i="1" s="1"/>
  <c r="Q23" i="1" s="1"/>
  <c r="Q22" i="1" s="1"/>
  <c r="Q21" i="1" s="1"/>
  <c r="Q20" i="1" s="1"/>
  <c r="Q19" i="1" s="1"/>
  <c r="Q18" i="1" s="1"/>
  <c r="Q17" i="1" s="1"/>
  <c r="Q16" i="1" s="1"/>
  <c r="Q15" i="1" s="1"/>
  <c r="Q14" i="1" s="1"/>
  <c r="Q13" i="1" s="1"/>
  <c r="Q12" i="1" s="1"/>
  <c r="Q11" i="1" s="1"/>
  <c r="Q10" i="1" s="1"/>
  <c r="Q9" i="1" s="1"/>
  <c r="Q8" i="1" s="1"/>
  <c r="Q7" i="1" s="1"/>
  <c r="Q6" i="1" s="1"/>
  <c r="Q5" i="1" s="1"/>
  <c r="Q4" i="1" s="1"/>
  <c r="Q3" i="1" s="1"/>
  <c r="Q2" i="1" s="1"/>
  <c r="F2" i="2"/>
  <c r="R177" i="1"/>
  <c r="R176" i="1" s="1"/>
  <c r="R175" i="1" s="1"/>
  <c r="R174" i="1" s="1"/>
  <c r="R173" i="1" s="1"/>
  <c r="R172" i="1" s="1"/>
  <c r="R171" i="1" s="1"/>
  <c r="R170" i="1" s="1"/>
  <c r="R169" i="1" s="1"/>
  <c r="R168" i="1" s="1"/>
  <c r="R167" i="1" s="1"/>
  <c r="R166" i="1" s="1"/>
  <c r="R165" i="1" s="1"/>
  <c r="R164" i="1" s="1"/>
  <c r="R163" i="1" s="1"/>
  <c r="R162" i="1" s="1"/>
  <c r="R161" i="1" s="1"/>
  <c r="R160" i="1" s="1"/>
  <c r="R159" i="1" s="1"/>
  <c r="R158" i="1" s="1"/>
  <c r="R157" i="1" s="1"/>
  <c r="R156" i="1" s="1"/>
  <c r="R155" i="1" s="1"/>
  <c r="R154" i="1" s="1"/>
  <c r="R153" i="1" s="1"/>
  <c r="R152" i="1" s="1"/>
  <c r="R151" i="1" s="1"/>
  <c r="R150" i="1" s="1"/>
  <c r="R149" i="1" s="1"/>
  <c r="R148" i="1" s="1"/>
  <c r="R147" i="1" s="1"/>
  <c r="R146" i="1" s="1"/>
  <c r="R145" i="1" s="1"/>
  <c r="R144" i="1" s="1"/>
  <c r="R143" i="1" s="1"/>
  <c r="R142" i="1" s="1"/>
  <c r="R141" i="1" s="1"/>
  <c r="R140" i="1" s="1"/>
  <c r="R139" i="1" s="1"/>
  <c r="R138" i="1" s="1"/>
  <c r="R137" i="1" s="1"/>
  <c r="R136" i="1" s="1"/>
  <c r="R135" i="1" s="1"/>
  <c r="R134" i="1" s="1"/>
  <c r="R133" i="1" s="1"/>
  <c r="R132" i="1" s="1"/>
  <c r="R131" i="1" s="1"/>
  <c r="R130" i="1" s="1"/>
  <c r="R129" i="1" s="1"/>
  <c r="R128" i="1" s="1"/>
  <c r="R127" i="1" s="1"/>
  <c r="R126" i="1" s="1"/>
  <c r="R125" i="1" s="1"/>
  <c r="R124" i="1" s="1"/>
  <c r="R123" i="1" s="1"/>
  <c r="R122" i="1" s="1"/>
  <c r="R121" i="1" s="1"/>
  <c r="R120" i="1" s="1"/>
  <c r="R119" i="1" s="1"/>
  <c r="R118" i="1" s="1"/>
  <c r="R117" i="1" s="1"/>
  <c r="R116" i="1" s="1"/>
  <c r="R115" i="1" s="1"/>
  <c r="R114" i="1" s="1"/>
  <c r="R113" i="1" s="1"/>
  <c r="R112" i="1" s="1"/>
  <c r="R111" i="1" s="1"/>
  <c r="R110" i="1" s="1"/>
  <c r="R109" i="1" s="1"/>
  <c r="R108" i="1" s="1"/>
  <c r="R107" i="1" s="1"/>
  <c r="R106" i="1" s="1"/>
  <c r="R105" i="1" s="1"/>
  <c r="R104" i="1" s="1"/>
  <c r="R103" i="1" s="1"/>
  <c r="R102" i="1" s="1"/>
  <c r="R101" i="1" s="1"/>
  <c r="R100" i="1" s="1"/>
  <c r="R99" i="1" s="1"/>
  <c r="R98" i="1" s="1"/>
  <c r="R97" i="1" s="1"/>
  <c r="R96" i="1" s="1"/>
  <c r="R95" i="1" s="1"/>
  <c r="R94" i="1" s="1"/>
  <c r="R93" i="1" s="1"/>
  <c r="R92" i="1" s="1"/>
  <c r="R91" i="1" s="1"/>
  <c r="R90" i="1" s="1"/>
  <c r="R89" i="1" s="1"/>
  <c r="R88" i="1" s="1"/>
  <c r="R87" i="1" s="1"/>
  <c r="R86" i="1" s="1"/>
  <c r="R85" i="1" s="1"/>
  <c r="R84" i="1" s="1"/>
  <c r="R83" i="1" s="1"/>
  <c r="R82" i="1" s="1"/>
  <c r="R81" i="1" s="1"/>
  <c r="R80" i="1" s="1"/>
  <c r="R79" i="1" s="1"/>
  <c r="R78" i="1" s="1"/>
  <c r="R77" i="1" s="1"/>
  <c r="R76" i="1" s="1"/>
  <c r="R75" i="1" s="1"/>
  <c r="R74" i="1" s="1"/>
  <c r="R73" i="1" s="1"/>
  <c r="R72" i="1" s="1"/>
  <c r="R71" i="1" s="1"/>
  <c r="R70" i="1" s="1"/>
  <c r="R69" i="1" s="1"/>
  <c r="R68" i="1" s="1"/>
  <c r="R67" i="1" s="1"/>
  <c r="R66" i="1" s="1"/>
  <c r="R65" i="1" s="1"/>
  <c r="R64" i="1" s="1"/>
  <c r="R63" i="1" s="1"/>
  <c r="R62" i="1" s="1"/>
  <c r="R61" i="1" s="1"/>
  <c r="R60" i="1" s="1"/>
  <c r="R59" i="1" s="1"/>
  <c r="R58" i="1" s="1"/>
  <c r="R57" i="1" s="1"/>
  <c r="R56" i="1" s="1"/>
  <c r="R55" i="1" s="1"/>
  <c r="R54" i="1" s="1"/>
  <c r="R53" i="1" s="1"/>
  <c r="R52" i="1" s="1"/>
  <c r="R51" i="1" s="1"/>
  <c r="R50" i="1" s="1"/>
  <c r="R49" i="1" s="1"/>
  <c r="R48" i="1" s="1"/>
  <c r="R47" i="1" s="1"/>
  <c r="R46" i="1" s="1"/>
  <c r="R45" i="1" s="1"/>
  <c r="R44" i="1" s="1"/>
  <c r="R43" i="1" s="1"/>
  <c r="R42" i="1" s="1"/>
  <c r="R41" i="1" s="1"/>
  <c r="R40" i="1" s="1"/>
  <c r="R39" i="1" s="1"/>
  <c r="R38" i="1" s="1"/>
  <c r="R37" i="1" s="1"/>
  <c r="R36" i="1" s="1"/>
  <c r="R35" i="1" s="1"/>
  <c r="R34" i="1" s="1"/>
  <c r="R33" i="1" s="1"/>
  <c r="R32" i="1" s="1"/>
  <c r="R31" i="1" s="1"/>
  <c r="R30" i="1" s="1"/>
  <c r="R29" i="1" s="1"/>
  <c r="R28" i="1" s="1"/>
  <c r="R27" i="1" s="1"/>
  <c r="R26" i="1" s="1"/>
  <c r="R25" i="1" s="1"/>
  <c r="R24" i="1" s="1"/>
  <c r="R23" i="1" s="1"/>
  <c r="R22" i="1" s="1"/>
  <c r="R21" i="1" s="1"/>
  <c r="R20" i="1" s="1"/>
  <c r="R19" i="1" s="1"/>
  <c r="R18" i="1" s="1"/>
  <c r="R17" i="1" s="1"/>
  <c r="R16" i="1" s="1"/>
  <c r="R15" i="1" s="1"/>
  <c r="R14" i="1" s="1"/>
  <c r="R13" i="1" s="1"/>
  <c r="R12" i="1" s="1"/>
  <c r="R11" i="1" s="1"/>
  <c r="R10" i="1" s="1"/>
  <c r="R9" i="1" s="1"/>
  <c r="R8" i="1" s="1"/>
  <c r="R7" i="1" s="1"/>
  <c r="R6" i="1" s="1"/>
  <c r="R5" i="1" s="1"/>
  <c r="R4" i="1" s="1"/>
  <c r="R3" i="1" s="1"/>
  <c r="R2" i="1" s="1"/>
  <c r="F4" i="2"/>
  <c r="I2" i="3"/>
  <c r="E10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<sst xmlns="http://schemas.openxmlformats.org/spreadsheetml/2006/main" count="40" uniqueCount="33">
  <si>
    <t>Date</t>
  </si>
  <si>
    <t>U.S. Equities</t>
  </si>
  <si>
    <t>U.S. Fixed Income</t>
  </si>
  <si>
    <t>Risk Free</t>
  </si>
  <si>
    <t>Rolling 10 Year Correlation</t>
  </si>
  <si>
    <t>Excess Return Equity</t>
  </si>
  <si>
    <t>Avg 10 Yr. Excess Equity</t>
  </si>
  <si>
    <t>Avg. 10 Yr. Fixed Income</t>
  </si>
  <si>
    <t>SD Equity</t>
  </si>
  <si>
    <t>SD Fixed Income</t>
  </si>
  <si>
    <t>1997 Weight Return</t>
  </si>
  <si>
    <t>2002 Weight Return</t>
  </si>
  <si>
    <t>2008 Weight Return</t>
  </si>
  <si>
    <t>2002 Weight</t>
  </si>
  <si>
    <t>2008 Weight</t>
  </si>
  <si>
    <t>Equity Excess Return</t>
  </si>
  <si>
    <t>Correlation</t>
  </si>
  <si>
    <t>Optimum Equity Weight</t>
  </si>
  <si>
    <t>Sharpe Ratio</t>
  </si>
  <si>
    <t>Portfolio</t>
  </si>
  <si>
    <t>Return</t>
  </si>
  <si>
    <t>Standard Deviation</t>
  </si>
  <si>
    <t>Equity Annalized SD</t>
  </si>
  <si>
    <t>Fixed Income Annualized SD</t>
  </si>
  <si>
    <t xml:space="preserve">Equity Excess Return </t>
  </si>
  <si>
    <t xml:space="preserve">1997 Weight </t>
  </si>
  <si>
    <t>Portfolio Year</t>
  </si>
  <si>
    <t>Equity Weight</t>
  </si>
  <si>
    <t>Fixed Income Weight</t>
  </si>
  <si>
    <t>Solve for w</t>
  </si>
  <si>
    <t>Fixed Income Excess Return</t>
  </si>
  <si>
    <t>Excess Fixed Income Return</t>
  </si>
  <si>
    <t>Note r_e and r_f are the excess returns for equity and fixed income respectively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</si>
</sst>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" x14ac:knownFonts="1">
    <font>
      <sz val="11"/>
      <color theme="1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0" xfId="0" applyFill="1"/>
    <xf numFmtId="14" fontId="0" fillId="2" borderId="0" xfId="0" applyNumberFormat="1" applyFill="1"/>
    <xf numFmtId="14" fontId="0" fillId="0" borderId="0" xfId="0" applyNumberFormat="1"/>
    <xf numFmtId="0" fontId="0" fillId="0" borderId="1" xfId="0" applyBorder="1"/>
    <xf numFmtId="10" fontId="0" fillId="0" borderId="0" xfId="0" applyNumberFormat="1"/>
    <xf numFmtId="44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8">
    <dxf>
      <numFmt numFmtId="14" formatCode="0.00%"/>
    </dxf>
    <dxf>
      <numFmt numFmtId="14" formatCode="0.00%"/>
    </dxf>
    <dxf>
      <numFmt numFmtId="14" formatCode="0.00%"/>
    </dxf>
    <dxf>
      <border outline="0">
        <bottom style="thin">
          <color auto="1"/>
        </bottom>
      </border>
    </dxf>
    <dxf>
      <numFmt numFmtId="2" formatCode="0.00"/>
    </dxf>
    <dxf>
      <numFmt numFmtId="14" formatCode="0.00%"/>
    </dxf>
    <dxf>
      <numFmt numFmtId="14" formatCode="0.00%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Cummulative Return of $1000 Invested of Different</a:t>
            </a:r>
            <a:r>
              <a:rPr lang="en-US" baseline="0"/>
              <a:t> Portfolio Weights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'Time Series Risk and Return'!$Q$1</c:f>
              <c:strCache>
                <c:ptCount val="1"/>
                <c:pt idx="0">
                  <c:v>1997 Weight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186"/>
            <c:marker>
              <c:symbol val="none"/>
            </c:marker>
            <c:bubble3D val="0"/>
            <c:spPr>
              <a:ln w="28575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39DC-4C1A-A526-EAD4C2DBA2BB}"/>
              </c:ext>
            </c:extLst>
          </c:dPt>
          <c:dLbls>
            <c:dLbl>
              <c:idx val="186"/>
              <c:layout>
                <c:manualLayout>
                  <c:x val="-9.4711138020510989E-3"/>
                  <c:y val="-2.824880225263810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9DC-4C1A-A526-EAD4C2DBA2B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'Time Series Risk and Return'!$P$2:$P$188</c:f>
              <c:numCache>
                <c:formatCode>m/d/yyyy</c:formatCode>
                <c:ptCount val="187"/>
                <c:pt idx="0">
                  <c:v>45473</c:v>
                </c:pt>
                <c:pt idx="1">
                  <c:v>45443</c:v>
                </c:pt>
                <c:pt idx="2">
                  <c:v>45412</c:v>
                </c:pt>
                <c:pt idx="3">
                  <c:v>45382</c:v>
                </c:pt>
                <c:pt idx="4">
                  <c:v>45351</c:v>
                </c:pt>
                <c:pt idx="5">
                  <c:v>45322</c:v>
                </c:pt>
                <c:pt idx="6">
                  <c:v>45291</c:v>
                </c:pt>
                <c:pt idx="7">
                  <c:v>45260</c:v>
                </c:pt>
                <c:pt idx="8">
                  <c:v>45230</c:v>
                </c:pt>
                <c:pt idx="9">
                  <c:v>45199</c:v>
                </c:pt>
                <c:pt idx="10">
                  <c:v>45169</c:v>
                </c:pt>
                <c:pt idx="11">
                  <c:v>45138</c:v>
                </c:pt>
                <c:pt idx="12">
                  <c:v>45107</c:v>
                </c:pt>
                <c:pt idx="13">
                  <c:v>45077</c:v>
                </c:pt>
                <c:pt idx="14">
                  <c:v>45046</c:v>
                </c:pt>
                <c:pt idx="15">
                  <c:v>45016</c:v>
                </c:pt>
                <c:pt idx="16">
                  <c:v>44985</c:v>
                </c:pt>
                <c:pt idx="17">
                  <c:v>44957</c:v>
                </c:pt>
                <c:pt idx="18">
                  <c:v>44926</c:v>
                </c:pt>
                <c:pt idx="19">
                  <c:v>44895</c:v>
                </c:pt>
                <c:pt idx="20">
                  <c:v>44865</c:v>
                </c:pt>
                <c:pt idx="21">
                  <c:v>44834</c:v>
                </c:pt>
                <c:pt idx="22">
                  <c:v>44804</c:v>
                </c:pt>
                <c:pt idx="23">
                  <c:v>44773</c:v>
                </c:pt>
                <c:pt idx="24">
                  <c:v>44742</c:v>
                </c:pt>
                <c:pt idx="25">
                  <c:v>44712</c:v>
                </c:pt>
                <c:pt idx="26">
                  <c:v>44681</c:v>
                </c:pt>
                <c:pt idx="27">
                  <c:v>44651</c:v>
                </c:pt>
                <c:pt idx="28">
                  <c:v>44620</c:v>
                </c:pt>
                <c:pt idx="29">
                  <c:v>44592</c:v>
                </c:pt>
                <c:pt idx="30">
                  <c:v>44561</c:v>
                </c:pt>
                <c:pt idx="31">
                  <c:v>44530</c:v>
                </c:pt>
                <c:pt idx="32">
                  <c:v>44500</c:v>
                </c:pt>
                <c:pt idx="33">
                  <c:v>44469</c:v>
                </c:pt>
                <c:pt idx="34">
                  <c:v>44439</c:v>
                </c:pt>
                <c:pt idx="35">
                  <c:v>44408</c:v>
                </c:pt>
                <c:pt idx="36">
                  <c:v>44377</c:v>
                </c:pt>
                <c:pt idx="37">
                  <c:v>44347</c:v>
                </c:pt>
                <c:pt idx="38">
                  <c:v>44316</c:v>
                </c:pt>
                <c:pt idx="39">
                  <c:v>44286</c:v>
                </c:pt>
                <c:pt idx="40">
                  <c:v>44255</c:v>
                </c:pt>
                <c:pt idx="41">
                  <c:v>44227</c:v>
                </c:pt>
                <c:pt idx="42">
                  <c:v>44196</c:v>
                </c:pt>
                <c:pt idx="43">
                  <c:v>44165</c:v>
                </c:pt>
                <c:pt idx="44">
                  <c:v>44135</c:v>
                </c:pt>
                <c:pt idx="45">
                  <c:v>44104</c:v>
                </c:pt>
                <c:pt idx="46">
                  <c:v>44074</c:v>
                </c:pt>
                <c:pt idx="47">
                  <c:v>44043</c:v>
                </c:pt>
                <c:pt idx="48">
                  <c:v>44012</c:v>
                </c:pt>
                <c:pt idx="49">
                  <c:v>43982</c:v>
                </c:pt>
                <c:pt idx="50">
                  <c:v>43951</c:v>
                </c:pt>
                <c:pt idx="51">
                  <c:v>43921</c:v>
                </c:pt>
                <c:pt idx="52">
                  <c:v>43890</c:v>
                </c:pt>
                <c:pt idx="53">
                  <c:v>43861</c:v>
                </c:pt>
                <c:pt idx="54">
                  <c:v>43830</c:v>
                </c:pt>
                <c:pt idx="55">
                  <c:v>43799</c:v>
                </c:pt>
                <c:pt idx="56">
                  <c:v>43769</c:v>
                </c:pt>
                <c:pt idx="57">
                  <c:v>43738</c:v>
                </c:pt>
                <c:pt idx="58">
                  <c:v>43708</c:v>
                </c:pt>
                <c:pt idx="59">
                  <c:v>43677</c:v>
                </c:pt>
                <c:pt idx="60">
                  <c:v>43646</c:v>
                </c:pt>
                <c:pt idx="61">
                  <c:v>43616</c:v>
                </c:pt>
                <c:pt idx="62">
                  <c:v>43585</c:v>
                </c:pt>
                <c:pt idx="63">
                  <c:v>43555</c:v>
                </c:pt>
                <c:pt idx="64">
                  <c:v>43524</c:v>
                </c:pt>
                <c:pt idx="65">
                  <c:v>43496</c:v>
                </c:pt>
                <c:pt idx="66">
                  <c:v>43465</c:v>
                </c:pt>
                <c:pt idx="67">
                  <c:v>43434</c:v>
                </c:pt>
                <c:pt idx="68">
                  <c:v>43404</c:v>
                </c:pt>
                <c:pt idx="69">
                  <c:v>43373</c:v>
                </c:pt>
                <c:pt idx="70">
                  <c:v>43343</c:v>
                </c:pt>
                <c:pt idx="71">
                  <c:v>43312</c:v>
                </c:pt>
                <c:pt idx="72">
                  <c:v>43281</c:v>
                </c:pt>
                <c:pt idx="73">
                  <c:v>43251</c:v>
                </c:pt>
                <c:pt idx="74">
                  <c:v>43220</c:v>
                </c:pt>
                <c:pt idx="75">
                  <c:v>43190</c:v>
                </c:pt>
                <c:pt idx="76">
                  <c:v>43159</c:v>
                </c:pt>
                <c:pt idx="77">
                  <c:v>43131</c:v>
                </c:pt>
                <c:pt idx="78">
                  <c:v>43100</c:v>
                </c:pt>
                <c:pt idx="79">
                  <c:v>43069</c:v>
                </c:pt>
                <c:pt idx="80">
                  <c:v>43039</c:v>
                </c:pt>
                <c:pt idx="81">
                  <c:v>43008</c:v>
                </c:pt>
                <c:pt idx="82">
                  <c:v>42978</c:v>
                </c:pt>
                <c:pt idx="83">
                  <c:v>42947</c:v>
                </c:pt>
                <c:pt idx="84">
                  <c:v>42916</c:v>
                </c:pt>
                <c:pt idx="85">
                  <c:v>42886</c:v>
                </c:pt>
                <c:pt idx="86">
                  <c:v>42855</c:v>
                </c:pt>
                <c:pt idx="87">
                  <c:v>42825</c:v>
                </c:pt>
                <c:pt idx="88">
                  <c:v>42794</c:v>
                </c:pt>
                <c:pt idx="89">
                  <c:v>42766</c:v>
                </c:pt>
                <c:pt idx="90">
                  <c:v>42735</c:v>
                </c:pt>
                <c:pt idx="91">
                  <c:v>42704</c:v>
                </c:pt>
                <c:pt idx="92">
                  <c:v>42674</c:v>
                </c:pt>
                <c:pt idx="93">
                  <c:v>42643</c:v>
                </c:pt>
                <c:pt idx="94">
                  <c:v>42613</c:v>
                </c:pt>
                <c:pt idx="95">
                  <c:v>42582</c:v>
                </c:pt>
                <c:pt idx="96">
                  <c:v>42551</c:v>
                </c:pt>
                <c:pt idx="97">
                  <c:v>42521</c:v>
                </c:pt>
                <c:pt idx="98">
                  <c:v>42490</c:v>
                </c:pt>
                <c:pt idx="99">
                  <c:v>42460</c:v>
                </c:pt>
                <c:pt idx="100">
                  <c:v>42429</c:v>
                </c:pt>
                <c:pt idx="101">
                  <c:v>42400</c:v>
                </c:pt>
                <c:pt idx="102">
                  <c:v>42369</c:v>
                </c:pt>
                <c:pt idx="103">
                  <c:v>42338</c:v>
                </c:pt>
                <c:pt idx="104">
                  <c:v>42308</c:v>
                </c:pt>
                <c:pt idx="105">
                  <c:v>42277</c:v>
                </c:pt>
                <c:pt idx="106">
                  <c:v>42247</c:v>
                </c:pt>
                <c:pt idx="107">
                  <c:v>42216</c:v>
                </c:pt>
                <c:pt idx="108">
                  <c:v>42185</c:v>
                </c:pt>
                <c:pt idx="109">
                  <c:v>42155</c:v>
                </c:pt>
                <c:pt idx="110">
                  <c:v>42124</c:v>
                </c:pt>
                <c:pt idx="111">
                  <c:v>42094</c:v>
                </c:pt>
                <c:pt idx="112">
                  <c:v>42063</c:v>
                </c:pt>
                <c:pt idx="113">
                  <c:v>42035</c:v>
                </c:pt>
                <c:pt idx="114">
                  <c:v>42004</c:v>
                </c:pt>
                <c:pt idx="115">
                  <c:v>41973</c:v>
                </c:pt>
                <c:pt idx="116">
                  <c:v>41943</c:v>
                </c:pt>
                <c:pt idx="117">
                  <c:v>41912</c:v>
                </c:pt>
                <c:pt idx="118">
                  <c:v>41882</c:v>
                </c:pt>
                <c:pt idx="119">
                  <c:v>41851</c:v>
                </c:pt>
                <c:pt idx="120">
                  <c:v>41820</c:v>
                </c:pt>
                <c:pt idx="121">
                  <c:v>41790</c:v>
                </c:pt>
                <c:pt idx="122">
                  <c:v>41759</c:v>
                </c:pt>
                <c:pt idx="123">
                  <c:v>41729</c:v>
                </c:pt>
                <c:pt idx="124">
                  <c:v>41698</c:v>
                </c:pt>
                <c:pt idx="125">
                  <c:v>41670</c:v>
                </c:pt>
                <c:pt idx="126">
                  <c:v>41639</c:v>
                </c:pt>
                <c:pt idx="127">
                  <c:v>41608</c:v>
                </c:pt>
                <c:pt idx="128">
                  <c:v>41578</c:v>
                </c:pt>
                <c:pt idx="129">
                  <c:v>41547</c:v>
                </c:pt>
                <c:pt idx="130">
                  <c:v>41517</c:v>
                </c:pt>
                <c:pt idx="131">
                  <c:v>41486</c:v>
                </c:pt>
                <c:pt idx="132">
                  <c:v>41455</c:v>
                </c:pt>
                <c:pt idx="133">
                  <c:v>41425</c:v>
                </c:pt>
                <c:pt idx="134">
                  <c:v>41394</c:v>
                </c:pt>
                <c:pt idx="135">
                  <c:v>41364</c:v>
                </c:pt>
                <c:pt idx="136">
                  <c:v>41333</c:v>
                </c:pt>
                <c:pt idx="137">
                  <c:v>41305</c:v>
                </c:pt>
                <c:pt idx="138">
                  <c:v>41274</c:v>
                </c:pt>
                <c:pt idx="139">
                  <c:v>41243</c:v>
                </c:pt>
                <c:pt idx="140">
                  <c:v>41213</c:v>
                </c:pt>
                <c:pt idx="141">
                  <c:v>41182</c:v>
                </c:pt>
                <c:pt idx="142">
                  <c:v>41152</c:v>
                </c:pt>
                <c:pt idx="143">
                  <c:v>41121</c:v>
                </c:pt>
                <c:pt idx="144">
                  <c:v>41090</c:v>
                </c:pt>
                <c:pt idx="145">
                  <c:v>41060</c:v>
                </c:pt>
                <c:pt idx="146">
                  <c:v>41029</c:v>
                </c:pt>
                <c:pt idx="147">
                  <c:v>40999</c:v>
                </c:pt>
                <c:pt idx="148">
                  <c:v>40968</c:v>
                </c:pt>
                <c:pt idx="149">
                  <c:v>40939</c:v>
                </c:pt>
                <c:pt idx="150">
                  <c:v>40908</c:v>
                </c:pt>
                <c:pt idx="151">
                  <c:v>40877</c:v>
                </c:pt>
                <c:pt idx="152">
                  <c:v>40847</c:v>
                </c:pt>
                <c:pt idx="153">
                  <c:v>40816</c:v>
                </c:pt>
                <c:pt idx="154">
                  <c:v>40786</c:v>
                </c:pt>
                <c:pt idx="155">
                  <c:v>40755</c:v>
                </c:pt>
                <c:pt idx="156">
                  <c:v>40724</c:v>
                </c:pt>
                <c:pt idx="157">
                  <c:v>40694</c:v>
                </c:pt>
                <c:pt idx="158">
                  <c:v>40663</c:v>
                </c:pt>
                <c:pt idx="159">
                  <c:v>40633</c:v>
                </c:pt>
                <c:pt idx="160">
                  <c:v>40602</c:v>
                </c:pt>
                <c:pt idx="161">
                  <c:v>40574</c:v>
                </c:pt>
                <c:pt idx="162">
                  <c:v>40543</c:v>
                </c:pt>
                <c:pt idx="163">
                  <c:v>40512</c:v>
                </c:pt>
                <c:pt idx="164">
                  <c:v>40482</c:v>
                </c:pt>
                <c:pt idx="165">
                  <c:v>40451</c:v>
                </c:pt>
                <c:pt idx="166">
                  <c:v>40421</c:v>
                </c:pt>
                <c:pt idx="167">
                  <c:v>40390</c:v>
                </c:pt>
                <c:pt idx="168">
                  <c:v>40359</c:v>
                </c:pt>
                <c:pt idx="169">
                  <c:v>40329</c:v>
                </c:pt>
                <c:pt idx="170">
                  <c:v>40298</c:v>
                </c:pt>
                <c:pt idx="171">
                  <c:v>40268</c:v>
                </c:pt>
                <c:pt idx="172">
                  <c:v>40237</c:v>
                </c:pt>
                <c:pt idx="173">
                  <c:v>40209</c:v>
                </c:pt>
                <c:pt idx="174">
                  <c:v>40178</c:v>
                </c:pt>
                <c:pt idx="175">
                  <c:v>40147</c:v>
                </c:pt>
                <c:pt idx="176">
                  <c:v>40117</c:v>
                </c:pt>
                <c:pt idx="177">
                  <c:v>40086</c:v>
                </c:pt>
                <c:pt idx="178">
                  <c:v>40056</c:v>
                </c:pt>
                <c:pt idx="179">
                  <c:v>40025</c:v>
                </c:pt>
                <c:pt idx="180">
                  <c:v>39994</c:v>
                </c:pt>
                <c:pt idx="181">
                  <c:v>39964</c:v>
                </c:pt>
                <c:pt idx="182">
                  <c:v>39933</c:v>
                </c:pt>
                <c:pt idx="183">
                  <c:v>39903</c:v>
                </c:pt>
                <c:pt idx="184">
                  <c:v>39872</c:v>
                </c:pt>
                <c:pt idx="185">
                  <c:v>39844</c:v>
                </c:pt>
                <c:pt idx="186">
                  <c:v>39813</c:v>
                </c:pt>
              </c:numCache>
            </c:numRef>
          </c:cat>
          <c:val>
            <c:numRef>
              <c:f>'Time Series Risk and Return'!$Q$2:$Q$188</c:f>
              <c:numCache>
                <c:formatCode>_("$"* #,##0.00_);_("$"* \(#,##0.00\);_("$"* "-"??_);_(@_)</c:formatCode>
                <c:ptCount val="187"/>
                <c:pt idx="0">
                  <c:v>3513.397702474454</c:v>
                </c:pt>
                <c:pt idx="1">
                  <c:v>3429.4982708134867</c:v>
                </c:pt>
                <c:pt idx="2">
                  <c:v>3315.5236993844087</c:v>
                </c:pt>
                <c:pt idx="3">
                  <c:v>3445.5133589012494</c:v>
                </c:pt>
                <c:pt idx="4">
                  <c:v>3378.0163052992007</c:v>
                </c:pt>
                <c:pt idx="5">
                  <c:v>3323.5779704750707</c:v>
                </c:pt>
                <c:pt idx="6">
                  <c:v>3300.5922913024974</c:v>
                </c:pt>
                <c:pt idx="7">
                  <c:v>3161.9150154289218</c:v>
                </c:pt>
                <c:pt idx="8">
                  <c:v>2954.6405031975446</c:v>
                </c:pt>
                <c:pt idx="9">
                  <c:v>3019.9320349445165</c:v>
                </c:pt>
                <c:pt idx="10">
                  <c:v>3149.6443555174778</c:v>
                </c:pt>
                <c:pt idx="11">
                  <c:v>3189.3200750753763</c:v>
                </c:pt>
                <c:pt idx="12">
                  <c:v>3151.3938711609107</c:v>
                </c:pt>
                <c:pt idx="13">
                  <c:v>3066.874189236617</c:v>
                </c:pt>
                <c:pt idx="14">
                  <c:v>3082.4900600801607</c:v>
                </c:pt>
                <c:pt idx="15">
                  <c:v>3047.8214385555798</c:v>
                </c:pt>
                <c:pt idx="16">
                  <c:v>2937.0293933372777</c:v>
                </c:pt>
                <c:pt idx="17">
                  <c:v>3020.8522527646137</c:v>
                </c:pt>
                <c:pt idx="18">
                  <c:v>2885.067140460967</c:v>
                </c:pt>
                <c:pt idx="19">
                  <c:v>2988.8123691773508</c:v>
                </c:pt>
                <c:pt idx="20">
                  <c:v>2855.7577556450155</c:v>
                </c:pt>
                <c:pt idx="21">
                  <c:v>2768.3672819323328</c:v>
                </c:pt>
                <c:pt idx="22">
                  <c:v>2979.954412329133</c:v>
                </c:pt>
                <c:pt idx="23">
                  <c:v>3104.5020863797822</c:v>
                </c:pt>
                <c:pt idx="24">
                  <c:v>2922.9670525262704</c:v>
                </c:pt>
                <c:pt idx="25">
                  <c:v>3066.3442825990942</c:v>
                </c:pt>
                <c:pt idx="26">
                  <c:v>3054.6669947074301</c:v>
                </c:pt>
                <c:pt idx="27">
                  <c:v>3275.8934206455006</c:v>
                </c:pt>
                <c:pt idx="28">
                  <c:v>3282.8154441021061</c:v>
                </c:pt>
                <c:pt idx="29">
                  <c:v>3339.120122876082</c:v>
                </c:pt>
                <c:pt idx="30">
                  <c:v>3471.5984880955125</c:v>
                </c:pt>
                <c:pt idx="31">
                  <c:v>3401.5490984451721</c:v>
                </c:pt>
                <c:pt idx="32">
                  <c:v>3390.039410910164</c:v>
                </c:pt>
                <c:pt idx="33">
                  <c:v>3279.3115106789887</c:v>
                </c:pt>
                <c:pt idx="34">
                  <c:v>3389.1991195873666</c:v>
                </c:pt>
                <c:pt idx="35">
                  <c:v>3345.0056182168682</c:v>
                </c:pt>
                <c:pt idx="36">
                  <c:v>3270.0465534849823</c:v>
                </c:pt>
                <c:pt idx="37">
                  <c:v>3212.0906811243576</c:v>
                </c:pt>
                <c:pt idx="38">
                  <c:v>3191.2447720715786</c:v>
                </c:pt>
                <c:pt idx="39">
                  <c:v>3090.4425492885107</c:v>
                </c:pt>
                <c:pt idx="40">
                  <c:v>3069.5012008450944</c:v>
                </c:pt>
                <c:pt idx="41">
                  <c:v>3066.9773679453533</c:v>
                </c:pt>
                <c:pt idx="42">
                  <c:v>3105.5103860948411</c:v>
                </c:pt>
                <c:pt idx="43">
                  <c:v>3054.8975874319958</c:v>
                </c:pt>
                <c:pt idx="44">
                  <c:v>2891.504101662204</c:v>
                </c:pt>
                <c:pt idx="45">
                  <c:v>2954.9350257618339</c:v>
                </c:pt>
                <c:pt idx="46">
                  <c:v>3009.4254533034118</c:v>
                </c:pt>
                <c:pt idx="47">
                  <c:v>2922.3882510862913</c:v>
                </c:pt>
                <c:pt idx="48">
                  <c:v>2825.7925432962766</c:v>
                </c:pt>
                <c:pt idx="49">
                  <c:v>2798.1505504425527</c:v>
                </c:pt>
                <c:pt idx="50">
                  <c:v>2732.3621544048547</c:v>
                </c:pt>
                <c:pt idx="51">
                  <c:v>2558.3429586800539</c:v>
                </c:pt>
                <c:pt idx="52">
                  <c:v>2670.0702053012601</c:v>
                </c:pt>
                <c:pt idx="53">
                  <c:v>2733.5858756294547</c:v>
                </c:pt>
                <c:pt idx="54">
                  <c:v>2684.6947197480122</c:v>
                </c:pt>
                <c:pt idx="55">
                  <c:v>2658.0098767455893</c:v>
                </c:pt>
                <c:pt idx="56">
                  <c:v>2619.7836047529727</c:v>
                </c:pt>
                <c:pt idx="57">
                  <c:v>2591.3570847913747</c:v>
                </c:pt>
                <c:pt idx="58">
                  <c:v>2584.9310547719779</c:v>
                </c:pt>
                <c:pt idx="59">
                  <c:v>2545.4241136756027</c:v>
                </c:pt>
                <c:pt idx="60">
                  <c:v>2528.1142278590951</c:v>
                </c:pt>
                <c:pt idx="61">
                  <c:v>2424.6577098244079</c:v>
                </c:pt>
                <c:pt idx="62">
                  <c:v>2462.6202492030561</c:v>
                </c:pt>
                <c:pt idx="63">
                  <c:v>2420.2680921688016</c:v>
                </c:pt>
                <c:pt idx="64">
                  <c:v>2363.8471723244857</c:v>
                </c:pt>
                <c:pt idx="65">
                  <c:v>2331.7627895967853</c:v>
                </c:pt>
                <c:pt idx="66">
                  <c:v>2233.5475815404866</c:v>
                </c:pt>
                <c:pt idx="67">
                  <c:v>2303.9373597850818</c:v>
                </c:pt>
                <c:pt idx="68">
                  <c:v>2264.3197757878802</c:v>
                </c:pt>
                <c:pt idx="69">
                  <c:v>2352.4598701655414</c:v>
                </c:pt>
                <c:pt idx="70">
                  <c:v>2362.9920567059089</c:v>
                </c:pt>
                <c:pt idx="71">
                  <c:v>2312.3383238105494</c:v>
                </c:pt>
                <c:pt idx="72">
                  <c:v>2277.6409286852208</c:v>
                </c:pt>
                <c:pt idx="73">
                  <c:v>2270.6085659084151</c:v>
                </c:pt>
                <c:pt idx="74">
                  <c:v>2231.0012314652431</c:v>
                </c:pt>
                <c:pt idx="75">
                  <c:v>2242.2298336241038</c:v>
                </c:pt>
                <c:pt idx="76">
                  <c:v>2256.3499011881918</c:v>
                </c:pt>
                <c:pt idx="77">
                  <c:v>2313.5728783835616</c:v>
                </c:pt>
                <c:pt idx="78">
                  <c:v>2275.6144550805775</c:v>
                </c:pt>
                <c:pt idx="79">
                  <c:v>2260.0942248220285</c:v>
                </c:pt>
                <c:pt idx="80">
                  <c:v>2228.6954081681001</c:v>
                </c:pt>
                <c:pt idx="81">
                  <c:v>2205.3269371630522</c:v>
                </c:pt>
                <c:pt idx="82">
                  <c:v>2200.038250938625</c:v>
                </c:pt>
                <c:pt idx="83">
                  <c:v>2178.9545025183247</c:v>
                </c:pt>
                <c:pt idx="84">
                  <c:v>2153.713481573689</c:v>
                </c:pt>
                <c:pt idx="85">
                  <c:v>2154.7974660269438</c:v>
                </c:pt>
                <c:pt idx="86">
                  <c:v>2130.5157326522753</c:v>
                </c:pt>
                <c:pt idx="87">
                  <c:v>2107.2419922145027</c:v>
                </c:pt>
                <c:pt idx="88">
                  <c:v>2107.3152772753842</c:v>
                </c:pt>
                <c:pt idx="89">
                  <c:v>2057.2867064330835</c:v>
                </c:pt>
                <c:pt idx="90">
                  <c:v>2037.326359665901</c:v>
                </c:pt>
                <c:pt idx="91">
                  <c:v>2021.0118321192961</c:v>
                </c:pt>
                <c:pt idx="92">
                  <c:v>2030.0207532760573</c:v>
                </c:pt>
                <c:pt idx="93">
                  <c:v>2068.4526901164204</c:v>
                </c:pt>
                <c:pt idx="94">
                  <c:v>2070.504661769995</c:v>
                </c:pt>
                <c:pt idx="95">
                  <c:v>2079.0538182527248</c:v>
                </c:pt>
                <c:pt idx="96">
                  <c:v>2036.7439317897304</c:v>
                </c:pt>
                <c:pt idx="97">
                  <c:v>2001.49860925799</c:v>
                </c:pt>
                <c:pt idx="98">
                  <c:v>1984.4715649656812</c:v>
                </c:pt>
                <c:pt idx="99">
                  <c:v>1982.1847119751321</c:v>
                </c:pt>
                <c:pt idx="100">
                  <c:v>1918.8873840402048</c:v>
                </c:pt>
                <c:pt idx="101">
                  <c:v>1903.8472570633812</c:v>
                </c:pt>
                <c:pt idx="102">
                  <c:v>1920.857748256856</c:v>
                </c:pt>
                <c:pt idx="103">
                  <c:v>1939.221828761752</c:v>
                </c:pt>
                <c:pt idx="104">
                  <c:v>1941.2424616562976</c:v>
                </c:pt>
                <c:pt idx="105">
                  <c:v>1867.7214986284678</c:v>
                </c:pt>
                <c:pt idx="106">
                  <c:v>1877.6929987948815</c:v>
                </c:pt>
                <c:pt idx="107">
                  <c:v>1935.2568754855174</c:v>
                </c:pt>
                <c:pt idx="108">
                  <c:v>1902.6680796820251</c:v>
                </c:pt>
                <c:pt idx="109">
                  <c:v>1940.0121995806242</c:v>
                </c:pt>
                <c:pt idx="110">
                  <c:v>1930.5889163420356</c:v>
                </c:pt>
                <c:pt idx="111">
                  <c:v>1929.1858588047598</c:v>
                </c:pt>
                <c:pt idx="112">
                  <c:v>1936.9669612773382</c:v>
                </c:pt>
                <c:pt idx="113">
                  <c:v>1907.2201409670988</c:v>
                </c:pt>
                <c:pt idx="114">
                  <c:v>1892.5484059989733</c:v>
                </c:pt>
                <c:pt idx="115">
                  <c:v>1891.395182648756</c:v>
                </c:pt>
                <c:pt idx="116">
                  <c:v>1853.1982449360773</c:v>
                </c:pt>
                <c:pt idx="117">
                  <c:v>1815.2696127741524</c:v>
                </c:pt>
                <c:pt idx="118">
                  <c:v>1839.4723567494316</c:v>
                </c:pt>
                <c:pt idx="119">
                  <c:v>1784.4972624192933</c:v>
                </c:pt>
                <c:pt idx="120">
                  <c:v>1798.2846346989215</c:v>
                </c:pt>
                <c:pt idx="121">
                  <c:v>1782.5106575060065</c:v>
                </c:pt>
                <c:pt idx="122">
                  <c:v>1743.8087796656241</c:v>
                </c:pt>
                <c:pt idx="123">
                  <c:v>1729.8213097328021</c:v>
                </c:pt>
                <c:pt idx="124">
                  <c:v>1725.3885470248811</c:v>
                </c:pt>
                <c:pt idx="125">
                  <c:v>1682.1543232224267</c:v>
                </c:pt>
                <c:pt idx="126">
                  <c:v>1684.9385883531559</c:v>
                </c:pt>
                <c:pt idx="127">
                  <c:v>1680.2768012369199</c:v>
                </c:pt>
                <c:pt idx="128">
                  <c:v>1665.4245615698951</c:v>
                </c:pt>
                <c:pt idx="129">
                  <c:v>1620.9039983676366</c:v>
                </c:pt>
                <c:pt idx="130">
                  <c:v>1584.9381270793685</c:v>
                </c:pt>
                <c:pt idx="131">
                  <c:v>1618.7705623221109</c:v>
                </c:pt>
                <c:pt idx="132">
                  <c:v>1584.1598262504835</c:v>
                </c:pt>
                <c:pt idx="133">
                  <c:v>1616.4606252130125</c:v>
                </c:pt>
                <c:pt idx="134">
                  <c:v>1626.9757505982543</c:v>
                </c:pt>
                <c:pt idx="135">
                  <c:v>1597.3415090152669</c:v>
                </c:pt>
                <c:pt idx="136">
                  <c:v>1564.5179527633329</c:v>
                </c:pt>
                <c:pt idx="137">
                  <c:v>1544.3137064149819</c:v>
                </c:pt>
                <c:pt idx="138">
                  <c:v>1519.4744257053196</c:v>
                </c:pt>
                <c:pt idx="139">
                  <c:v>1520.9163063771489</c:v>
                </c:pt>
                <c:pt idx="140">
                  <c:v>1507.6241986946513</c:v>
                </c:pt>
                <c:pt idx="141">
                  <c:v>1523.9536755868687</c:v>
                </c:pt>
                <c:pt idx="142">
                  <c:v>1508.4412543695144</c:v>
                </c:pt>
                <c:pt idx="143">
                  <c:v>1492.8504508132771</c:v>
                </c:pt>
                <c:pt idx="144">
                  <c:v>1470.3250640722792</c:v>
                </c:pt>
                <c:pt idx="145">
                  <c:v>1444.6263859375531</c:v>
                </c:pt>
                <c:pt idx="146">
                  <c:v>1463.996560092058</c:v>
                </c:pt>
                <c:pt idx="147">
                  <c:v>1447.8433476769821</c:v>
                </c:pt>
                <c:pt idx="148">
                  <c:v>1437.9430077601728</c:v>
                </c:pt>
                <c:pt idx="149">
                  <c:v>1414.8636341647243</c:v>
                </c:pt>
                <c:pt idx="150">
                  <c:v>1378.2308923821245</c:v>
                </c:pt>
                <c:pt idx="151">
                  <c:v>1358.0562553976656</c:v>
                </c:pt>
                <c:pt idx="152">
                  <c:v>1350.9510641326995</c:v>
                </c:pt>
                <c:pt idx="153">
                  <c:v>1292.4510170181172</c:v>
                </c:pt>
                <c:pt idx="154">
                  <c:v>1320.9241807062178</c:v>
                </c:pt>
                <c:pt idx="155">
                  <c:v>1319.9719268876211</c:v>
                </c:pt>
                <c:pt idx="156">
                  <c:v>1312.1168585685607</c:v>
                </c:pt>
                <c:pt idx="157">
                  <c:v>1327.5738803346146</c:v>
                </c:pt>
                <c:pt idx="158">
                  <c:v>1317.7243398082464</c:v>
                </c:pt>
                <c:pt idx="159">
                  <c:v>1288.4270766799452</c:v>
                </c:pt>
                <c:pt idx="160">
                  <c:v>1288.3303071552659</c:v>
                </c:pt>
                <c:pt idx="161">
                  <c:v>1266.2840007259631</c:v>
                </c:pt>
                <c:pt idx="162">
                  <c:v>1253.6636672768464</c:v>
                </c:pt>
                <c:pt idx="163">
                  <c:v>1236.7816499696034</c:v>
                </c:pt>
                <c:pt idx="164">
                  <c:v>1242.9577298239733</c:v>
                </c:pt>
                <c:pt idx="165">
                  <c:v>1223.1103660294002</c:v>
                </c:pt>
                <c:pt idx="166">
                  <c:v>1171.1975375073837</c:v>
                </c:pt>
                <c:pt idx="167">
                  <c:v>1174.4803824702365</c:v>
                </c:pt>
                <c:pt idx="168">
                  <c:v>1131.1058175070536</c:v>
                </c:pt>
                <c:pt idx="169">
                  <c:v>1142.8541359454307</c:v>
                </c:pt>
                <c:pt idx="170">
                  <c:v>1171.5494007271514</c:v>
                </c:pt>
                <c:pt idx="171">
                  <c:v>1152.5385548448521</c:v>
                </c:pt>
                <c:pt idx="172">
                  <c:v>1127.5943356876062</c:v>
                </c:pt>
                <c:pt idx="173">
                  <c:v>1107.7155660866122</c:v>
                </c:pt>
                <c:pt idx="174">
                  <c:v>1115.5964923019985</c:v>
                </c:pt>
                <c:pt idx="175">
                  <c:v>1132.1224827124311</c:v>
                </c:pt>
                <c:pt idx="176">
                  <c:v>1089.4483793214031</c:v>
                </c:pt>
                <c:pt idx="177">
                  <c:v>1102.0786115470632</c:v>
                </c:pt>
                <c:pt idx="178">
                  <c:v>1076.1723396072887</c:v>
                </c:pt>
                <c:pt idx="179">
                  <c:v>1051.9048549259946</c:v>
                </c:pt>
                <c:pt idx="180">
                  <c:v>1010.9552838880744</c:v>
                </c:pt>
                <c:pt idx="181">
                  <c:v>1010.8696835326541</c:v>
                </c:pt>
                <c:pt idx="182">
                  <c:v>996.24216968174426</c:v>
                </c:pt>
                <c:pt idx="183">
                  <c:v>966.01949343511603</c:v>
                </c:pt>
                <c:pt idx="184">
                  <c:v>910.86183265918169</c:v>
                </c:pt>
                <c:pt idx="185">
                  <c:v>969.02409954312793</c:v>
                </c:pt>
                <c:pt idx="186">
                  <c:v>1036.5715056729657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DC-4C1A-A526-EAD4C2DBA2BB}"/>
            </c:ext>
          </c:extLst>
        </c:ser>
        <c:ser>
          <c:idx val="1"/>
          <c:order val="1"/>
          <c:tx>
            <c:strRef>
              <c:f>'Time Series Risk and Return'!$R$1</c:f>
              <c:strCache>
                <c:ptCount val="1"/>
                <c:pt idx="0">
                  <c:v>2002 Weight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86"/>
            <c:marker>
              <c:symbol val="none"/>
            </c:marker>
            <c:bubble3D val="0"/>
            <c:spPr>
              <a:ln w="28575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39DC-4C1A-A526-EAD4C2DBA2BB}"/>
              </c:ext>
            </c:extLst>
          </c:dPt>
          <c:dLbls>
            <c:dLbl>
              <c:idx val="186"/>
              <c:layout>
                <c:manualLayout>
                  <c:x val="-1.1838892252563656E-2"/>
                  <c:y val="-5.803630900605303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9DC-4C1A-A526-EAD4C2DBA2B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'Time Series Risk and Return'!$P$2:$P$188</c:f>
              <c:numCache>
                <c:formatCode>m/d/yyyy</c:formatCode>
                <c:ptCount val="187"/>
                <c:pt idx="0">
                  <c:v>45473</c:v>
                </c:pt>
                <c:pt idx="1">
                  <c:v>45443</c:v>
                </c:pt>
                <c:pt idx="2">
                  <c:v>45412</c:v>
                </c:pt>
                <c:pt idx="3">
                  <c:v>45382</c:v>
                </c:pt>
                <c:pt idx="4">
                  <c:v>45351</c:v>
                </c:pt>
                <c:pt idx="5">
                  <c:v>45322</c:v>
                </c:pt>
                <c:pt idx="6">
                  <c:v>45291</c:v>
                </c:pt>
                <c:pt idx="7">
                  <c:v>45260</c:v>
                </c:pt>
                <c:pt idx="8">
                  <c:v>45230</c:v>
                </c:pt>
                <c:pt idx="9">
                  <c:v>45199</c:v>
                </c:pt>
                <c:pt idx="10">
                  <c:v>45169</c:v>
                </c:pt>
                <c:pt idx="11">
                  <c:v>45138</c:v>
                </c:pt>
                <c:pt idx="12">
                  <c:v>45107</c:v>
                </c:pt>
                <c:pt idx="13">
                  <c:v>45077</c:v>
                </c:pt>
                <c:pt idx="14">
                  <c:v>45046</c:v>
                </c:pt>
                <c:pt idx="15">
                  <c:v>45016</c:v>
                </c:pt>
                <c:pt idx="16">
                  <c:v>44985</c:v>
                </c:pt>
                <c:pt idx="17">
                  <c:v>44957</c:v>
                </c:pt>
                <c:pt idx="18">
                  <c:v>44926</c:v>
                </c:pt>
                <c:pt idx="19">
                  <c:v>44895</c:v>
                </c:pt>
                <c:pt idx="20">
                  <c:v>44865</c:v>
                </c:pt>
                <c:pt idx="21">
                  <c:v>44834</c:v>
                </c:pt>
                <c:pt idx="22">
                  <c:v>44804</c:v>
                </c:pt>
                <c:pt idx="23">
                  <c:v>44773</c:v>
                </c:pt>
                <c:pt idx="24">
                  <c:v>44742</c:v>
                </c:pt>
                <c:pt idx="25">
                  <c:v>44712</c:v>
                </c:pt>
                <c:pt idx="26">
                  <c:v>44681</c:v>
                </c:pt>
                <c:pt idx="27">
                  <c:v>44651</c:v>
                </c:pt>
                <c:pt idx="28">
                  <c:v>44620</c:v>
                </c:pt>
                <c:pt idx="29">
                  <c:v>44592</c:v>
                </c:pt>
                <c:pt idx="30">
                  <c:v>44561</c:v>
                </c:pt>
                <c:pt idx="31">
                  <c:v>44530</c:v>
                </c:pt>
                <c:pt idx="32">
                  <c:v>44500</c:v>
                </c:pt>
                <c:pt idx="33">
                  <c:v>44469</c:v>
                </c:pt>
                <c:pt idx="34">
                  <c:v>44439</c:v>
                </c:pt>
                <c:pt idx="35">
                  <c:v>44408</c:v>
                </c:pt>
                <c:pt idx="36">
                  <c:v>44377</c:v>
                </c:pt>
                <c:pt idx="37">
                  <c:v>44347</c:v>
                </c:pt>
                <c:pt idx="38">
                  <c:v>44316</c:v>
                </c:pt>
                <c:pt idx="39">
                  <c:v>44286</c:v>
                </c:pt>
                <c:pt idx="40">
                  <c:v>44255</c:v>
                </c:pt>
                <c:pt idx="41">
                  <c:v>44227</c:v>
                </c:pt>
                <c:pt idx="42">
                  <c:v>44196</c:v>
                </c:pt>
                <c:pt idx="43">
                  <c:v>44165</c:v>
                </c:pt>
                <c:pt idx="44">
                  <c:v>44135</c:v>
                </c:pt>
                <c:pt idx="45">
                  <c:v>44104</c:v>
                </c:pt>
                <c:pt idx="46">
                  <c:v>44074</c:v>
                </c:pt>
                <c:pt idx="47">
                  <c:v>44043</c:v>
                </c:pt>
                <c:pt idx="48">
                  <c:v>44012</c:v>
                </c:pt>
                <c:pt idx="49">
                  <c:v>43982</c:v>
                </c:pt>
                <c:pt idx="50">
                  <c:v>43951</c:v>
                </c:pt>
                <c:pt idx="51">
                  <c:v>43921</c:v>
                </c:pt>
                <c:pt idx="52">
                  <c:v>43890</c:v>
                </c:pt>
                <c:pt idx="53">
                  <c:v>43861</c:v>
                </c:pt>
                <c:pt idx="54">
                  <c:v>43830</c:v>
                </c:pt>
                <c:pt idx="55">
                  <c:v>43799</c:v>
                </c:pt>
                <c:pt idx="56">
                  <c:v>43769</c:v>
                </c:pt>
                <c:pt idx="57">
                  <c:v>43738</c:v>
                </c:pt>
                <c:pt idx="58">
                  <c:v>43708</c:v>
                </c:pt>
                <c:pt idx="59">
                  <c:v>43677</c:v>
                </c:pt>
                <c:pt idx="60">
                  <c:v>43646</c:v>
                </c:pt>
                <c:pt idx="61">
                  <c:v>43616</c:v>
                </c:pt>
                <c:pt idx="62">
                  <c:v>43585</c:v>
                </c:pt>
                <c:pt idx="63">
                  <c:v>43555</c:v>
                </c:pt>
                <c:pt idx="64">
                  <c:v>43524</c:v>
                </c:pt>
                <c:pt idx="65">
                  <c:v>43496</c:v>
                </c:pt>
                <c:pt idx="66">
                  <c:v>43465</c:v>
                </c:pt>
                <c:pt idx="67">
                  <c:v>43434</c:v>
                </c:pt>
                <c:pt idx="68">
                  <c:v>43404</c:v>
                </c:pt>
                <c:pt idx="69">
                  <c:v>43373</c:v>
                </c:pt>
                <c:pt idx="70">
                  <c:v>43343</c:v>
                </c:pt>
                <c:pt idx="71">
                  <c:v>43312</c:v>
                </c:pt>
                <c:pt idx="72">
                  <c:v>43281</c:v>
                </c:pt>
                <c:pt idx="73">
                  <c:v>43251</c:v>
                </c:pt>
                <c:pt idx="74">
                  <c:v>43220</c:v>
                </c:pt>
                <c:pt idx="75">
                  <c:v>43190</c:v>
                </c:pt>
                <c:pt idx="76">
                  <c:v>43159</c:v>
                </c:pt>
                <c:pt idx="77">
                  <c:v>43131</c:v>
                </c:pt>
                <c:pt idx="78">
                  <c:v>43100</c:v>
                </c:pt>
                <c:pt idx="79">
                  <c:v>43069</c:v>
                </c:pt>
                <c:pt idx="80">
                  <c:v>43039</c:v>
                </c:pt>
                <c:pt idx="81">
                  <c:v>43008</c:v>
                </c:pt>
                <c:pt idx="82">
                  <c:v>42978</c:v>
                </c:pt>
                <c:pt idx="83">
                  <c:v>42947</c:v>
                </c:pt>
                <c:pt idx="84">
                  <c:v>42916</c:v>
                </c:pt>
                <c:pt idx="85">
                  <c:v>42886</c:v>
                </c:pt>
                <c:pt idx="86">
                  <c:v>42855</c:v>
                </c:pt>
                <c:pt idx="87">
                  <c:v>42825</c:v>
                </c:pt>
                <c:pt idx="88">
                  <c:v>42794</c:v>
                </c:pt>
                <c:pt idx="89">
                  <c:v>42766</c:v>
                </c:pt>
                <c:pt idx="90">
                  <c:v>42735</c:v>
                </c:pt>
                <c:pt idx="91">
                  <c:v>42704</c:v>
                </c:pt>
                <c:pt idx="92">
                  <c:v>42674</c:v>
                </c:pt>
                <c:pt idx="93">
                  <c:v>42643</c:v>
                </c:pt>
                <c:pt idx="94">
                  <c:v>42613</c:v>
                </c:pt>
                <c:pt idx="95">
                  <c:v>42582</c:v>
                </c:pt>
                <c:pt idx="96">
                  <c:v>42551</c:v>
                </c:pt>
                <c:pt idx="97">
                  <c:v>42521</c:v>
                </c:pt>
                <c:pt idx="98">
                  <c:v>42490</c:v>
                </c:pt>
                <c:pt idx="99">
                  <c:v>42460</c:v>
                </c:pt>
                <c:pt idx="100">
                  <c:v>42429</c:v>
                </c:pt>
                <c:pt idx="101">
                  <c:v>42400</c:v>
                </c:pt>
                <c:pt idx="102">
                  <c:v>42369</c:v>
                </c:pt>
                <c:pt idx="103">
                  <c:v>42338</c:v>
                </c:pt>
                <c:pt idx="104">
                  <c:v>42308</c:v>
                </c:pt>
                <c:pt idx="105">
                  <c:v>42277</c:v>
                </c:pt>
                <c:pt idx="106">
                  <c:v>42247</c:v>
                </c:pt>
                <c:pt idx="107">
                  <c:v>42216</c:v>
                </c:pt>
                <c:pt idx="108">
                  <c:v>42185</c:v>
                </c:pt>
                <c:pt idx="109">
                  <c:v>42155</c:v>
                </c:pt>
                <c:pt idx="110">
                  <c:v>42124</c:v>
                </c:pt>
                <c:pt idx="111">
                  <c:v>42094</c:v>
                </c:pt>
                <c:pt idx="112">
                  <c:v>42063</c:v>
                </c:pt>
                <c:pt idx="113">
                  <c:v>42035</c:v>
                </c:pt>
                <c:pt idx="114">
                  <c:v>42004</c:v>
                </c:pt>
                <c:pt idx="115">
                  <c:v>41973</c:v>
                </c:pt>
                <c:pt idx="116">
                  <c:v>41943</c:v>
                </c:pt>
                <c:pt idx="117">
                  <c:v>41912</c:v>
                </c:pt>
                <c:pt idx="118">
                  <c:v>41882</c:v>
                </c:pt>
                <c:pt idx="119">
                  <c:v>41851</c:v>
                </c:pt>
                <c:pt idx="120">
                  <c:v>41820</c:v>
                </c:pt>
                <c:pt idx="121">
                  <c:v>41790</c:v>
                </c:pt>
                <c:pt idx="122">
                  <c:v>41759</c:v>
                </c:pt>
                <c:pt idx="123">
                  <c:v>41729</c:v>
                </c:pt>
                <c:pt idx="124">
                  <c:v>41698</c:v>
                </c:pt>
                <c:pt idx="125">
                  <c:v>41670</c:v>
                </c:pt>
                <c:pt idx="126">
                  <c:v>41639</c:v>
                </c:pt>
                <c:pt idx="127">
                  <c:v>41608</c:v>
                </c:pt>
                <c:pt idx="128">
                  <c:v>41578</c:v>
                </c:pt>
                <c:pt idx="129">
                  <c:v>41547</c:v>
                </c:pt>
                <c:pt idx="130">
                  <c:v>41517</c:v>
                </c:pt>
                <c:pt idx="131">
                  <c:v>41486</c:v>
                </c:pt>
                <c:pt idx="132">
                  <c:v>41455</c:v>
                </c:pt>
                <c:pt idx="133">
                  <c:v>41425</c:v>
                </c:pt>
                <c:pt idx="134">
                  <c:v>41394</c:v>
                </c:pt>
                <c:pt idx="135">
                  <c:v>41364</c:v>
                </c:pt>
                <c:pt idx="136">
                  <c:v>41333</c:v>
                </c:pt>
                <c:pt idx="137">
                  <c:v>41305</c:v>
                </c:pt>
                <c:pt idx="138">
                  <c:v>41274</c:v>
                </c:pt>
                <c:pt idx="139">
                  <c:v>41243</c:v>
                </c:pt>
                <c:pt idx="140">
                  <c:v>41213</c:v>
                </c:pt>
                <c:pt idx="141">
                  <c:v>41182</c:v>
                </c:pt>
                <c:pt idx="142">
                  <c:v>41152</c:v>
                </c:pt>
                <c:pt idx="143">
                  <c:v>41121</c:v>
                </c:pt>
                <c:pt idx="144">
                  <c:v>41090</c:v>
                </c:pt>
                <c:pt idx="145">
                  <c:v>41060</c:v>
                </c:pt>
                <c:pt idx="146">
                  <c:v>41029</c:v>
                </c:pt>
                <c:pt idx="147">
                  <c:v>40999</c:v>
                </c:pt>
                <c:pt idx="148">
                  <c:v>40968</c:v>
                </c:pt>
                <c:pt idx="149">
                  <c:v>40939</c:v>
                </c:pt>
                <c:pt idx="150">
                  <c:v>40908</c:v>
                </c:pt>
                <c:pt idx="151">
                  <c:v>40877</c:v>
                </c:pt>
                <c:pt idx="152">
                  <c:v>40847</c:v>
                </c:pt>
                <c:pt idx="153">
                  <c:v>40816</c:v>
                </c:pt>
                <c:pt idx="154">
                  <c:v>40786</c:v>
                </c:pt>
                <c:pt idx="155">
                  <c:v>40755</c:v>
                </c:pt>
                <c:pt idx="156">
                  <c:v>40724</c:v>
                </c:pt>
                <c:pt idx="157">
                  <c:v>40694</c:v>
                </c:pt>
                <c:pt idx="158">
                  <c:v>40663</c:v>
                </c:pt>
                <c:pt idx="159">
                  <c:v>40633</c:v>
                </c:pt>
                <c:pt idx="160">
                  <c:v>40602</c:v>
                </c:pt>
                <c:pt idx="161">
                  <c:v>40574</c:v>
                </c:pt>
                <c:pt idx="162">
                  <c:v>40543</c:v>
                </c:pt>
                <c:pt idx="163">
                  <c:v>40512</c:v>
                </c:pt>
                <c:pt idx="164">
                  <c:v>40482</c:v>
                </c:pt>
                <c:pt idx="165">
                  <c:v>40451</c:v>
                </c:pt>
                <c:pt idx="166">
                  <c:v>40421</c:v>
                </c:pt>
                <c:pt idx="167">
                  <c:v>40390</c:v>
                </c:pt>
                <c:pt idx="168">
                  <c:v>40359</c:v>
                </c:pt>
                <c:pt idx="169">
                  <c:v>40329</c:v>
                </c:pt>
                <c:pt idx="170">
                  <c:v>40298</c:v>
                </c:pt>
                <c:pt idx="171">
                  <c:v>40268</c:v>
                </c:pt>
                <c:pt idx="172">
                  <c:v>40237</c:v>
                </c:pt>
                <c:pt idx="173">
                  <c:v>40209</c:v>
                </c:pt>
                <c:pt idx="174">
                  <c:v>40178</c:v>
                </c:pt>
                <c:pt idx="175">
                  <c:v>40147</c:v>
                </c:pt>
                <c:pt idx="176">
                  <c:v>40117</c:v>
                </c:pt>
                <c:pt idx="177">
                  <c:v>40086</c:v>
                </c:pt>
                <c:pt idx="178">
                  <c:v>40056</c:v>
                </c:pt>
                <c:pt idx="179">
                  <c:v>40025</c:v>
                </c:pt>
                <c:pt idx="180">
                  <c:v>39994</c:v>
                </c:pt>
                <c:pt idx="181">
                  <c:v>39964</c:v>
                </c:pt>
                <c:pt idx="182">
                  <c:v>39933</c:v>
                </c:pt>
                <c:pt idx="183">
                  <c:v>39903</c:v>
                </c:pt>
                <c:pt idx="184">
                  <c:v>39872</c:v>
                </c:pt>
                <c:pt idx="185">
                  <c:v>39844</c:v>
                </c:pt>
                <c:pt idx="186">
                  <c:v>39813</c:v>
                </c:pt>
              </c:numCache>
            </c:numRef>
          </c:cat>
          <c:val>
            <c:numRef>
              <c:f>'Time Series Risk and Return'!$R$2:$R$188</c:f>
              <c:numCache>
                <c:formatCode>_("$"* #,##0.00_);_("$"* \(#,##0.00\);_("$"* "-"??_);_(@_)</c:formatCode>
                <c:ptCount val="187"/>
                <c:pt idx="0">
                  <c:v>2003.2129604207585</c:v>
                </c:pt>
                <c:pt idx="1">
                  <c:v>1968.3380014113461</c:v>
                </c:pt>
                <c:pt idx="2">
                  <c:v>1919.5987284637711</c:v>
                </c:pt>
                <c:pt idx="3">
                  <c:v>1991.0481892214943</c:v>
                </c:pt>
                <c:pt idx="4">
                  <c:v>1965.9290203052212</c:v>
                </c:pt>
                <c:pt idx="5">
                  <c:v>1976.7834272158327</c:v>
                </c:pt>
                <c:pt idx="6">
                  <c:v>1974.5119213345258</c:v>
                </c:pt>
                <c:pt idx="7">
                  <c:v>1893.2358538260662</c:v>
                </c:pt>
                <c:pt idx="8">
                  <c:v>1790.0526518340823</c:v>
                </c:pt>
                <c:pt idx="9">
                  <c:v>1830.2649677442041</c:v>
                </c:pt>
                <c:pt idx="10">
                  <c:v>1901.2696771780402</c:v>
                </c:pt>
                <c:pt idx="11">
                  <c:v>1921.2185968129916</c:v>
                </c:pt>
                <c:pt idx="12">
                  <c:v>1920.9016501129793</c:v>
                </c:pt>
                <c:pt idx="13">
                  <c:v>1911.7211848401703</c:v>
                </c:pt>
                <c:pt idx="14">
                  <c:v>1932.2557193688285</c:v>
                </c:pt>
                <c:pt idx="15">
                  <c:v>1915.2601670814429</c:v>
                </c:pt>
                <c:pt idx="16">
                  <c:v>1844.5794142839925</c:v>
                </c:pt>
                <c:pt idx="17">
                  <c:v>1901.0925331860601</c:v>
                </c:pt>
                <c:pt idx="18">
                  <c:v>1831.9406052440704</c:v>
                </c:pt>
                <c:pt idx="19">
                  <c:v>1871.579257940843</c:v>
                </c:pt>
                <c:pt idx="20">
                  <c:v>1797.6913676718646</c:v>
                </c:pt>
                <c:pt idx="21">
                  <c:v>1793.4156666333868</c:v>
                </c:pt>
                <c:pt idx="22">
                  <c:v>1904.93003401942</c:v>
                </c:pt>
                <c:pt idx="23">
                  <c:v>1983.7366039352244</c:v>
                </c:pt>
                <c:pt idx="24">
                  <c:v>1899.5419453079135</c:v>
                </c:pt>
                <c:pt idx="25">
                  <c:v>1949.4784154611395</c:v>
                </c:pt>
                <c:pt idx="26">
                  <c:v>1939.7849723337763</c:v>
                </c:pt>
                <c:pt idx="27">
                  <c:v>2054.6606956208366</c:v>
                </c:pt>
                <c:pt idx="28">
                  <c:v>2107.9744960140488</c:v>
                </c:pt>
                <c:pt idx="29">
                  <c:v>2127.4076172562472</c:v>
                </c:pt>
                <c:pt idx="30">
                  <c:v>2193.5051773504888</c:v>
                </c:pt>
                <c:pt idx="31">
                  <c:v>2179.8116003416239</c:v>
                </c:pt>
                <c:pt idx="32">
                  <c:v>2159.3091965373824</c:v>
                </c:pt>
                <c:pt idx="33">
                  <c:v>2133.0287819467394</c:v>
                </c:pt>
                <c:pt idx="34">
                  <c:v>2185.7039202164769</c:v>
                </c:pt>
                <c:pt idx="35">
                  <c:v>2179.050718662475</c:v>
                </c:pt>
                <c:pt idx="36">
                  <c:v>2131.2441292549934</c:v>
                </c:pt>
                <c:pt idx="37">
                  <c:v>2099.9330125986021</c:v>
                </c:pt>
                <c:pt idx="38">
                  <c:v>2086.8583118485494</c:v>
                </c:pt>
                <c:pt idx="39">
                  <c:v>2045.224147978967</c:v>
                </c:pt>
                <c:pt idx="40">
                  <c:v>2076.4168322412438</c:v>
                </c:pt>
                <c:pt idx="41">
                  <c:v>2108.0007701529407</c:v>
                </c:pt>
                <c:pt idx="42">
                  <c:v>2137.4418252476362</c:v>
                </c:pt>
                <c:pt idx="43">
                  <c:v>2129.6896378127076</c:v>
                </c:pt>
                <c:pt idx="44">
                  <c:v>2077.2989524983691</c:v>
                </c:pt>
                <c:pt idx="45">
                  <c:v>2116.3171664041356</c:v>
                </c:pt>
                <c:pt idx="46">
                  <c:v>2129.8523834543912</c:v>
                </c:pt>
                <c:pt idx="47">
                  <c:v>2119.4442863119584</c:v>
                </c:pt>
                <c:pt idx="48">
                  <c:v>2075.7165845064146</c:v>
                </c:pt>
                <c:pt idx="49">
                  <c:v>2067.5187312228927</c:v>
                </c:pt>
                <c:pt idx="50">
                  <c:v>2046.7177401074423</c:v>
                </c:pt>
                <c:pt idx="51">
                  <c:v>1982.3544271199153</c:v>
                </c:pt>
                <c:pt idx="52">
                  <c:v>1969.7329236514527</c:v>
                </c:pt>
                <c:pt idx="53">
                  <c:v>1947.0053604189748</c:v>
                </c:pt>
                <c:pt idx="54">
                  <c:v>1891.7615196461738</c:v>
                </c:pt>
                <c:pt idx="55">
                  <c:v>1895.2891810773174</c:v>
                </c:pt>
                <c:pt idx="56">
                  <c:v>1891.9481884750348</c:v>
                </c:pt>
                <c:pt idx="57">
                  <c:v>1883.1837984080619</c:v>
                </c:pt>
                <c:pt idx="58">
                  <c:v>1896.6494929552218</c:v>
                </c:pt>
                <c:pt idx="59">
                  <c:v>1834.1962914502308</c:v>
                </c:pt>
                <c:pt idx="60">
                  <c:v>1829.8023402263975</c:v>
                </c:pt>
                <c:pt idx="61">
                  <c:v>1783.0182833197266</c:v>
                </c:pt>
                <c:pt idx="62">
                  <c:v>1760.0971547800802</c:v>
                </c:pt>
                <c:pt idx="63">
                  <c:v>1753.2323728277829</c:v>
                </c:pt>
                <c:pt idx="64">
                  <c:v>1707.9885784163912</c:v>
                </c:pt>
                <c:pt idx="65">
                  <c:v>1703.0179286679797</c:v>
                </c:pt>
                <c:pt idx="66">
                  <c:v>1665.3698707598696</c:v>
                </c:pt>
                <c:pt idx="67">
                  <c:v>1657.5074516732752</c:v>
                </c:pt>
                <c:pt idx="68">
                  <c:v>1631.7365172496504</c:v>
                </c:pt>
                <c:pt idx="69">
                  <c:v>1663.713679241529</c:v>
                </c:pt>
                <c:pt idx="70">
                  <c:v>1681.2891122445112</c:v>
                </c:pt>
                <c:pt idx="71">
                  <c:v>1655.470127939835</c:v>
                </c:pt>
                <c:pt idx="72">
                  <c:v>1651.7577728261385</c:v>
                </c:pt>
                <c:pt idx="73">
                  <c:v>1649.6286223400725</c:v>
                </c:pt>
                <c:pt idx="74">
                  <c:v>1626.8302611627369</c:v>
                </c:pt>
                <c:pt idx="75">
                  <c:v>1643.650717262612</c:v>
                </c:pt>
                <c:pt idx="76">
                  <c:v>1635.3768610897912</c:v>
                </c:pt>
                <c:pt idx="77">
                  <c:v>1664.6253886307552</c:v>
                </c:pt>
                <c:pt idx="78">
                  <c:v>1676.8517624827882</c:v>
                </c:pt>
                <c:pt idx="79">
                  <c:v>1669.5807787387027</c:v>
                </c:pt>
                <c:pt idx="80">
                  <c:v>1662.4462920954461</c:v>
                </c:pt>
                <c:pt idx="81">
                  <c:v>1657.3577139419747</c:v>
                </c:pt>
                <c:pt idx="82">
                  <c:v>1671.3361851893014</c:v>
                </c:pt>
                <c:pt idx="83">
                  <c:v>1648.9369815786442</c:v>
                </c:pt>
                <c:pt idx="84">
                  <c:v>1638.2952531652463</c:v>
                </c:pt>
                <c:pt idx="85">
                  <c:v>1645.6810980366688</c:v>
                </c:pt>
                <c:pt idx="86">
                  <c:v>1629.6841737859481</c:v>
                </c:pt>
                <c:pt idx="87">
                  <c:v>1611.1516922962635</c:v>
                </c:pt>
                <c:pt idx="88">
                  <c:v>1612.3520329181435</c:v>
                </c:pt>
                <c:pt idx="89">
                  <c:v>1588.1704660345799</c:v>
                </c:pt>
                <c:pt idx="90">
                  <c:v>1581.2449477759603</c:v>
                </c:pt>
                <c:pt idx="91">
                  <c:v>1579.406893441816</c:v>
                </c:pt>
                <c:pt idx="92">
                  <c:v>1626.4790995471187</c:v>
                </c:pt>
                <c:pt idx="93">
                  <c:v>1657.6097293317157</c:v>
                </c:pt>
                <c:pt idx="94">
                  <c:v>1660.4134848339779</c:v>
                </c:pt>
                <c:pt idx="95">
                  <c:v>1672.7434781755569</c:v>
                </c:pt>
                <c:pt idx="96">
                  <c:v>1654.1113372112304</c:v>
                </c:pt>
                <c:pt idx="97">
                  <c:v>1611.4361320305552</c:v>
                </c:pt>
                <c:pt idx="98">
                  <c:v>1606.5534747729944</c:v>
                </c:pt>
                <c:pt idx="99">
                  <c:v>1607.2852201210503</c:v>
                </c:pt>
                <c:pt idx="100">
                  <c:v>1587.6069518597933</c:v>
                </c:pt>
                <c:pt idx="101">
                  <c:v>1566.668417942647</c:v>
                </c:pt>
                <c:pt idx="102">
                  <c:v>1543.1642369838316</c:v>
                </c:pt>
                <c:pt idx="103">
                  <c:v>1552.0825713694351</c:v>
                </c:pt>
                <c:pt idx="104">
                  <c:v>1557.3978135889226</c:v>
                </c:pt>
                <c:pt idx="105">
                  <c:v>1537.7414590503133</c:v>
                </c:pt>
                <c:pt idx="106">
                  <c:v>1528.3100348552159</c:v>
                </c:pt>
                <c:pt idx="107">
                  <c:v>1546.3598871479292</c:v>
                </c:pt>
                <c:pt idx="108">
                  <c:v>1523.7036795348781</c:v>
                </c:pt>
                <c:pt idx="109">
                  <c:v>1553.508425095268</c:v>
                </c:pt>
                <c:pt idx="110">
                  <c:v>1553.2483087583892</c:v>
                </c:pt>
                <c:pt idx="111">
                  <c:v>1560.2871757034716</c:v>
                </c:pt>
                <c:pt idx="112">
                  <c:v>1555.692185434667</c:v>
                </c:pt>
                <c:pt idx="113">
                  <c:v>1570.0487823341064</c:v>
                </c:pt>
                <c:pt idx="114">
                  <c:v>1524.2168952734721</c:v>
                </c:pt>
                <c:pt idx="115">
                  <c:v>1520.4799127993135</c:v>
                </c:pt>
                <c:pt idx="116">
                  <c:v>1495.2115496657032</c:v>
                </c:pt>
                <c:pt idx="117">
                  <c:v>1467.609096048627</c:v>
                </c:pt>
                <c:pt idx="118">
                  <c:v>1486.4057007194724</c:v>
                </c:pt>
                <c:pt idx="119">
                  <c:v>1449.6244499168793</c:v>
                </c:pt>
                <c:pt idx="120">
                  <c:v>1455.5180981626345</c:v>
                </c:pt>
                <c:pt idx="121">
                  <c:v>1452.7976996468058</c:v>
                </c:pt>
                <c:pt idx="122">
                  <c:v>1422.306620125386</c:v>
                </c:pt>
                <c:pt idx="123">
                  <c:v>1410.3244592048175</c:v>
                </c:pt>
                <c:pt idx="124">
                  <c:v>1411.5655499752509</c:v>
                </c:pt>
                <c:pt idx="125">
                  <c:v>1392.2685181073043</c:v>
                </c:pt>
                <c:pt idx="126">
                  <c:v>1367.9207546731293</c:v>
                </c:pt>
                <c:pt idx="127">
                  <c:v>1382.4984619355239</c:v>
                </c:pt>
                <c:pt idx="128">
                  <c:v>1387.7961889254861</c:v>
                </c:pt>
                <c:pt idx="129">
                  <c:v>1365.2215539601023</c:v>
                </c:pt>
                <c:pt idx="130">
                  <c:v>1341.6467247964381</c:v>
                </c:pt>
                <c:pt idx="131">
                  <c:v>1363.6527714274212</c:v>
                </c:pt>
                <c:pt idx="132">
                  <c:v>1357.2829908725155</c:v>
                </c:pt>
                <c:pt idx="133">
                  <c:v>1390.4523415759809</c:v>
                </c:pt>
                <c:pt idx="134">
                  <c:v>1424.7924468644565</c:v>
                </c:pt>
                <c:pt idx="135">
                  <c:v>1399.419905163063</c:v>
                </c:pt>
                <c:pt idx="136">
                  <c:v>1383.8968296030241</c:v>
                </c:pt>
                <c:pt idx="137">
                  <c:v>1366.4169934323916</c:v>
                </c:pt>
                <c:pt idx="138">
                  <c:v>1372.7261013020986</c:v>
                </c:pt>
                <c:pt idx="139">
                  <c:v>1382.2552028238797</c:v>
                </c:pt>
                <c:pt idx="140">
                  <c:v>1367.7590934137404</c:v>
                </c:pt>
                <c:pt idx="141">
                  <c:v>1376.2038577122576</c:v>
                </c:pt>
                <c:pt idx="142">
                  <c:v>1374.7042741384248</c:v>
                </c:pt>
                <c:pt idx="143">
                  <c:v>1370.1725521929504</c:v>
                </c:pt>
                <c:pt idx="144">
                  <c:v>1348.3760301055918</c:v>
                </c:pt>
                <c:pt idx="145">
                  <c:v>1343.0624741899267</c:v>
                </c:pt>
                <c:pt idx="146">
                  <c:v>1323.9163760454965</c:v>
                </c:pt>
                <c:pt idx="147">
                  <c:v>1296.1060988582692</c:v>
                </c:pt>
                <c:pt idx="148">
                  <c:v>1307.2060836304343</c:v>
                </c:pt>
                <c:pt idx="149">
                  <c:v>1306.6819853941311</c:v>
                </c:pt>
                <c:pt idx="150">
                  <c:v>1286.3497003297637</c:v>
                </c:pt>
                <c:pt idx="151">
                  <c:v>1264.115320389428</c:v>
                </c:pt>
                <c:pt idx="152">
                  <c:v>1252.0055390695925</c:v>
                </c:pt>
                <c:pt idx="153">
                  <c:v>1242.7691118346506</c:v>
                </c:pt>
                <c:pt idx="154">
                  <c:v>1233.8322790111615</c:v>
                </c:pt>
                <c:pt idx="155">
                  <c:v>1194.1362242512898</c:v>
                </c:pt>
                <c:pt idx="156">
                  <c:v>1168.9592588855821</c:v>
                </c:pt>
                <c:pt idx="157">
                  <c:v>1179.1871002227233</c:v>
                </c:pt>
                <c:pt idx="158">
                  <c:v>1157.6792607372054</c:v>
                </c:pt>
                <c:pt idx="159">
                  <c:v>1136.4547612239674</c:v>
                </c:pt>
                <c:pt idx="160">
                  <c:v>1136.5851431971712</c:v>
                </c:pt>
                <c:pt idx="161">
                  <c:v>1128.1740525770715</c:v>
                </c:pt>
                <c:pt idx="162">
                  <c:v>1125.9102289701759</c:v>
                </c:pt>
                <c:pt idx="163">
                  <c:v>1146.2806162893412</c:v>
                </c:pt>
                <c:pt idx="164">
                  <c:v>1155.5019661652141</c:v>
                </c:pt>
                <c:pt idx="165">
                  <c:v>1151.6627067870686</c:v>
                </c:pt>
                <c:pt idx="166">
                  <c:v>1131.5395313356278</c:v>
                </c:pt>
                <c:pt idx="167">
                  <c:v>1106.9369771704182</c:v>
                </c:pt>
                <c:pt idx="168">
                  <c:v>1085.6488052128545</c:v>
                </c:pt>
                <c:pt idx="169">
                  <c:v>1070.0523631257272</c:v>
                </c:pt>
                <c:pt idx="170">
                  <c:v>1061.3347103929682</c:v>
                </c:pt>
                <c:pt idx="171">
                  <c:v>1043.683384030109</c:v>
                </c:pt>
                <c:pt idx="172">
                  <c:v>1044.1664335477305</c:v>
                </c:pt>
                <c:pt idx="173">
                  <c:v>1033.576154097339</c:v>
                </c:pt>
                <c:pt idx="174">
                  <c:v>1023.3256150450037</c:v>
                </c:pt>
                <c:pt idx="175">
                  <c:v>1060.0390450360881</c:v>
                </c:pt>
                <c:pt idx="176">
                  <c:v>1032.2986050040754</c:v>
                </c:pt>
                <c:pt idx="177">
                  <c:v>1039.8421807778745</c:v>
                </c:pt>
                <c:pt idx="178">
                  <c:v>1023.2169389808487</c:v>
                </c:pt>
                <c:pt idx="179">
                  <c:v>1007.7286508548865</c:v>
                </c:pt>
                <c:pt idx="180">
                  <c:v>988.21378461690779</c:v>
                </c:pt>
                <c:pt idx="181">
                  <c:v>989.23976999836418</c:v>
                </c:pt>
                <c:pt idx="182">
                  <c:v>998.91715881025596</c:v>
                </c:pt>
                <c:pt idx="183">
                  <c:v>1005.733580026581</c:v>
                </c:pt>
                <c:pt idx="184">
                  <c:v>962.81134537847583</c:v>
                </c:pt>
                <c:pt idx="185">
                  <c:v>995.23032426924669</c:v>
                </c:pt>
                <c:pt idx="186">
                  <c:v>1051.8921807944826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DC-4C1A-A526-EAD4C2DBA2BB}"/>
            </c:ext>
          </c:extLst>
        </c:ser>
        <c:ser>
          <c:idx val="2"/>
          <c:order val="2"/>
          <c:tx>
            <c:strRef>
              <c:f>'Time Series Risk and Return'!$S$1</c:f>
              <c:strCache>
                <c:ptCount val="1"/>
                <c:pt idx="0">
                  <c:v>2008 Weight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Pt>
            <c:idx val="186"/>
            <c:marker>
              <c:symbol val="none"/>
            </c:marker>
            <c:bubble3D val="0"/>
            <c:spPr>
              <a:ln w="28575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39DC-4C1A-A526-EAD4C2DBA2BB}"/>
              </c:ext>
            </c:extLst>
          </c:dPt>
          <c:dLbls>
            <c:dLbl>
              <c:idx val="186"/>
              <c:layout>
                <c:manualLayout>
                  <c:x val="-1.3022781477820022E-2"/>
                  <c:y val="7.936228068113250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9DC-4C1A-A526-EAD4C2DBA2B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'Time Series Risk and Return'!$P$2:$P$188</c:f>
              <c:numCache>
                <c:formatCode>m/d/yyyy</c:formatCode>
                <c:ptCount val="187"/>
                <c:pt idx="0">
                  <c:v>45473</c:v>
                </c:pt>
                <c:pt idx="1">
                  <c:v>45443</c:v>
                </c:pt>
                <c:pt idx="2">
                  <c:v>45412</c:v>
                </c:pt>
                <c:pt idx="3">
                  <c:v>45382</c:v>
                </c:pt>
                <c:pt idx="4">
                  <c:v>45351</c:v>
                </c:pt>
                <c:pt idx="5">
                  <c:v>45322</c:v>
                </c:pt>
                <c:pt idx="6">
                  <c:v>45291</c:v>
                </c:pt>
                <c:pt idx="7">
                  <c:v>45260</c:v>
                </c:pt>
                <c:pt idx="8">
                  <c:v>45230</c:v>
                </c:pt>
                <c:pt idx="9">
                  <c:v>45199</c:v>
                </c:pt>
                <c:pt idx="10">
                  <c:v>45169</c:v>
                </c:pt>
                <c:pt idx="11">
                  <c:v>45138</c:v>
                </c:pt>
                <c:pt idx="12">
                  <c:v>45107</c:v>
                </c:pt>
                <c:pt idx="13">
                  <c:v>45077</c:v>
                </c:pt>
                <c:pt idx="14">
                  <c:v>45046</c:v>
                </c:pt>
                <c:pt idx="15">
                  <c:v>45016</c:v>
                </c:pt>
                <c:pt idx="16">
                  <c:v>44985</c:v>
                </c:pt>
                <c:pt idx="17">
                  <c:v>44957</c:v>
                </c:pt>
                <c:pt idx="18">
                  <c:v>44926</c:v>
                </c:pt>
                <c:pt idx="19">
                  <c:v>44895</c:v>
                </c:pt>
                <c:pt idx="20">
                  <c:v>44865</c:v>
                </c:pt>
                <c:pt idx="21">
                  <c:v>44834</c:v>
                </c:pt>
                <c:pt idx="22">
                  <c:v>44804</c:v>
                </c:pt>
                <c:pt idx="23">
                  <c:v>44773</c:v>
                </c:pt>
                <c:pt idx="24">
                  <c:v>44742</c:v>
                </c:pt>
                <c:pt idx="25">
                  <c:v>44712</c:v>
                </c:pt>
                <c:pt idx="26">
                  <c:v>44681</c:v>
                </c:pt>
                <c:pt idx="27">
                  <c:v>44651</c:v>
                </c:pt>
                <c:pt idx="28">
                  <c:v>44620</c:v>
                </c:pt>
                <c:pt idx="29">
                  <c:v>44592</c:v>
                </c:pt>
                <c:pt idx="30">
                  <c:v>44561</c:v>
                </c:pt>
                <c:pt idx="31">
                  <c:v>44530</c:v>
                </c:pt>
                <c:pt idx="32">
                  <c:v>44500</c:v>
                </c:pt>
                <c:pt idx="33">
                  <c:v>44469</c:v>
                </c:pt>
                <c:pt idx="34">
                  <c:v>44439</c:v>
                </c:pt>
                <c:pt idx="35">
                  <c:v>44408</c:v>
                </c:pt>
                <c:pt idx="36">
                  <c:v>44377</c:v>
                </c:pt>
                <c:pt idx="37">
                  <c:v>44347</c:v>
                </c:pt>
                <c:pt idx="38">
                  <c:v>44316</c:v>
                </c:pt>
                <c:pt idx="39">
                  <c:v>44286</c:v>
                </c:pt>
                <c:pt idx="40">
                  <c:v>44255</c:v>
                </c:pt>
                <c:pt idx="41">
                  <c:v>44227</c:v>
                </c:pt>
                <c:pt idx="42">
                  <c:v>44196</c:v>
                </c:pt>
                <c:pt idx="43">
                  <c:v>44165</c:v>
                </c:pt>
                <c:pt idx="44">
                  <c:v>44135</c:v>
                </c:pt>
                <c:pt idx="45">
                  <c:v>44104</c:v>
                </c:pt>
                <c:pt idx="46">
                  <c:v>44074</c:v>
                </c:pt>
                <c:pt idx="47">
                  <c:v>44043</c:v>
                </c:pt>
                <c:pt idx="48">
                  <c:v>44012</c:v>
                </c:pt>
                <c:pt idx="49">
                  <c:v>43982</c:v>
                </c:pt>
                <c:pt idx="50">
                  <c:v>43951</c:v>
                </c:pt>
                <c:pt idx="51">
                  <c:v>43921</c:v>
                </c:pt>
                <c:pt idx="52">
                  <c:v>43890</c:v>
                </c:pt>
                <c:pt idx="53">
                  <c:v>43861</c:v>
                </c:pt>
                <c:pt idx="54">
                  <c:v>43830</c:v>
                </c:pt>
                <c:pt idx="55">
                  <c:v>43799</c:v>
                </c:pt>
                <c:pt idx="56">
                  <c:v>43769</c:v>
                </c:pt>
                <c:pt idx="57">
                  <c:v>43738</c:v>
                </c:pt>
                <c:pt idx="58">
                  <c:v>43708</c:v>
                </c:pt>
                <c:pt idx="59">
                  <c:v>43677</c:v>
                </c:pt>
                <c:pt idx="60">
                  <c:v>43646</c:v>
                </c:pt>
                <c:pt idx="61">
                  <c:v>43616</c:v>
                </c:pt>
                <c:pt idx="62">
                  <c:v>43585</c:v>
                </c:pt>
                <c:pt idx="63">
                  <c:v>43555</c:v>
                </c:pt>
                <c:pt idx="64">
                  <c:v>43524</c:v>
                </c:pt>
                <c:pt idx="65">
                  <c:v>43496</c:v>
                </c:pt>
                <c:pt idx="66">
                  <c:v>43465</c:v>
                </c:pt>
                <c:pt idx="67">
                  <c:v>43434</c:v>
                </c:pt>
                <c:pt idx="68">
                  <c:v>43404</c:v>
                </c:pt>
                <c:pt idx="69">
                  <c:v>43373</c:v>
                </c:pt>
                <c:pt idx="70">
                  <c:v>43343</c:v>
                </c:pt>
                <c:pt idx="71">
                  <c:v>43312</c:v>
                </c:pt>
                <c:pt idx="72">
                  <c:v>43281</c:v>
                </c:pt>
                <c:pt idx="73">
                  <c:v>43251</c:v>
                </c:pt>
                <c:pt idx="74">
                  <c:v>43220</c:v>
                </c:pt>
                <c:pt idx="75">
                  <c:v>43190</c:v>
                </c:pt>
                <c:pt idx="76">
                  <c:v>43159</c:v>
                </c:pt>
                <c:pt idx="77">
                  <c:v>43131</c:v>
                </c:pt>
                <c:pt idx="78">
                  <c:v>43100</c:v>
                </c:pt>
                <c:pt idx="79">
                  <c:v>43069</c:v>
                </c:pt>
                <c:pt idx="80">
                  <c:v>43039</c:v>
                </c:pt>
                <c:pt idx="81">
                  <c:v>43008</c:v>
                </c:pt>
                <c:pt idx="82">
                  <c:v>42978</c:v>
                </c:pt>
                <c:pt idx="83">
                  <c:v>42947</c:v>
                </c:pt>
                <c:pt idx="84">
                  <c:v>42916</c:v>
                </c:pt>
                <c:pt idx="85">
                  <c:v>42886</c:v>
                </c:pt>
                <c:pt idx="86">
                  <c:v>42855</c:v>
                </c:pt>
                <c:pt idx="87">
                  <c:v>42825</c:v>
                </c:pt>
                <c:pt idx="88">
                  <c:v>42794</c:v>
                </c:pt>
                <c:pt idx="89">
                  <c:v>42766</c:v>
                </c:pt>
                <c:pt idx="90">
                  <c:v>42735</c:v>
                </c:pt>
                <c:pt idx="91">
                  <c:v>42704</c:v>
                </c:pt>
                <c:pt idx="92">
                  <c:v>42674</c:v>
                </c:pt>
                <c:pt idx="93">
                  <c:v>42643</c:v>
                </c:pt>
                <c:pt idx="94">
                  <c:v>42613</c:v>
                </c:pt>
                <c:pt idx="95">
                  <c:v>42582</c:v>
                </c:pt>
                <c:pt idx="96">
                  <c:v>42551</c:v>
                </c:pt>
                <c:pt idx="97">
                  <c:v>42521</c:v>
                </c:pt>
                <c:pt idx="98">
                  <c:v>42490</c:v>
                </c:pt>
                <c:pt idx="99">
                  <c:v>42460</c:v>
                </c:pt>
                <c:pt idx="100">
                  <c:v>42429</c:v>
                </c:pt>
                <c:pt idx="101">
                  <c:v>42400</c:v>
                </c:pt>
                <c:pt idx="102">
                  <c:v>42369</c:v>
                </c:pt>
                <c:pt idx="103">
                  <c:v>42338</c:v>
                </c:pt>
                <c:pt idx="104">
                  <c:v>42308</c:v>
                </c:pt>
                <c:pt idx="105">
                  <c:v>42277</c:v>
                </c:pt>
                <c:pt idx="106">
                  <c:v>42247</c:v>
                </c:pt>
                <c:pt idx="107">
                  <c:v>42216</c:v>
                </c:pt>
                <c:pt idx="108">
                  <c:v>42185</c:v>
                </c:pt>
                <c:pt idx="109">
                  <c:v>42155</c:v>
                </c:pt>
                <c:pt idx="110">
                  <c:v>42124</c:v>
                </c:pt>
                <c:pt idx="111">
                  <c:v>42094</c:v>
                </c:pt>
                <c:pt idx="112">
                  <c:v>42063</c:v>
                </c:pt>
                <c:pt idx="113">
                  <c:v>42035</c:v>
                </c:pt>
                <c:pt idx="114">
                  <c:v>42004</c:v>
                </c:pt>
                <c:pt idx="115">
                  <c:v>41973</c:v>
                </c:pt>
                <c:pt idx="116">
                  <c:v>41943</c:v>
                </c:pt>
                <c:pt idx="117">
                  <c:v>41912</c:v>
                </c:pt>
                <c:pt idx="118">
                  <c:v>41882</c:v>
                </c:pt>
                <c:pt idx="119">
                  <c:v>41851</c:v>
                </c:pt>
                <c:pt idx="120">
                  <c:v>41820</c:v>
                </c:pt>
                <c:pt idx="121">
                  <c:v>41790</c:v>
                </c:pt>
                <c:pt idx="122">
                  <c:v>41759</c:v>
                </c:pt>
                <c:pt idx="123">
                  <c:v>41729</c:v>
                </c:pt>
                <c:pt idx="124">
                  <c:v>41698</c:v>
                </c:pt>
                <c:pt idx="125">
                  <c:v>41670</c:v>
                </c:pt>
                <c:pt idx="126">
                  <c:v>41639</c:v>
                </c:pt>
                <c:pt idx="127">
                  <c:v>41608</c:v>
                </c:pt>
                <c:pt idx="128">
                  <c:v>41578</c:v>
                </c:pt>
                <c:pt idx="129">
                  <c:v>41547</c:v>
                </c:pt>
                <c:pt idx="130">
                  <c:v>41517</c:v>
                </c:pt>
                <c:pt idx="131">
                  <c:v>41486</c:v>
                </c:pt>
                <c:pt idx="132">
                  <c:v>41455</c:v>
                </c:pt>
                <c:pt idx="133">
                  <c:v>41425</c:v>
                </c:pt>
                <c:pt idx="134">
                  <c:v>41394</c:v>
                </c:pt>
                <c:pt idx="135">
                  <c:v>41364</c:v>
                </c:pt>
                <c:pt idx="136">
                  <c:v>41333</c:v>
                </c:pt>
                <c:pt idx="137">
                  <c:v>41305</c:v>
                </c:pt>
                <c:pt idx="138">
                  <c:v>41274</c:v>
                </c:pt>
                <c:pt idx="139">
                  <c:v>41243</c:v>
                </c:pt>
                <c:pt idx="140">
                  <c:v>41213</c:v>
                </c:pt>
                <c:pt idx="141">
                  <c:v>41182</c:v>
                </c:pt>
                <c:pt idx="142">
                  <c:v>41152</c:v>
                </c:pt>
                <c:pt idx="143">
                  <c:v>41121</c:v>
                </c:pt>
                <c:pt idx="144">
                  <c:v>41090</c:v>
                </c:pt>
                <c:pt idx="145">
                  <c:v>41060</c:v>
                </c:pt>
                <c:pt idx="146">
                  <c:v>41029</c:v>
                </c:pt>
                <c:pt idx="147">
                  <c:v>40999</c:v>
                </c:pt>
                <c:pt idx="148">
                  <c:v>40968</c:v>
                </c:pt>
                <c:pt idx="149">
                  <c:v>40939</c:v>
                </c:pt>
                <c:pt idx="150">
                  <c:v>40908</c:v>
                </c:pt>
                <c:pt idx="151">
                  <c:v>40877</c:v>
                </c:pt>
                <c:pt idx="152">
                  <c:v>40847</c:v>
                </c:pt>
                <c:pt idx="153">
                  <c:v>40816</c:v>
                </c:pt>
                <c:pt idx="154">
                  <c:v>40786</c:v>
                </c:pt>
                <c:pt idx="155">
                  <c:v>40755</c:v>
                </c:pt>
                <c:pt idx="156">
                  <c:v>40724</c:v>
                </c:pt>
                <c:pt idx="157">
                  <c:v>40694</c:v>
                </c:pt>
                <c:pt idx="158">
                  <c:v>40663</c:v>
                </c:pt>
                <c:pt idx="159">
                  <c:v>40633</c:v>
                </c:pt>
                <c:pt idx="160">
                  <c:v>40602</c:v>
                </c:pt>
                <c:pt idx="161">
                  <c:v>40574</c:v>
                </c:pt>
                <c:pt idx="162">
                  <c:v>40543</c:v>
                </c:pt>
                <c:pt idx="163">
                  <c:v>40512</c:v>
                </c:pt>
                <c:pt idx="164">
                  <c:v>40482</c:v>
                </c:pt>
                <c:pt idx="165">
                  <c:v>40451</c:v>
                </c:pt>
                <c:pt idx="166">
                  <c:v>40421</c:v>
                </c:pt>
                <c:pt idx="167">
                  <c:v>40390</c:v>
                </c:pt>
                <c:pt idx="168">
                  <c:v>40359</c:v>
                </c:pt>
                <c:pt idx="169">
                  <c:v>40329</c:v>
                </c:pt>
                <c:pt idx="170">
                  <c:v>40298</c:v>
                </c:pt>
                <c:pt idx="171">
                  <c:v>40268</c:v>
                </c:pt>
                <c:pt idx="172">
                  <c:v>40237</c:v>
                </c:pt>
                <c:pt idx="173">
                  <c:v>40209</c:v>
                </c:pt>
                <c:pt idx="174">
                  <c:v>40178</c:v>
                </c:pt>
                <c:pt idx="175">
                  <c:v>40147</c:v>
                </c:pt>
                <c:pt idx="176">
                  <c:v>40117</c:v>
                </c:pt>
                <c:pt idx="177">
                  <c:v>40086</c:v>
                </c:pt>
                <c:pt idx="178">
                  <c:v>40056</c:v>
                </c:pt>
                <c:pt idx="179">
                  <c:v>40025</c:v>
                </c:pt>
                <c:pt idx="180">
                  <c:v>39994</c:v>
                </c:pt>
                <c:pt idx="181">
                  <c:v>39964</c:v>
                </c:pt>
                <c:pt idx="182">
                  <c:v>39933</c:v>
                </c:pt>
                <c:pt idx="183">
                  <c:v>39903</c:v>
                </c:pt>
                <c:pt idx="184">
                  <c:v>39872</c:v>
                </c:pt>
                <c:pt idx="185">
                  <c:v>39844</c:v>
                </c:pt>
                <c:pt idx="186">
                  <c:v>39813</c:v>
                </c:pt>
              </c:numCache>
            </c:numRef>
          </c:cat>
          <c:val>
            <c:numRef>
              <c:f>'Time Series Risk and Return'!$S$2:$S$188</c:f>
              <c:numCache>
                <c:formatCode>_("$"* #,##0.00_);_("$"* \(#,##0.00\);_("$"* "-"??_);_(@_)</c:formatCode>
                <c:ptCount val="187"/>
                <c:pt idx="0">
                  <c:v>1593.2072074576579</c:v>
                </c:pt>
                <c:pt idx="1">
                  <c:v>1569.5063309122997</c:v>
                </c:pt>
                <c:pt idx="2">
                  <c:v>1535.8641966782893</c:v>
                </c:pt>
                <c:pt idx="3">
                  <c:v>1591.8508633276199</c:v>
                </c:pt>
                <c:pt idx="4">
                  <c:v>1576.1173176664179</c:v>
                </c:pt>
                <c:pt idx="5">
                  <c:v>1598.456548699892</c:v>
                </c:pt>
                <c:pt idx="6">
                  <c:v>1600.2247864828794</c:v>
                </c:pt>
                <c:pt idx="7">
                  <c:v>1534.8857189944565</c:v>
                </c:pt>
                <c:pt idx="8">
                  <c:v>1457.9227519426258</c:v>
                </c:pt>
                <c:pt idx="9">
                  <c:v>1490.8813100958023</c:v>
                </c:pt>
                <c:pt idx="10">
                  <c:v>1546.3284795179929</c:v>
                </c:pt>
                <c:pt idx="11">
                  <c:v>1561.2943873006809</c:v>
                </c:pt>
                <c:pt idx="12">
                  <c:v>1568.257191896837</c:v>
                </c:pt>
                <c:pt idx="13">
                  <c:v>1574.5968405108035</c:v>
                </c:pt>
                <c:pt idx="14">
                  <c:v>1594.9882934431917</c:v>
                </c:pt>
                <c:pt idx="15">
                  <c:v>1582.4812325044977</c:v>
                </c:pt>
                <c:pt idx="16">
                  <c:v>1523.7422660042891</c:v>
                </c:pt>
                <c:pt idx="17">
                  <c:v>1571.6691126976702</c:v>
                </c:pt>
                <c:pt idx="18">
                  <c:v>1519.7933300702102</c:v>
                </c:pt>
                <c:pt idx="19">
                  <c:v>1544.3948851362372</c:v>
                </c:pt>
                <c:pt idx="20">
                  <c:v>1486.4648937811082</c:v>
                </c:pt>
                <c:pt idx="21">
                  <c:v>1499.870004285953</c:v>
                </c:pt>
                <c:pt idx="22">
                  <c:v>1584.9914189737058</c:v>
                </c:pt>
                <c:pt idx="23">
                  <c:v>1650.3007883146433</c:v>
                </c:pt>
                <c:pt idx="24">
                  <c:v>1590.7665290089215</c:v>
                </c:pt>
                <c:pt idx="25">
                  <c:v>1618.9572732916172</c:v>
                </c:pt>
                <c:pt idx="26">
                  <c:v>1610.1773285906461</c:v>
                </c:pt>
                <c:pt idx="27">
                  <c:v>1697.4270799567928</c:v>
                </c:pt>
                <c:pt idx="28">
                  <c:v>1757.6898923631366</c:v>
                </c:pt>
                <c:pt idx="29">
                  <c:v>1768.5430740094184</c:v>
                </c:pt>
                <c:pt idx="30">
                  <c:v>1817.6545124859761</c:v>
                </c:pt>
                <c:pt idx="31">
                  <c:v>1816.3287047383574</c:v>
                </c:pt>
                <c:pt idx="32">
                  <c:v>1795.0372844892108</c:v>
                </c:pt>
                <c:pt idx="33">
                  <c:v>1787.8835798293685</c:v>
                </c:pt>
                <c:pt idx="34">
                  <c:v>1825.993808675956</c:v>
                </c:pt>
                <c:pt idx="35">
                  <c:v>1827.6162171332091</c:v>
                </c:pt>
                <c:pt idx="36">
                  <c:v>1787.8533224383232</c:v>
                </c:pt>
                <c:pt idx="37">
                  <c:v>1763.6989650040111</c:v>
                </c:pt>
                <c:pt idx="38">
                  <c:v>1752.8981535816429</c:v>
                </c:pt>
                <c:pt idx="39">
                  <c:v>1725.9724787545215</c:v>
                </c:pt>
                <c:pt idx="40">
                  <c:v>1767.5034681687268</c:v>
                </c:pt>
                <c:pt idx="41">
                  <c:v>1805.6287843522775</c:v>
                </c:pt>
                <c:pt idx="42">
                  <c:v>1831.8311336972715</c:v>
                </c:pt>
                <c:pt idx="43">
                  <c:v>1834.3537607526389</c:v>
                </c:pt>
                <c:pt idx="44">
                  <c:v>1810.6654444259373</c:v>
                </c:pt>
                <c:pt idx="45">
                  <c:v>1842.4695191541136</c:v>
                </c:pt>
                <c:pt idx="46">
                  <c:v>1845.7845581300487</c:v>
                </c:pt>
                <c:pt idx="47">
                  <c:v>1854.5721006968847</c:v>
                </c:pt>
                <c:pt idx="48">
                  <c:v>1825.4066521225473</c:v>
                </c:pt>
                <c:pt idx="49">
                  <c:v>1822.3616607955996</c:v>
                </c:pt>
                <c:pt idx="50">
                  <c:v>1813.7192009634275</c:v>
                </c:pt>
                <c:pt idx="51">
                  <c:v>1780.467636552484</c:v>
                </c:pt>
                <c:pt idx="52">
                  <c:v>1736.8264439885227</c:v>
                </c:pt>
                <c:pt idx="53">
                  <c:v>1694.1083130543755</c:v>
                </c:pt>
                <c:pt idx="54">
                  <c:v>1639.2486295522378</c:v>
                </c:pt>
                <c:pt idx="55">
                  <c:v>1649.9371180479986</c:v>
                </c:pt>
                <c:pt idx="56">
                  <c:v>1655.2499948119137</c:v>
                </c:pt>
                <c:pt idx="57">
                  <c:v>1651.6100724882556</c:v>
                </c:pt>
                <c:pt idx="58">
                  <c:v>1669.673382480428</c:v>
                </c:pt>
                <c:pt idx="59">
                  <c:v>1603.5471517142541</c:v>
                </c:pt>
                <c:pt idx="60">
                  <c:v>1602.4628371133006</c:v>
                </c:pt>
                <c:pt idx="61">
                  <c:v>1571.250294305876</c:v>
                </c:pt>
                <c:pt idx="62">
                  <c:v>1534.3414675600266</c:v>
                </c:pt>
                <c:pt idx="63">
                  <c:v>1536.4220358578195</c:v>
                </c:pt>
                <c:pt idx="64">
                  <c:v>1495.2918966280074</c:v>
                </c:pt>
                <c:pt idx="65">
                  <c:v>1497.2188175477111</c:v>
                </c:pt>
                <c:pt idx="66">
                  <c:v>1476.0850907231859</c:v>
                </c:pt>
                <c:pt idx="67">
                  <c:v>1449.3641711205269</c:v>
                </c:pt>
                <c:pt idx="68">
                  <c:v>1427.7580108936834</c:v>
                </c:pt>
                <c:pt idx="69">
                  <c:v>1445.3062441270497</c:v>
                </c:pt>
                <c:pt idx="70">
                  <c:v>1464.0161301398796</c:v>
                </c:pt>
                <c:pt idx="71">
                  <c:v>1445.0165625662787</c:v>
                </c:pt>
                <c:pt idx="72">
                  <c:v>1449.0601971610001</c:v>
                </c:pt>
                <c:pt idx="73">
                  <c:v>1448.2059291122559</c:v>
                </c:pt>
                <c:pt idx="74">
                  <c:v>1430.237331285442</c:v>
                </c:pt>
                <c:pt idx="75">
                  <c:v>1447.991055665975</c:v>
                </c:pt>
                <c:pt idx="76">
                  <c:v>1434.4359477021239</c:v>
                </c:pt>
                <c:pt idx="77">
                  <c:v>1455.9723780050585</c:v>
                </c:pt>
                <c:pt idx="78">
                  <c:v>1480.5360366535672</c:v>
                </c:pt>
                <c:pt idx="79">
                  <c:v>1475.548072653339</c:v>
                </c:pt>
                <c:pt idx="80">
                  <c:v>1474.8240974853425</c:v>
                </c:pt>
                <c:pt idx="81">
                  <c:v>1474.6020624867294</c:v>
                </c:pt>
                <c:pt idx="82">
                  <c:v>1493.3297552491601</c:v>
                </c:pt>
                <c:pt idx="83">
                  <c:v>1471.1157568727026</c:v>
                </c:pt>
                <c:pt idx="84">
                  <c:v>1464.570717806919</c:v>
                </c:pt>
                <c:pt idx="85">
                  <c:v>1473.4615438115904</c:v>
                </c:pt>
                <c:pt idx="86">
                  <c:v>1460.0255663970036</c:v>
                </c:pt>
                <c:pt idx="87">
                  <c:v>1443.1689151820453</c:v>
                </c:pt>
                <c:pt idx="88">
                  <c:v>1444.6421433704754</c:v>
                </c:pt>
                <c:pt idx="89">
                  <c:v>1427.9367758324522</c:v>
                </c:pt>
                <c:pt idx="90">
                  <c:v>1424.6912301623681</c:v>
                </c:pt>
                <c:pt idx="91">
                  <c:v>1426.8549800801909</c:v>
                </c:pt>
                <c:pt idx="92">
                  <c:v>1483.9070027314572</c:v>
                </c:pt>
                <c:pt idx="93">
                  <c:v>1512.4286475432159</c:v>
                </c:pt>
                <c:pt idx="94">
                  <c:v>1515.3976106577416</c:v>
                </c:pt>
                <c:pt idx="95">
                  <c:v>1528.5977726858926</c:v>
                </c:pt>
                <c:pt idx="96">
                  <c:v>1517.1055663529664</c:v>
                </c:pt>
                <c:pt idx="97">
                  <c:v>1473.0251848797507</c:v>
                </c:pt>
                <c:pt idx="98">
                  <c:v>1471.7159111917379</c:v>
                </c:pt>
                <c:pt idx="99">
                  <c:v>1473.3062923707089</c:v>
                </c:pt>
                <c:pt idx="100">
                  <c:v>1466.8426695802063</c:v>
                </c:pt>
                <c:pt idx="101">
                  <c:v>1444.4746956934002</c:v>
                </c:pt>
                <c:pt idx="102">
                  <c:v>1409.8273645514316</c:v>
                </c:pt>
                <c:pt idx="103">
                  <c:v>1415.9178142906017</c:v>
                </c:pt>
                <c:pt idx="104">
                  <c:v>1422.0798452360721</c:v>
                </c:pt>
                <c:pt idx="105">
                  <c:v>1418.5753410826974</c:v>
                </c:pt>
                <c:pt idx="106">
                  <c:v>1403.6608510354322</c:v>
                </c:pt>
                <c:pt idx="107">
                  <c:v>1410.2344597098029</c:v>
                </c:pt>
                <c:pt idx="108">
                  <c:v>1390.7735291172726</c:v>
                </c:pt>
                <c:pt idx="109">
                  <c:v>1417.9421799089309</c:v>
                </c:pt>
                <c:pt idx="110">
                  <c:v>1420.3015180164282</c:v>
                </c:pt>
                <c:pt idx="111">
                  <c:v>1429.6565369656275</c:v>
                </c:pt>
                <c:pt idx="112">
                  <c:v>1421.6130861140218</c:v>
                </c:pt>
                <c:pt idx="113">
                  <c:v>1448.7662252409214</c:v>
                </c:pt>
                <c:pt idx="114">
                  <c:v>1394.751852943916</c:v>
                </c:pt>
                <c:pt idx="115">
                  <c:v>1390.3379345951651</c:v>
                </c:pt>
                <c:pt idx="116">
                  <c:v>1369.1711965023032</c:v>
                </c:pt>
                <c:pt idx="117">
                  <c:v>1344.9640774480929</c:v>
                </c:pt>
                <c:pt idx="118">
                  <c:v>1361.9160355875515</c:v>
                </c:pt>
                <c:pt idx="119">
                  <c:v>1330.9517004046184</c:v>
                </c:pt>
                <c:pt idx="120">
                  <c:v>1334.4822953053597</c:v>
                </c:pt>
                <c:pt idx="121">
                  <c:v>1335.5963152676372</c:v>
                </c:pt>
                <c:pt idx="122">
                  <c:v>1307.9406459008485</c:v>
                </c:pt>
                <c:pt idx="123">
                  <c:v>1296.7174631460866</c:v>
                </c:pt>
                <c:pt idx="124">
                  <c:v>1299.5986938261319</c:v>
                </c:pt>
                <c:pt idx="125">
                  <c:v>1287.6668719703416</c:v>
                </c:pt>
                <c:pt idx="126">
                  <c:v>1255.8373226641377</c:v>
                </c:pt>
                <c:pt idx="127">
                  <c:v>1275.8833522227717</c:v>
                </c:pt>
                <c:pt idx="128">
                  <c:v>1287.1562864729167</c:v>
                </c:pt>
                <c:pt idx="129">
                  <c:v>1271.5230875824664</c:v>
                </c:pt>
                <c:pt idx="130">
                  <c:v>1252.0105155030958</c:v>
                </c:pt>
                <c:pt idx="131">
                  <c:v>1270.1610806329359</c:v>
                </c:pt>
                <c:pt idx="132">
                  <c:v>1272.6582751992157</c:v>
                </c:pt>
                <c:pt idx="133">
                  <c:v>1305.7692755741296</c:v>
                </c:pt>
                <c:pt idx="134">
                  <c:v>1347.4663141398337</c:v>
                </c:pt>
                <c:pt idx="135">
                  <c:v>1323.6833662359793</c:v>
                </c:pt>
                <c:pt idx="136">
                  <c:v>1313.9217400893219</c:v>
                </c:pt>
                <c:pt idx="137">
                  <c:v>1297.4701434185947</c:v>
                </c:pt>
                <c:pt idx="138">
                  <c:v>1314.1878640457803</c:v>
                </c:pt>
                <c:pt idx="139">
                  <c:v>1326.3914015979324</c:v>
                </c:pt>
                <c:pt idx="140">
                  <c:v>1311.5840117161117</c:v>
                </c:pt>
                <c:pt idx="141">
                  <c:v>1317.3274140773722</c:v>
                </c:pt>
                <c:pt idx="142">
                  <c:v>1320.5965790390658</c:v>
                </c:pt>
                <c:pt idx="143">
                  <c:v>1319.8852599949789</c:v>
                </c:pt>
                <c:pt idx="144">
                  <c:v>1298.4698077899566</c:v>
                </c:pt>
                <c:pt idx="145">
                  <c:v>1300.3033929008097</c:v>
                </c:pt>
                <c:pt idx="146">
                  <c:v>1268.3349624360981</c:v>
                </c:pt>
                <c:pt idx="147">
                  <c:v>1236.8537347007759</c:v>
                </c:pt>
                <c:pt idx="148">
                  <c:v>1254.996765292633</c:v>
                </c:pt>
                <c:pt idx="149">
                  <c:v>1262.2820731475972</c:v>
                </c:pt>
                <c:pt idx="150">
                  <c:v>1247.7745793755885</c:v>
                </c:pt>
                <c:pt idx="151">
                  <c:v>1224.930499678507</c:v>
                </c:pt>
                <c:pt idx="152">
                  <c:v>1211.1425114408676</c:v>
                </c:pt>
                <c:pt idx="153">
                  <c:v>1219.9802951095612</c:v>
                </c:pt>
                <c:pt idx="154">
                  <c:v>1197.919991610245</c:v>
                </c:pt>
                <c:pt idx="155">
                  <c:v>1145.3934544612109</c:v>
                </c:pt>
                <c:pt idx="156">
                  <c:v>1114.6610825000701</c:v>
                </c:pt>
                <c:pt idx="157">
                  <c:v>1123.1087220067391</c:v>
                </c:pt>
                <c:pt idx="158">
                  <c:v>1097.9802574134198</c:v>
                </c:pt>
                <c:pt idx="159">
                  <c:v>1079.5205211823734</c:v>
                </c:pt>
                <c:pt idx="160">
                  <c:v>1079.7238940104019</c:v>
                </c:pt>
                <c:pt idx="161">
                  <c:v>1075.8577222311174</c:v>
                </c:pt>
                <c:pt idx="162">
                  <c:v>1077.0583002492538</c:v>
                </c:pt>
                <c:pt idx="163">
                  <c:v>1110.3241424676989</c:v>
                </c:pt>
                <c:pt idx="164">
                  <c:v>1120.5759539144688</c:v>
                </c:pt>
                <c:pt idx="165">
                  <c:v>1122.4484823303658</c:v>
                </c:pt>
                <c:pt idx="166">
                  <c:v>1114.1066056278066</c:v>
                </c:pt>
                <c:pt idx="167">
                  <c:v>1079.6311711679184</c:v>
                </c:pt>
                <c:pt idx="168">
                  <c:v>1066.4717403645816</c:v>
                </c:pt>
                <c:pt idx="169">
                  <c:v>1041.2547237349331</c:v>
                </c:pt>
                <c:pt idx="170">
                  <c:v>1019.9354558602713</c:v>
                </c:pt>
                <c:pt idx="171">
                  <c:v>1002.8128251199864</c:v>
                </c:pt>
                <c:pt idx="172">
                  <c:v>1012.1490042123834</c:v>
                </c:pt>
                <c:pt idx="173">
                  <c:v>1004.8545093552516</c:v>
                </c:pt>
                <c:pt idx="174">
                  <c:v>988.40400933938292</c:v>
                </c:pt>
                <c:pt idx="175">
                  <c:v>1032.1757060721263</c:v>
                </c:pt>
                <c:pt idx="176">
                  <c:v>1009.8563012381876</c:v>
                </c:pt>
                <c:pt idx="177">
                  <c:v>1015.5667280867199</c:v>
                </c:pt>
                <c:pt idx="178">
                  <c:v>1002.3235458762049</c:v>
                </c:pt>
                <c:pt idx="179">
                  <c:v>990.06446851478654</c:v>
                </c:pt>
                <c:pt idx="180">
                  <c:v>978.61997234664648</c:v>
                </c:pt>
                <c:pt idx="181">
                  <c:v>980.06297244281996</c:v>
                </c:pt>
                <c:pt idx="182">
                  <c:v>999.18984164119513</c:v>
                </c:pt>
                <c:pt idx="183">
                  <c:v>1021.1905095675285</c:v>
                </c:pt>
                <c:pt idx="184">
                  <c:v>983.44347876368056</c:v>
                </c:pt>
                <c:pt idx="185">
                  <c:v>1005.4901598875196</c:v>
                </c:pt>
                <c:pt idx="186">
                  <c:v>1057.8357967221557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DC-4C1A-A526-EAD4C2DBA2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772656"/>
        <c:axId val="110770736"/>
      </c:lineChart>
      <c:dateAx>
        <c:axId val="11077265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70736"/>
        <c:crosses val="autoZero"/>
        <c:auto val="1"/>
        <c:lblOffset val="100"/>
        <c:baseTimeUnit val="months"/>
      </c:dateAx>
      <c:valAx>
        <c:axId val="11077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$Dollars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72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Rolling 10-Year</a:t>
            </a:r>
            <a:r>
              <a:rPr lang="en-US" baseline="0"/>
              <a:t> Correlation Between Equity and Fixed Income (1997-2024)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'Plot Sheet'!$B$1</c:f>
              <c:strCache>
                <c:ptCount val="1"/>
                <c:pt idx="0">
                  <c:v>Correlation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318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56C4-464F-8F32-883837EE807C}"/>
              </c:ext>
            </c:extLst>
          </c:dPt>
          <c:dLbls>
            <c:dLbl>
              <c:idx val="318"/>
              <c:layout>
                <c:manualLayout>
                  <c:x val="-3.5690191305649134E-2"/>
                  <c:y val="-7.817063818513922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6C4-464F-8F32-883837EE807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'Plot Sheet'!$A$2:$A$320</c:f>
              <c:numCache>
                <c:formatCode>m/d/yyyy</c:formatCode>
                <c:ptCount val="319"/>
                <c:pt idx="0">
                  <c:v>45473</c:v>
                </c:pt>
                <c:pt idx="1">
                  <c:v>45443</c:v>
                </c:pt>
                <c:pt idx="2">
                  <c:v>45412</c:v>
                </c:pt>
                <c:pt idx="3">
                  <c:v>45382</c:v>
                </c:pt>
                <c:pt idx="4">
                  <c:v>45351</c:v>
                </c:pt>
                <c:pt idx="5">
                  <c:v>45322</c:v>
                </c:pt>
                <c:pt idx="6">
                  <c:v>45291</c:v>
                </c:pt>
                <c:pt idx="7">
                  <c:v>45260</c:v>
                </c:pt>
                <c:pt idx="8">
                  <c:v>45230</c:v>
                </c:pt>
                <c:pt idx="9">
                  <c:v>45199</c:v>
                </c:pt>
                <c:pt idx="10">
                  <c:v>45169</c:v>
                </c:pt>
                <c:pt idx="11">
                  <c:v>45138</c:v>
                </c:pt>
                <c:pt idx="12">
                  <c:v>45107</c:v>
                </c:pt>
                <c:pt idx="13">
                  <c:v>45077</c:v>
                </c:pt>
                <c:pt idx="14">
                  <c:v>45046</c:v>
                </c:pt>
                <c:pt idx="15">
                  <c:v>45016</c:v>
                </c:pt>
                <c:pt idx="16">
                  <c:v>44985</c:v>
                </c:pt>
                <c:pt idx="17">
                  <c:v>44957</c:v>
                </c:pt>
                <c:pt idx="18">
                  <c:v>44926</c:v>
                </c:pt>
                <c:pt idx="19">
                  <c:v>44895</c:v>
                </c:pt>
                <c:pt idx="20">
                  <c:v>44865</c:v>
                </c:pt>
                <c:pt idx="21">
                  <c:v>44834</c:v>
                </c:pt>
                <c:pt idx="22">
                  <c:v>44804</c:v>
                </c:pt>
                <c:pt idx="23">
                  <c:v>44773</c:v>
                </c:pt>
                <c:pt idx="24">
                  <c:v>44742</c:v>
                </c:pt>
                <c:pt idx="25">
                  <c:v>44712</c:v>
                </c:pt>
                <c:pt idx="26">
                  <c:v>44681</c:v>
                </c:pt>
                <c:pt idx="27">
                  <c:v>44651</c:v>
                </c:pt>
                <c:pt idx="28">
                  <c:v>44620</c:v>
                </c:pt>
                <c:pt idx="29">
                  <c:v>44592</c:v>
                </c:pt>
                <c:pt idx="30">
                  <c:v>44561</c:v>
                </c:pt>
                <c:pt idx="31">
                  <c:v>44530</c:v>
                </c:pt>
                <c:pt idx="32">
                  <c:v>44500</c:v>
                </c:pt>
                <c:pt idx="33">
                  <c:v>44469</c:v>
                </c:pt>
                <c:pt idx="34">
                  <c:v>44439</c:v>
                </c:pt>
                <c:pt idx="35">
                  <c:v>44408</c:v>
                </c:pt>
                <c:pt idx="36">
                  <c:v>44377</c:v>
                </c:pt>
                <c:pt idx="37">
                  <c:v>44347</c:v>
                </c:pt>
                <c:pt idx="38">
                  <c:v>44316</c:v>
                </c:pt>
                <c:pt idx="39">
                  <c:v>44286</c:v>
                </c:pt>
                <c:pt idx="40">
                  <c:v>44255</c:v>
                </c:pt>
                <c:pt idx="41">
                  <c:v>44227</c:v>
                </c:pt>
                <c:pt idx="42">
                  <c:v>44196</c:v>
                </c:pt>
                <c:pt idx="43">
                  <c:v>44165</c:v>
                </c:pt>
                <c:pt idx="44">
                  <c:v>44135</c:v>
                </c:pt>
                <c:pt idx="45">
                  <c:v>44104</c:v>
                </c:pt>
                <c:pt idx="46">
                  <c:v>44074</c:v>
                </c:pt>
                <c:pt idx="47">
                  <c:v>44043</c:v>
                </c:pt>
                <c:pt idx="48">
                  <c:v>44012</c:v>
                </c:pt>
                <c:pt idx="49">
                  <c:v>43982</c:v>
                </c:pt>
                <c:pt idx="50">
                  <c:v>43951</c:v>
                </c:pt>
                <c:pt idx="51">
                  <c:v>43921</c:v>
                </c:pt>
                <c:pt idx="52">
                  <c:v>43890</c:v>
                </c:pt>
                <c:pt idx="53">
                  <c:v>43861</c:v>
                </c:pt>
                <c:pt idx="54">
                  <c:v>43830</c:v>
                </c:pt>
                <c:pt idx="55">
                  <c:v>43799</c:v>
                </c:pt>
                <c:pt idx="56">
                  <c:v>43769</c:v>
                </c:pt>
                <c:pt idx="57">
                  <c:v>43738</c:v>
                </c:pt>
                <c:pt idx="58">
                  <c:v>43708</c:v>
                </c:pt>
                <c:pt idx="59">
                  <c:v>43677</c:v>
                </c:pt>
                <c:pt idx="60">
                  <c:v>43646</c:v>
                </c:pt>
                <c:pt idx="61">
                  <c:v>43616</c:v>
                </c:pt>
                <c:pt idx="62">
                  <c:v>43585</c:v>
                </c:pt>
                <c:pt idx="63">
                  <c:v>43555</c:v>
                </c:pt>
                <c:pt idx="64">
                  <c:v>43524</c:v>
                </c:pt>
                <c:pt idx="65">
                  <c:v>43496</c:v>
                </c:pt>
                <c:pt idx="66">
                  <c:v>43465</c:v>
                </c:pt>
                <c:pt idx="67">
                  <c:v>43434</c:v>
                </c:pt>
                <c:pt idx="68">
                  <c:v>43404</c:v>
                </c:pt>
                <c:pt idx="69">
                  <c:v>43373</c:v>
                </c:pt>
                <c:pt idx="70">
                  <c:v>43343</c:v>
                </c:pt>
                <c:pt idx="71">
                  <c:v>43312</c:v>
                </c:pt>
                <c:pt idx="72">
                  <c:v>43281</c:v>
                </c:pt>
                <c:pt idx="73">
                  <c:v>43251</c:v>
                </c:pt>
                <c:pt idx="74">
                  <c:v>43220</c:v>
                </c:pt>
                <c:pt idx="75">
                  <c:v>43190</c:v>
                </c:pt>
                <c:pt idx="76">
                  <c:v>43159</c:v>
                </c:pt>
                <c:pt idx="77">
                  <c:v>43131</c:v>
                </c:pt>
                <c:pt idx="78">
                  <c:v>43100</c:v>
                </c:pt>
                <c:pt idx="79">
                  <c:v>43069</c:v>
                </c:pt>
                <c:pt idx="80">
                  <c:v>43039</c:v>
                </c:pt>
                <c:pt idx="81">
                  <c:v>43008</c:v>
                </c:pt>
                <c:pt idx="82">
                  <c:v>42978</c:v>
                </c:pt>
                <c:pt idx="83">
                  <c:v>42947</c:v>
                </c:pt>
                <c:pt idx="84">
                  <c:v>42916</c:v>
                </c:pt>
                <c:pt idx="85">
                  <c:v>42886</c:v>
                </c:pt>
                <c:pt idx="86">
                  <c:v>42855</c:v>
                </c:pt>
                <c:pt idx="87">
                  <c:v>42825</c:v>
                </c:pt>
                <c:pt idx="88">
                  <c:v>42794</c:v>
                </c:pt>
                <c:pt idx="89">
                  <c:v>42766</c:v>
                </c:pt>
                <c:pt idx="90">
                  <c:v>42735</c:v>
                </c:pt>
                <c:pt idx="91">
                  <c:v>42704</c:v>
                </c:pt>
                <c:pt idx="92">
                  <c:v>42674</c:v>
                </c:pt>
                <c:pt idx="93">
                  <c:v>42643</c:v>
                </c:pt>
                <c:pt idx="94">
                  <c:v>42613</c:v>
                </c:pt>
                <c:pt idx="95">
                  <c:v>42582</c:v>
                </c:pt>
                <c:pt idx="96">
                  <c:v>42551</c:v>
                </c:pt>
                <c:pt idx="97">
                  <c:v>42521</c:v>
                </c:pt>
                <c:pt idx="98">
                  <c:v>42490</c:v>
                </c:pt>
                <c:pt idx="99">
                  <c:v>42460</c:v>
                </c:pt>
                <c:pt idx="100">
                  <c:v>42429</c:v>
                </c:pt>
                <c:pt idx="101">
                  <c:v>42400</c:v>
                </c:pt>
                <c:pt idx="102">
                  <c:v>42369</c:v>
                </c:pt>
                <c:pt idx="103">
                  <c:v>42338</c:v>
                </c:pt>
                <c:pt idx="104">
                  <c:v>42308</c:v>
                </c:pt>
                <c:pt idx="105">
                  <c:v>42277</c:v>
                </c:pt>
                <c:pt idx="106">
                  <c:v>42247</c:v>
                </c:pt>
                <c:pt idx="107">
                  <c:v>42216</c:v>
                </c:pt>
                <c:pt idx="108">
                  <c:v>42185</c:v>
                </c:pt>
                <c:pt idx="109">
                  <c:v>42155</c:v>
                </c:pt>
                <c:pt idx="110">
                  <c:v>42124</c:v>
                </c:pt>
                <c:pt idx="111">
                  <c:v>42094</c:v>
                </c:pt>
                <c:pt idx="112">
                  <c:v>42063</c:v>
                </c:pt>
                <c:pt idx="113">
                  <c:v>42035</c:v>
                </c:pt>
                <c:pt idx="114">
                  <c:v>42004</c:v>
                </c:pt>
                <c:pt idx="115">
                  <c:v>41973</c:v>
                </c:pt>
                <c:pt idx="116">
                  <c:v>41943</c:v>
                </c:pt>
                <c:pt idx="117">
                  <c:v>41912</c:v>
                </c:pt>
                <c:pt idx="118">
                  <c:v>41882</c:v>
                </c:pt>
                <c:pt idx="119">
                  <c:v>41851</c:v>
                </c:pt>
                <c:pt idx="120">
                  <c:v>41820</c:v>
                </c:pt>
                <c:pt idx="121">
                  <c:v>41790</c:v>
                </c:pt>
                <c:pt idx="122">
                  <c:v>41759</c:v>
                </c:pt>
                <c:pt idx="123">
                  <c:v>41729</c:v>
                </c:pt>
                <c:pt idx="124">
                  <c:v>41698</c:v>
                </c:pt>
                <c:pt idx="125">
                  <c:v>41670</c:v>
                </c:pt>
                <c:pt idx="126">
                  <c:v>41639</c:v>
                </c:pt>
                <c:pt idx="127">
                  <c:v>41608</c:v>
                </c:pt>
                <c:pt idx="128">
                  <c:v>41578</c:v>
                </c:pt>
                <c:pt idx="129">
                  <c:v>41547</c:v>
                </c:pt>
                <c:pt idx="130">
                  <c:v>41517</c:v>
                </c:pt>
                <c:pt idx="131">
                  <c:v>41486</c:v>
                </c:pt>
                <c:pt idx="132">
                  <c:v>41455</c:v>
                </c:pt>
                <c:pt idx="133">
                  <c:v>41425</c:v>
                </c:pt>
                <c:pt idx="134">
                  <c:v>41394</c:v>
                </c:pt>
                <c:pt idx="135">
                  <c:v>41364</c:v>
                </c:pt>
                <c:pt idx="136">
                  <c:v>41333</c:v>
                </c:pt>
                <c:pt idx="137">
                  <c:v>41305</c:v>
                </c:pt>
                <c:pt idx="138">
                  <c:v>41274</c:v>
                </c:pt>
                <c:pt idx="139">
                  <c:v>41243</c:v>
                </c:pt>
                <c:pt idx="140">
                  <c:v>41213</c:v>
                </c:pt>
                <c:pt idx="141">
                  <c:v>41182</c:v>
                </c:pt>
                <c:pt idx="142">
                  <c:v>41152</c:v>
                </c:pt>
                <c:pt idx="143">
                  <c:v>41121</c:v>
                </c:pt>
                <c:pt idx="144">
                  <c:v>41090</c:v>
                </c:pt>
                <c:pt idx="145">
                  <c:v>41060</c:v>
                </c:pt>
                <c:pt idx="146">
                  <c:v>41029</c:v>
                </c:pt>
                <c:pt idx="147">
                  <c:v>40999</c:v>
                </c:pt>
                <c:pt idx="148">
                  <c:v>40968</c:v>
                </c:pt>
                <c:pt idx="149">
                  <c:v>40939</c:v>
                </c:pt>
                <c:pt idx="150">
                  <c:v>40908</c:v>
                </c:pt>
                <c:pt idx="151">
                  <c:v>40877</c:v>
                </c:pt>
                <c:pt idx="152">
                  <c:v>40847</c:v>
                </c:pt>
                <c:pt idx="153">
                  <c:v>40816</c:v>
                </c:pt>
                <c:pt idx="154">
                  <c:v>40786</c:v>
                </c:pt>
                <c:pt idx="155">
                  <c:v>40755</c:v>
                </c:pt>
                <c:pt idx="156">
                  <c:v>40724</c:v>
                </c:pt>
                <c:pt idx="157">
                  <c:v>40694</c:v>
                </c:pt>
                <c:pt idx="158">
                  <c:v>40663</c:v>
                </c:pt>
                <c:pt idx="159">
                  <c:v>40633</c:v>
                </c:pt>
                <c:pt idx="160">
                  <c:v>40602</c:v>
                </c:pt>
                <c:pt idx="161">
                  <c:v>40574</c:v>
                </c:pt>
                <c:pt idx="162">
                  <c:v>40543</c:v>
                </c:pt>
                <c:pt idx="163">
                  <c:v>40512</c:v>
                </c:pt>
                <c:pt idx="164">
                  <c:v>40482</c:v>
                </c:pt>
                <c:pt idx="165">
                  <c:v>40451</c:v>
                </c:pt>
                <c:pt idx="166">
                  <c:v>40421</c:v>
                </c:pt>
                <c:pt idx="167">
                  <c:v>40390</c:v>
                </c:pt>
                <c:pt idx="168">
                  <c:v>40359</c:v>
                </c:pt>
                <c:pt idx="169">
                  <c:v>40329</c:v>
                </c:pt>
                <c:pt idx="170">
                  <c:v>40298</c:v>
                </c:pt>
                <c:pt idx="171">
                  <c:v>40268</c:v>
                </c:pt>
                <c:pt idx="172">
                  <c:v>40237</c:v>
                </c:pt>
                <c:pt idx="173">
                  <c:v>40209</c:v>
                </c:pt>
                <c:pt idx="174">
                  <c:v>40178</c:v>
                </c:pt>
                <c:pt idx="175">
                  <c:v>40147</c:v>
                </c:pt>
                <c:pt idx="176">
                  <c:v>40117</c:v>
                </c:pt>
                <c:pt idx="177">
                  <c:v>40086</c:v>
                </c:pt>
                <c:pt idx="178">
                  <c:v>40056</c:v>
                </c:pt>
                <c:pt idx="179">
                  <c:v>40025</c:v>
                </c:pt>
                <c:pt idx="180">
                  <c:v>39994</c:v>
                </c:pt>
                <c:pt idx="181">
                  <c:v>39964</c:v>
                </c:pt>
                <c:pt idx="182">
                  <c:v>39933</c:v>
                </c:pt>
                <c:pt idx="183">
                  <c:v>39903</c:v>
                </c:pt>
                <c:pt idx="184">
                  <c:v>39872</c:v>
                </c:pt>
                <c:pt idx="185">
                  <c:v>39844</c:v>
                </c:pt>
                <c:pt idx="186">
                  <c:v>39813</c:v>
                </c:pt>
                <c:pt idx="187">
                  <c:v>39782</c:v>
                </c:pt>
                <c:pt idx="188">
                  <c:v>39752</c:v>
                </c:pt>
                <c:pt idx="189">
                  <c:v>39721</c:v>
                </c:pt>
                <c:pt idx="190">
                  <c:v>39691</c:v>
                </c:pt>
                <c:pt idx="191">
                  <c:v>39660</c:v>
                </c:pt>
                <c:pt idx="192">
                  <c:v>39629</c:v>
                </c:pt>
                <c:pt idx="193">
                  <c:v>39599</c:v>
                </c:pt>
                <c:pt idx="194">
                  <c:v>39568</c:v>
                </c:pt>
                <c:pt idx="195">
                  <c:v>39538</c:v>
                </c:pt>
                <c:pt idx="196">
                  <c:v>39507</c:v>
                </c:pt>
                <c:pt idx="197">
                  <c:v>39478</c:v>
                </c:pt>
                <c:pt idx="198">
                  <c:v>39447</c:v>
                </c:pt>
                <c:pt idx="199">
                  <c:v>39416</c:v>
                </c:pt>
                <c:pt idx="200">
                  <c:v>39386</c:v>
                </c:pt>
                <c:pt idx="201">
                  <c:v>39355</c:v>
                </c:pt>
                <c:pt idx="202">
                  <c:v>39325</c:v>
                </c:pt>
                <c:pt idx="203">
                  <c:v>39294</c:v>
                </c:pt>
                <c:pt idx="204">
                  <c:v>39263</c:v>
                </c:pt>
                <c:pt idx="205">
                  <c:v>39233</c:v>
                </c:pt>
                <c:pt idx="206">
                  <c:v>39202</c:v>
                </c:pt>
                <c:pt idx="207">
                  <c:v>39172</c:v>
                </c:pt>
                <c:pt idx="208">
                  <c:v>39141</c:v>
                </c:pt>
                <c:pt idx="209">
                  <c:v>39113</c:v>
                </c:pt>
                <c:pt idx="210">
                  <c:v>39082</c:v>
                </c:pt>
                <c:pt idx="211">
                  <c:v>39051</c:v>
                </c:pt>
                <c:pt idx="212">
                  <c:v>39021</c:v>
                </c:pt>
                <c:pt idx="213">
                  <c:v>38990</c:v>
                </c:pt>
                <c:pt idx="214">
                  <c:v>38960</c:v>
                </c:pt>
                <c:pt idx="215">
                  <c:v>38929</c:v>
                </c:pt>
                <c:pt idx="216">
                  <c:v>38898</c:v>
                </c:pt>
                <c:pt idx="217">
                  <c:v>38868</c:v>
                </c:pt>
                <c:pt idx="218">
                  <c:v>38837</c:v>
                </c:pt>
                <c:pt idx="219">
                  <c:v>38807</c:v>
                </c:pt>
                <c:pt idx="220">
                  <c:v>38776</c:v>
                </c:pt>
                <c:pt idx="221">
                  <c:v>38748</c:v>
                </c:pt>
                <c:pt idx="222">
                  <c:v>38717</c:v>
                </c:pt>
                <c:pt idx="223">
                  <c:v>38686</c:v>
                </c:pt>
                <c:pt idx="224">
                  <c:v>38656</c:v>
                </c:pt>
                <c:pt idx="225">
                  <c:v>38625</c:v>
                </c:pt>
                <c:pt idx="226">
                  <c:v>38595</c:v>
                </c:pt>
                <c:pt idx="227">
                  <c:v>38564</c:v>
                </c:pt>
                <c:pt idx="228">
                  <c:v>38533</c:v>
                </c:pt>
                <c:pt idx="229">
                  <c:v>38503</c:v>
                </c:pt>
                <c:pt idx="230">
                  <c:v>38472</c:v>
                </c:pt>
                <c:pt idx="231">
                  <c:v>38442</c:v>
                </c:pt>
                <c:pt idx="232">
                  <c:v>38411</c:v>
                </c:pt>
                <c:pt idx="233">
                  <c:v>38383</c:v>
                </c:pt>
                <c:pt idx="234">
                  <c:v>38352</c:v>
                </c:pt>
                <c:pt idx="235">
                  <c:v>38321</c:v>
                </c:pt>
                <c:pt idx="236">
                  <c:v>38291</c:v>
                </c:pt>
                <c:pt idx="237">
                  <c:v>38260</c:v>
                </c:pt>
                <c:pt idx="238">
                  <c:v>38230</c:v>
                </c:pt>
                <c:pt idx="239">
                  <c:v>38199</c:v>
                </c:pt>
                <c:pt idx="240">
                  <c:v>38168</c:v>
                </c:pt>
                <c:pt idx="241">
                  <c:v>38138</c:v>
                </c:pt>
                <c:pt idx="242">
                  <c:v>38107</c:v>
                </c:pt>
                <c:pt idx="243">
                  <c:v>38077</c:v>
                </c:pt>
                <c:pt idx="244">
                  <c:v>38046</c:v>
                </c:pt>
                <c:pt idx="245">
                  <c:v>38017</c:v>
                </c:pt>
                <c:pt idx="246">
                  <c:v>37986</c:v>
                </c:pt>
                <c:pt idx="247">
                  <c:v>37955</c:v>
                </c:pt>
                <c:pt idx="248">
                  <c:v>37925</c:v>
                </c:pt>
                <c:pt idx="249">
                  <c:v>37894</c:v>
                </c:pt>
                <c:pt idx="250">
                  <c:v>37864</c:v>
                </c:pt>
                <c:pt idx="251">
                  <c:v>37833</c:v>
                </c:pt>
                <c:pt idx="252">
                  <c:v>37802</c:v>
                </c:pt>
                <c:pt idx="253">
                  <c:v>37772</c:v>
                </c:pt>
                <c:pt idx="254">
                  <c:v>37741</c:v>
                </c:pt>
                <c:pt idx="255">
                  <c:v>37711</c:v>
                </c:pt>
                <c:pt idx="256">
                  <c:v>37680</c:v>
                </c:pt>
                <c:pt idx="257">
                  <c:v>37652</c:v>
                </c:pt>
                <c:pt idx="258">
                  <c:v>37621</c:v>
                </c:pt>
                <c:pt idx="259">
                  <c:v>37590</c:v>
                </c:pt>
                <c:pt idx="260">
                  <c:v>37560</c:v>
                </c:pt>
                <c:pt idx="261">
                  <c:v>37529</c:v>
                </c:pt>
                <c:pt idx="262">
                  <c:v>37499</c:v>
                </c:pt>
                <c:pt idx="263">
                  <c:v>37468</c:v>
                </c:pt>
                <c:pt idx="264">
                  <c:v>37437</c:v>
                </c:pt>
                <c:pt idx="265">
                  <c:v>37407</c:v>
                </c:pt>
                <c:pt idx="266">
                  <c:v>37376</c:v>
                </c:pt>
                <c:pt idx="267">
                  <c:v>37346</c:v>
                </c:pt>
                <c:pt idx="268">
                  <c:v>37315</c:v>
                </c:pt>
                <c:pt idx="269">
                  <c:v>37287</c:v>
                </c:pt>
                <c:pt idx="270">
                  <c:v>37256</c:v>
                </c:pt>
                <c:pt idx="271">
                  <c:v>37225</c:v>
                </c:pt>
                <c:pt idx="272">
                  <c:v>37195</c:v>
                </c:pt>
                <c:pt idx="273">
                  <c:v>37164</c:v>
                </c:pt>
                <c:pt idx="274">
                  <c:v>37134</c:v>
                </c:pt>
                <c:pt idx="275">
                  <c:v>37103</c:v>
                </c:pt>
                <c:pt idx="276">
                  <c:v>37072</c:v>
                </c:pt>
                <c:pt idx="277">
                  <c:v>37042</c:v>
                </c:pt>
                <c:pt idx="278">
                  <c:v>37011</c:v>
                </c:pt>
                <c:pt idx="279">
                  <c:v>36981</c:v>
                </c:pt>
                <c:pt idx="280">
                  <c:v>36950</c:v>
                </c:pt>
                <c:pt idx="281">
                  <c:v>36922</c:v>
                </c:pt>
                <c:pt idx="282">
                  <c:v>36891</c:v>
                </c:pt>
                <c:pt idx="283">
                  <c:v>36860</c:v>
                </c:pt>
                <c:pt idx="284">
                  <c:v>36830</c:v>
                </c:pt>
                <c:pt idx="285">
                  <c:v>36799</c:v>
                </c:pt>
                <c:pt idx="286">
                  <c:v>36769</c:v>
                </c:pt>
                <c:pt idx="287">
                  <c:v>36738</c:v>
                </c:pt>
                <c:pt idx="288">
                  <c:v>36707</c:v>
                </c:pt>
                <c:pt idx="289">
                  <c:v>36677</c:v>
                </c:pt>
                <c:pt idx="290">
                  <c:v>36646</c:v>
                </c:pt>
                <c:pt idx="291">
                  <c:v>36616</c:v>
                </c:pt>
                <c:pt idx="292">
                  <c:v>36585</c:v>
                </c:pt>
                <c:pt idx="293">
                  <c:v>36556</c:v>
                </c:pt>
                <c:pt idx="294">
                  <c:v>36525</c:v>
                </c:pt>
                <c:pt idx="295">
                  <c:v>36494</c:v>
                </c:pt>
                <c:pt idx="296">
                  <c:v>36464</c:v>
                </c:pt>
                <c:pt idx="297">
                  <c:v>36433</c:v>
                </c:pt>
                <c:pt idx="298">
                  <c:v>36403</c:v>
                </c:pt>
                <c:pt idx="299">
                  <c:v>36372</c:v>
                </c:pt>
                <c:pt idx="300">
                  <c:v>36341</c:v>
                </c:pt>
                <c:pt idx="301">
                  <c:v>36311</c:v>
                </c:pt>
                <c:pt idx="302">
                  <c:v>36280</c:v>
                </c:pt>
                <c:pt idx="303">
                  <c:v>36250</c:v>
                </c:pt>
                <c:pt idx="304">
                  <c:v>36219</c:v>
                </c:pt>
                <c:pt idx="305">
                  <c:v>36191</c:v>
                </c:pt>
                <c:pt idx="306">
                  <c:v>36160</c:v>
                </c:pt>
                <c:pt idx="307">
                  <c:v>36129</c:v>
                </c:pt>
                <c:pt idx="308">
                  <c:v>36099</c:v>
                </c:pt>
                <c:pt idx="309">
                  <c:v>36068</c:v>
                </c:pt>
                <c:pt idx="310">
                  <c:v>36038</c:v>
                </c:pt>
                <c:pt idx="311">
                  <c:v>36007</c:v>
                </c:pt>
                <c:pt idx="312">
                  <c:v>35976</c:v>
                </c:pt>
                <c:pt idx="313">
                  <c:v>35946</c:v>
                </c:pt>
                <c:pt idx="314">
                  <c:v>35915</c:v>
                </c:pt>
                <c:pt idx="315">
                  <c:v>35885</c:v>
                </c:pt>
                <c:pt idx="316">
                  <c:v>35854</c:v>
                </c:pt>
                <c:pt idx="317">
                  <c:v>35826</c:v>
                </c:pt>
                <c:pt idx="318">
                  <c:v>35795</c:v>
                </c:pt>
              </c:numCache>
            </c:numRef>
          </c:cat>
          <c:val>
            <c:numRef>
              <c:f>'Plot Sheet'!$B$2:$B$320</c:f>
              <c:numCache>
                <c:formatCode>General</c:formatCode>
                <c:ptCount val="319"/>
                <c:pt idx="0">
                  <c:v>0.10289122320651238</c:v>
                </c:pt>
                <c:pt idx="1">
                  <c:v>0.10224496482672021</c:v>
                </c:pt>
                <c:pt idx="2">
                  <c:v>9.6026916112779276E-2</c:v>
                </c:pt>
                <c:pt idx="3">
                  <c:v>8.0641749917529662E-2</c:v>
                </c:pt>
                <c:pt idx="4">
                  <c:v>8.0660746376706643E-2</c:v>
                </c:pt>
                <c:pt idx="5">
                  <c:v>7.6040526466616951E-2</c:v>
                </c:pt>
                <c:pt idx="6">
                  <c:v>7.2990850640339847E-2</c:v>
                </c:pt>
                <c:pt idx="7">
                  <c:v>5.7933549832348406E-2</c:v>
                </c:pt>
                <c:pt idx="8">
                  <c:v>2.4531618780622221E-2</c:v>
                </c:pt>
                <c:pt idx="9">
                  <c:v>2.03993959338328E-2</c:v>
                </c:pt>
                <c:pt idx="10">
                  <c:v>5.4015707156148942E-3</c:v>
                </c:pt>
                <c:pt idx="11">
                  <c:v>-6.1918041185096597E-4</c:v>
                </c:pt>
                <c:pt idx="12">
                  <c:v>7.9672185669118645E-3</c:v>
                </c:pt>
                <c:pt idx="13">
                  <c:v>9.8574950051898338E-3</c:v>
                </c:pt>
                <c:pt idx="14">
                  <c:v>1.0391921476862511E-2</c:v>
                </c:pt>
                <c:pt idx="15">
                  <c:v>1.0987711475503509E-2</c:v>
                </c:pt>
                <c:pt idx="16">
                  <c:v>1.5815551268611816E-3</c:v>
                </c:pt>
                <c:pt idx="17">
                  <c:v>-1.7994565718373073E-2</c:v>
                </c:pt>
                <c:pt idx="18">
                  <c:v>-3.4257796071236309E-2</c:v>
                </c:pt>
                <c:pt idx="19">
                  <c:v>-4.3653491011409334E-2</c:v>
                </c:pt>
                <c:pt idx="20">
                  <c:v>-6.088971503484214E-2</c:v>
                </c:pt>
                <c:pt idx="21">
                  <c:v>-4.8633908573800469E-2</c:v>
                </c:pt>
                <c:pt idx="22">
                  <c:v>-0.10987470562781157</c:v>
                </c:pt>
                <c:pt idx="23">
                  <c:v>-0.13650703001221504</c:v>
                </c:pt>
                <c:pt idx="24">
                  <c:v>-0.17202086675065137</c:v>
                </c:pt>
                <c:pt idx="25">
                  <c:v>-0.21249437335190779</c:v>
                </c:pt>
                <c:pt idx="26">
                  <c:v>-0.21557516295202431</c:v>
                </c:pt>
                <c:pt idx="27">
                  <c:v>-0.29248838031652274</c:v>
                </c:pt>
                <c:pt idx="28">
                  <c:v>-0.2905304503831212</c:v>
                </c:pt>
                <c:pt idx="29">
                  <c:v>-0.29158469090577366</c:v>
                </c:pt>
                <c:pt idx="30">
                  <c:v>-0.31972837205145399</c:v>
                </c:pt>
                <c:pt idx="31">
                  <c:v>-0.31964533717752031</c:v>
                </c:pt>
                <c:pt idx="32">
                  <c:v>-0.33357881778431414</c:v>
                </c:pt>
                <c:pt idx="33">
                  <c:v>-0.34988483780321095</c:v>
                </c:pt>
                <c:pt idx="34">
                  <c:v>-0.39536214029113825</c:v>
                </c:pt>
                <c:pt idx="35">
                  <c:v>-0.40032815676656358</c:v>
                </c:pt>
                <c:pt idx="36">
                  <c:v>-0.4001015295187712</c:v>
                </c:pt>
                <c:pt idx="37">
                  <c:v>-0.40497312002723712</c:v>
                </c:pt>
                <c:pt idx="38">
                  <c:v>-0.4011713062683433</c:v>
                </c:pt>
                <c:pt idx="39">
                  <c:v>-0.40677942951358664</c:v>
                </c:pt>
                <c:pt idx="40">
                  <c:v>-0.40111887088345871</c:v>
                </c:pt>
                <c:pt idx="41">
                  <c:v>-0.40093993435575159</c:v>
                </c:pt>
                <c:pt idx="42">
                  <c:v>-0.42296950413774875</c:v>
                </c:pt>
                <c:pt idx="43">
                  <c:v>-0.41840272298891518</c:v>
                </c:pt>
                <c:pt idx="44">
                  <c:v>-0.43066803644888896</c:v>
                </c:pt>
                <c:pt idx="45">
                  <c:v>-0.44033217345527287</c:v>
                </c:pt>
                <c:pt idx="46">
                  <c:v>-0.45742396908367583</c:v>
                </c:pt>
                <c:pt idx="47">
                  <c:v>-0.44594972801609656</c:v>
                </c:pt>
                <c:pt idx="48">
                  <c:v>-0.46423809888703615</c:v>
                </c:pt>
                <c:pt idx="49">
                  <c:v>-0.47761051184049963</c:v>
                </c:pt>
                <c:pt idx="50">
                  <c:v>-0.47593165615104976</c:v>
                </c:pt>
                <c:pt idx="51">
                  <c:v>-0.50419246495009107</c:v>
                </c:pt>
                <c:pt idx="52">
                  <c:v>-0.47877183256057398</c:v>
                </c:pt>
                <c:pt idx="53">
                  <c:v>-0.46536570890225787</c:v>
                </c:pt>
                <c:pt idx="54">
                  <c:v>-0.45674645497169652</c:v>
                </c:pt>
                <c:pt idx="55">
                  <c:v>-0.44164831028090806</c:v>
                </c:pt>
                <c:pt idx="56">
                  <c:v>-0.43541171430689074</c:v>
                </c:pt>
                <c:pt idx="57">
                  <c:v>-0.43167840513018019</c:v>
                </c:pt>
                <c:pt idx="58">
                  <c:v>-0.42880513641315965</c:v>
                </c:pt>
                <c:pt idx="59">
                  <c:v>-0.41826291101451379</c:v>
                </c:pt>
                <c:pt idx="60">
                  <c:v>-0.41731138824786951</c:v>
                </c:pt>
                <c:pt idx="61">
                  <c:v>-0.43987554175847476</c:v>
                </c:pt>
                <c:pt idx="62">
                  <c:v>-0.44502147592464003</c:v>
                </c:pt>
                <c:pt idx="63">
                  <c:v>-0.40416458870678551</c:v>
                </c:pt>
                <c:pt idx="64">
                  <c:v>-0.37020421254659447</c:v>
                </c:pt>
                <c:pt idx="65">
                  <c:v>-0.29943644350070303</c:v>
                </c:pt>
                <c:pt idx="66">
                  <c:v>-0.29552384754142891</c:v>
                </c:pt>
                <c:pt idx="67">
                  <c:v>-0.32405979476161723</c:v>
                </c:pt>
                <c:pt idx="68">
                  <c:v>-0.28191640385913874</c:v>
                </c:pt>
                <c:pt idx="69">
                  <c:v>-0.28522723941258454</c:v>
                </c:pt>
                <c:pt idx="70">
                  <c:v>-0.28545477602656749</c:v>
                </c:pt>
                <c:pt idx="71">
                  <c:v>-0.28755696692796762</c:v>
                </c:pt>
                <c:pt idx="72">
                  <c:v>-0.28429227551535757</c:v>
                </c:pt>
                <c:pt idx="73">
                  <c:v>-0.28397901725415498</c:v>
                </c:pt>
                <c:pt idx="74">
                  <c:v>-0.29232995799407402</c:v>
                </c:pt>
                <c:pt idx="75">
                  <c:v>-0.29444030905426316</c:v>
                </c:pt>
                <c:pt idx="76">
                  <c:v>-0.29394342222808578</c:v>
                </c:pt>
                <c:pt idx="77">
                  <c:v>-0.315811649274162</c:v>
                </c:pt>
                <c:pt idx="78">
                  <c:v>-0.3064084902209287</c:v>
                </c:pt>
                <c:pt idx="79">
                  <c:v>-0.31738914203957125</c:v>
                </c:pt>
                <c:pt idx="80">
                  <c:v>-0.31563078121693955</c:v>
                </c:pt>
                <c:pt idx="81">
                  <c:v>-0.31515843067517774</c:v>
                </c:pt>
                <c:pt idx="82">
                  <c:v>-0.31206233233984576</c:v>
                </c:pt>
                <c:pt idx="83">
                  <c:v>-0.3167009031698575</c:v>
                </c:pt>
                <c:pt idx="84">
                  <c:v>-0.31357970780681638</c:v>
                </c:pt>
                <c:pt idx="85">
                  <c:v>-0.31747667994693979</c:v>
                </c:pt>
                <c:pt idx="86">
                  <c:v>-0.31656802341166129</c:v>
                </c:pt>
                <c:pt idx="87">
                  <c:v>-0.31705127752742107</c:v>
                </c:pt>
                <c:pt idx="88">
                  <c:v>-0.32035018367882928</c:v>
                </c:pt>
                <c:pt idx="89">
                  <c:v>-0.32280522670979045</c:v>
                </c:pt>
                <c:pt idx="90">
                  <c:v>-0.32269412214308801</c:v>
                </c:pt>
                <c:pt idx="91">
                  <c:v>-0.32063303783483238</c:v>
                </c:pt>
                <c:pt idx="92">
                  <c:v>-0.31418907388609896</c:v>
                </c:pt>
                <c:pt idx="93">
                  <c:v>-0.31999252688971191</c:v>
                </c:pt>
                <c:pt idx="94">
                  <c:v>-0.31712248987641861</c:v>
                </c:pt>
                <c:pt idx="95">
                  <c:v>-0.31831596511605831</c:v>
                </c:pt>
                <c:pt idx="96">
                  <c:v>-0.31851352467091837</c:v>
                </c:pt>
                <c:pt idx="97">
                  <c:v>-0.31673680276010002</c:v>
                </c:pt>
                <c:pt idx="98">
                  <c:v>-0.31647447002025175</c:v>
                </c:pt>
                <c:pt idx="99">
                  <c:v>-0.31622168868366712</c:v>
                </c:pt>
                <c:pt idx="100">
                  <c:v>-0.31472138881594014</c:v>
                </c:pt>
                <c:pt idx="101">
                  <c:v>-0.31577347980237941</c:v>
                </c:pt>
                <c:pt idx="102">
                  <c:v>-0.30624677331489647</c:v>
                </c:pt>
                <c:pt idx="103">
                  <c:v>-0.30740481140254045</c:v>
                </c:pt>
                <c:pt idx="104">
                  <c:v>-0.30260152058525797</c:v>
                </c:pt>
                <c:pt idx="105">
                  <c:v>-0.29799026784144833</c:v>
                </c:pt>
                <c:pt idx="106">
                  <c:v>-0.29758761722531279</c:v>
                </c:pt>
                <c:pt idx="107">
                  <c:v>-0.30741645892885422</c:v>
                </c:pt>
                <c:pt idx="108">
                  <c:v>-0.30906111231027156</c:v>
                </c:pt>
                <c:pt idx="109">
                  <c:v>-0.31301644558810426</c:v>
                </c:pt>
                <c:pt idx="110">
                  <c:v>-0.31637902106555144</c:v>
                </c:pt>
                <c:pt idx="111">
                  <c:v>-0.3130304026686494</c:v>
                </c:pt>
                <c:pt idx="112">
                  <c:v>-0.31397029141381461</c:v>
                </c:pt>
                <c:pt idx="113">
                  <c:v>-0.30493959373410734</c:v>
                </c:pt>
                <c:pt idx="114">
                  <c:v>-0.29306999654128985</c:v>
                </c:pt>
                <c:pt idx="115">
                  <c:v>-0.2986677522933342</c:v>
                </c:pt>
                <c:pt idx="116">
                  <c:v>-0.30034115919009435</c:v>
                </c:pt>
                <c:pt idx="117">
                  <c:v>-0.30307068434310175</c:v>
                </c:pt>
                <c:pt idx="118">
                  <c:v>-0.30637703874416933</c:v>
                </c:pt>
                <c:pt idx="119">
                  <c:v>-0.3155372104882514</c:v>
                </c:pt>
                <c:pt idx="120">
                  <c:v>-0.31676556599797973</c:v>
                </c:pt>
                <c:pt idx="121">
                  <c:v>-0.31639554497904032</c:v>
                </c:pt>
                <c:pt idx="122">
                  <c:v>-0.3009124493291202</c:v>
                </c:pt>
                <c:pt idx="123">
                  <c:v>-0.30256043112231756</c:v>
                </c:pt>
                <c:pt idx="124">
                  <c:v>-0.3013103901262193</c:v>
                </c:pt>
                <c:pt idx="125">
                  <c:v>-0.30146359138010898</c:v>
                </c:pt>
                <c:pt idx="126">
                  <c:v>-0.29115675720077611</c:v>
                </c:pt>
                <c:pt idx="127">
                  <c:v>-0.28889084883644867</c:v>
                </c:pt>
                <c:pt idx="128">
                  <c:v>-0.29554511521990212</c:v>
                </c:pt>
                <c:pt idx="129">
                  <c:v>-0.30012544749744519</c:v>
                </c:pt>
                <c:pt idx="130">
                  <c:v>-0.30190293957476322</c:v>
                </c:pt>
                <c:pt idx="131">
                  <c:v>-0.30185698829466312</c:v>
                </c:pt>
                <c:pt idx="132">
                  <c:v>-0.29935184538946213</c:v>
                </c:pt>
                <c:pt idx="133">
                  <c:v>-0.28552835568536539</c:v>
                </c:pt>
                <c:pt idx="134">
                  <c:v>-0.28311327773436173</c:v>
                </c:pt>
                <c:pt idx="135">
                  <c:v>-0.28475751232075064</c:v>
                </c:pt>
                <c:pt idx="136">
                  <c:v>-0.2880084981160041</c:v>
                </c:pt>
                <c:pt idx="137">
                  <c:v>-0.28375145814525526</c:v>
                </c:pt>
                <c:pt idx="138">
                  <c:v>-0.28915267458572047</c:v>
                </c:pt>
                <c:pt idx="139">
                  <c:v>-0.29743095828582949</c:v>
                </c:pt>
                <c:pt idx="140">
                  <c:v>-0.30869611709671596</c:v>
                </c:pt>
                <c:pt idx="141">
                  <c:v>-0.33633346944569276</c:v>
                </c:pt>
                <c:pt idx="142">
                  <c:v>-0.33366018219602656</c:v>
                </c:pt>
                <c:pt idx="143">
                  <c:v>-0.34349673288938537</c:v>
                </c:pt>
                <c:pt idx="144">
                  <c:v>-0.34883316020703936</c:v>
                </c:pt>
                <c:pt idx="145">
                  <c:v>-0.34689844473994791</c:v>
                </c:pt>
                <c:pt idx="146">
                  <c:v>-0.34531123976191258</c:v>
                </c:pt>
                <c:pt idx="147">
                  <c:v>-0.35018806490522975</c:v>
                </c:pt>
                <c:pt idx="148">
                  <c:v>-0.34756933268933338</c:v>
                </c:pt>
                <c:pt idx="149">
                  <c:v>-0.34404855414372615</c:v>
                </c:pt>
                <c:pt idx="150">
                  <c:v>-0.3455261770327735</c:v>
                </c:pt>
                <c:pt idx="151">
                  <c:v>-0.36013136757096836</c:v>
                </c:pt>
                <c:pt idx="152">
                  <c:v>-0.35595476947588672</c:v>
                </c:pt>
                <c:pt idx="153">
                  <c:v>-0.35120343252814601</c:v>
                </c:pt>
                <c:pt idx="154">
                  <c:v>-0.34474241903986635</c:v>
                </c:pt>
                <c:pt idx="155">
                  <c:v>-0.33172963044928744</c:v>
                </c:pt>
                <c:pt idx="156">
                  <c:v>-0.32838424875137118</c:v>
                </c:pt>
                <c:pt idx="157">
                  <c:v>-0.33081602616734068</c:v>
                </c:pt>
                <c:pt idx="158">
                  <c:v>-0.34135463962689738</c:v>
                </c:pt>
                <c:pt idx="159">
                  <c:v>-0.34070563371057883</c:v>
                </c:pt>
                <c:pt idx="160">
                  <c:v>-0.3410277926883471</c:v>
                </c:pt>
                <c:pt idx="161">
                  <c:v>-0.34071674775610888</c:v>
                </c:pt>
                <c:pt idx="162">
                  <c:v>-0.33789688771973936</c:v>
                </c:pt>
                <c:pt idx="163">
                  <c:v>-0.33169065108057993</c:v>
                </c:pt>
                <c:pt idx="164">
                  <c:v>-0.33249029467409141</c:v>
                </c:pt>
                <c:pt idx="165">
                  <c:v>-0.32616859184983626</c:v>
                </c:pt>
                <c:pt idx="166">
                  <c:v>-0.3191150498477161</c:v>
                </c:pt>
                <c:pt idx="167">
                  <c:v>-0.31096996441456082</c:v>
                </c:pt>
                <c:pt idx="168">
                  <c:v>-0.30960966696287895</c:v>
                </c:pt>
                <c:pt idx="169">
                  <c:v>-0.30092334620669936</c:v>
                </c:pt>
                <c:pt idx="170">
                  <c:v>-0.28477505672756664</c:v>
                </c:pt>
                <c:pt idx="171">
                  <c:v>-0.25748798459366778</c:v>
                </c:pt>
                <c:pt idx="172">
                  <c:v>-0.25109257455251516</c:v>
                </c:pt>
                <c:pt idx="173">
                  <c:v>-0.2436078493865981</c:v>
                </c:pt>
                <c:pt idx="174">
                  <c:v>-0.2462713409061531</c:v>
                </c:pt>
                <c:pt idx="175">
                  <c:v>-0.24568304650368214</c:v>
                </c:pt>
                <c:pt idx="176">
                  <c:v>-0.25612388868103808</c:v>
                </c:pt>
                <c:pt idx="177">
                  <c:v>-0.25879362628290037</c:v>
                </c:pt>
                <c:pt idx="178">
                  <c:v>-0.26042520917209411</c:v>
                </c:pt>
                <c:pt idx="179">
                  <c:v>-0.25992721852164841</c:v>
                </c:pt>
                <c:pt idx="180">
                  <c:v>-0.26691219520317255</c:v>
                </c:pt>
                <c:pt idx="181">
                  <c:v>-0.26048604627217203</c:v>
                </c:pt>
                <c:pt idx="182">
                  <c:v>-0.25172585300588113</c:v>
                </c:pt>
                <c:pt idx="183">
                  <c:v>-0.22709683518491169</c:v>
                </c:pt>
                <c:pt idx="184">
                  <c:v>-0.23677299627723986</c:v>
                </c:pt>
                <c:pt idx="185">
                  <c:v>-0.25776373307869666</c:v>
                </c:pt>
                <c:pt idx="186">
                  <c:v>-0.29997065236581422</c:v>
                </c:pt>
                <c:pt idx="187">
                  <c:v>-0.31867515754464421</c:v>
                </c:pt>
                <c:pt idx="188">
                  <c:v>-0.29246237115745016</c:v>
                </c:pt>
                <c:pt idx="189">
                  <c:v>-0.29538977691044555</c:v>
                </c:pt>
                <c:pt idx="190">
                  <c:v>-0.3339839556070493</c:v>
                </c:pt>
                <c:pt idx="191">
                  <c:v>-0.33529255574991412</c:v>
                </c:pt>
                <c:pt idx="192">
                  <c:v>-0.33132235049456105</c:v>
                </c:pt>
                <c:pt idx="193">
                  <c:v>-0.33496680735228274</c:v>
                </c:pt>
                <c:pt idx="194">
                  <c:v>-0.33493233286187885</c:v>
                </c:pt>
                <c:pt idx="195">
                  <c:v>-0.32685985505278203</c:v>
                </c:pt>
                <c:pt idx="196">
                  <c:v>-0.33056281151945516</c:v>
                </c:pt>
                <c:pt idx="197">
                  <c:v>-0.32787328646390995</c:v>
                </c:pt>
                <c:pt idx="198">
                  <c:v>-0.31362647120882081</c:v>
                </c:pt>
                <c:pt idx="199">
                  <c:v>-0.31438601746671546</c:v>
                </c:pt>
                <c:pt idx="200">
                  <c:v>-0.30869311827329143</c:v>
                </c:pt>
                <c:pt idx="201">
                  <c:v>-0.29901872702415494</c:v>
                </c:pt>
                <c:pt idx="202">
                  <c:v>-0.2790264235989432</c:v>
                </c:pt>
                <c:pt idx="203">
                  <c:v>-0.24880307222122777</c:v>
                </c:pt>
                <c:pt idx="204">
                  <c:v>-0.2379741235533645</c:v>
                </c:pt>
                <c:pt idx="205">
                  <c:v>-0.23647896894768683</c:v>
                </c:pt>
                <c:pt idx="206">
                  <c:v>-0.22288496813672803</c:v>
                </c:pt>
                <c:pt idx="207">
                  <c:v>-0.20923748672074904</c:v>
                </c:pt>
                <c:pt idx="208">
                  <c:v>-0.20904735015975309</c:v>
                </c:pt>
                <c:pt idx="209">
                  <c:v>-0.20694001168557394</c:v>
                </c:pt>
                <c:pt idx="210">
                  <c:v>-0.19827188964170264</c:v>
                </c:pt>
                <c:pt idx="211">
                  <c:v>-0.18057077893429443</c:v>
                </c:pt>
                <c:pt idx="212">
                  <c:v>-0.17634054755576961</c:v>
                </c:pt>
                <c:pt idx="213">
                  <c:v>-0.1678541319333316</c:v>
                </c:pt>
                <c:pt idx="214">
                  <c:v>-0.16994799698714338</c:v>
                </c:pt>
                <c:pt idx="215">
                  <c:v>-0.16961467985391687</c:v>
                </c:pt>
                <c:pt idx="216">
                  <c:v>-0.16984650968751083</c:v>
                </c:pt>
                <c:pt idx="217">
                  <c:v>-0.17144639206198975</c:v>
                </c:pt>
                <c:pt idx="218">
                  <c:v>-0.17442327755228926</c:v>
                </c:pt>
                <c:pt idx="219">
                  <c:v>-0.17391396735706818</c:v>
                </c:pt>
                <c:pt idx="220">
                  <c:v>-0.17168968524390329</c:v>
                </c:pt>
                <c:pt idx="221">
                  <c:v>-0.17189432234451074</c:v>
                </c:pt>
                <c:pt idx="222">
                  <c:v>-0.16881441149059589</c:v>
                </c:pt>
                <c:pt idx="223">
                  <c:v>-0.16242301782709806</c:v>
                </c:pt>
                <c:pt idx="224">
                  <c:v>-0.16377381349400469</c:v>
                </c:pt>
                <c:pt idx="225">
                  <c:v>-0.16584286796869188</c:v>
                </c:pt>
                <c:pt idx="226">
                  <c:v>-0.16752911029875289</c:v>
                </c:pt>
                <c:pt idx="227">
                  <c:v>-0.1682187764909123</c:v>
                </c:pt>
                <c:pt idx="228">
                  <c:v>-0.16178018311949852</c:v>
                </c:pt>
                <c:pt idx="229">
                  <c:v>-0.14353447963194574</c:v>
                </c:pt>
                <c:pt idx="230">
                  <c:v>-0.14399158663266437</c:v>
                </c:pt>
                <c:pt idx="231">
                  <c:v>-0.1391181936482162</c:v>
                </c:pt>
                <c:pt idx="232">
                  <c:v>-0.13501353218448034</c:v>
                </c:pt>
                <c:pt idx="233">
                  <c:v>-0.13102645091334952</c:v>
                </c:pt>
                <c:pt idx="234">
                  <c:v>-0.12993433526641826</c:v>
                </c:pt>
                <c:pt idx="235">
                  <c:v>-0.12848597319044416</c:v>
                </c:pt>
                <c:pt idx="236">
                  <c:v>-0.12327277757330109</c:v>
                </c:pt>
                <c:pt idx="237">
                  <c:v>-0.11345000418108657</c:v>
                </c:pt>
                <c:pt idx="238">
                  <c:v>-0.11484742855961698</c:v>
                </c:pt>
                <c:pt idx="239">
                  <c:v>-0.11048660002106786</c:v>
                </c:pt>
                <c:pt idx="240">
                  <c:v>-0.10335881640184386</c:v>
                </c:pt>
                <c:pt idx="241">
                  <c:v>-0.10383997172185427</c:v>
                </c:pt>
                <c:pt idx="242">
                  <c:v>-0.10370635322375281</c:v>
                </c:pt>
                <c:pt idx="243">
                  <c:v>-9.4563523978133335E-2</c:v>
                </c:pt>
                <c:pt idx="244">
                  <c:v>-7.8871699004158094E-2</c:v>
                </c:pt>
                <c:pt idx="245">
                  <c:v>-7.7214063540271383E-2</c:v>
                </c:pt>
                <c:pt idx="246">
                  <c:v>-7.7892017681198217E-2</c:v>
                </c:pt>
                <c:pt idx="247">
                  <c:v>-7.4001918021174742E-2</c:v>
                </c:pt>
                <c:pt idx="248">
                  <c:v>-7.4188346395901925E-2</c:v>
                </c:pt>
                <c:pt idx="249">
                  <c:v>-6.3272620684768008E-2</c:v>
                </c:pt>
                <c:pt idx="250">
                  <c:v>-5.1076083862656413E-2</c:v>
                </c:pt>
                <c:pt idx="251">
                  <c:v>-5.1346112179262632E-2</c:v>
                </c:pt>
                <c:pt idx="252">
                  <c:v>-4.947399160215965E-2</c:v>
                </c:pt>
                <c:pt idx="253">
                  <c:v>-5.0414701066732348E-2</c:v>
                </c:pt>
                <c:pt idx="254">
                  <c:v>-6.775309021352556E-2</c:v>
                </c:pt>
                <c:pt idx="255">
                  <c:v>-6.4710190564265233E-2</c:v>
                </c:pt>
                <c:pt idx="256">
                  <c:v>-6.3304357962876395E-2</c:v>
                </c:pt>
                <c:pt idx="257">
                  <c:v>-5.8792056069962087E-2</c:v>
                </c:pt>
                <c:pt idx="258">
                  <c:v>-6.3012612222270836E-2</c:v>
                </c:pt>
                <c:pt idx="259">
                  <c:v>-4.7303881820994896E-2</c:v>
                </c:pt>
                <c:pt idx="260">
                  <c:v>-3.2892176350553901E-2</c:v>
                </c:pt>
                <c:pt idx="261">
                  <c:v>-1.1922792658453571E-2</c:v>
                </c:pt>
                <c:pt idx="262">
                  <c:v>3.6667388220670331E-2</c:v>
                </c:pt>
                <c:pt idx="263">
                  <c:v>4.6973012582442734E-2</c:v>
                </c:pt>
                <c:pt idx="264">
                  <c:v>6.8412953917076483E-2</c:v>
                </c:pt>
                <c:pt idx="265">
                  <c:v>8.1690772965647307E-2</c:v>
                </c:pt>
                <c:pt idx="266">
                  <c:v>8.1261081324568232E-2</c:v>
                </c:pt>
                <c:pt idx="267">
                  <c:v>0.10708255773713458</c:v>
                </c:pt>
                <c:pt idx="268">
                  <c:v>0.12227235664974137</c:v>
                </c:pt>
                <c:pt idx="269">
                  <c:v>0.13477908593046542</c:v>
                </c:pt>
                <c:pt idx="270">
                  <c:v>0.17960402876416659</c:v>
                </c:pt>
                <c:pt idx="271">
                  <c:v>0.17741088585990053</c:v>
                </c:pt>
                <c:pt idx="272">
                  <c:v>0.20910682287626295</c:v>
                </c:pt>
                <c:pt idx="273">
                  <c:v>0.19946097872055535</c:v>
                </c:pt>
                <c:pt idx="274">
                  <c:v>0.22328047236413612</c:v>
                </c:pt>
                <c:pt idx="275">
                  <c:v>0.23390488761750389</c:v>
                </c:pt>
                <c:pt idx="276">
                  <c:v>0.24736012445990599</c:v>
                </c:pt>
                <c:pt idx="277">
                  <c:v>0.24576811884705976</c:v>
                </c:pt>
                <c:pt idx="278">
                  <c:v>0.24517516578078655</c:v>
                </c:pt>
                <c:pt idx="279">
                  <c:v>0.27459513678856795</c:v>
                </c:pt>
                <c:pt idx="280">
                  <c:v>0.27170092157022885</c:v>
                </c:pt>
                <c:pt idx="281">
                  <c:v>0.289010980275479</c:v>
                </c:pt>
                <c:pt idx="282">
                  <c:v>0.29190384407732783</c:v>
                </c:pt>
                <c:pt idx="283">
                  <c:v>0.30512036768314726</c:v>
                </c:pt>
                <c:pt idx="284">
                  <c:v>0.33416710186987064</c:v>
                </c:pt>
                <c:pt idx="285">
                  <c:v>0.32848745499341736</c:v>
                </c:pt>
                <c:pt idx="286">
                  <c:v>0.35211108748183229</c:v>
                </c:pt>
                <c:pt idx="287">
                  <c:v>0.3480966411622437</c:v>
                </c:pt>
                <c:pt idx="288">
                  <c:v>0.34428471927881299</c:v>
                </c:pt>
                <c:pt idx="289">
                  <c:v>0.36009184760692142</c:v>
                </c:pt>
                <c:pt idx="290">
                  <c:v>0.36603756047596264</c:v>
                </c:pt>
                <c:pt idx="291">
                  <c:v>0.35933559916422431</c:v>
                </c:pt>
                <c:pt idx="292">
                  <c:v>0.34267993561310228</c:v>
                </c:pt>
                <c:pt idx="293">
                  <c:v>0.36580782986973898</c:v>
                </c:pt>
                <c:pt idx="294">
                  <c:v>0.35863871202886793</c:v>
                </c:pt>
                <c:pt idx="295">
                  <c:v>0.37237590188750136</c:v>
                </c:pt>
                <c:pt idx="296">
                  <c:v>0.35816929810549508</c:v>
                </c:pt>
                <c:pt idx="297">
                  <c:v>0.36699797015094054</c:v>
                </c:pt>
                <c:pt idx="298">
                  <c:v>0.36526249722693643</c:v>
                </c:pt>
                <c:pt idx="299">
                  <c:v>0.37242289219640018</c:v>
                </c:pt>
                <c:pt idx="300">
                  <c:v>0.35745456388595209</c:v>
                </c:pt>
                <c:pt idx="301">
                  <c:v>0.37105126305656638</c:v>
                </c:pt>
                <c:pt idx="302">
                  <c:v>0.36833573463396102</c:v>
                </c:pt>
                <c:pt idx="303">
                  <c:v>0.37257821249636308</c:v>
                </c:pt>
                <c:pt idx="304">
                  <c:v>0.37952945652474906</c:v>
                </c:pt>
                <c:pt idx="305">
                  <c:v>0.36853363507728781</c:v>
                </c:pt>
                <c:pt idx="306">
                  <c:v>0.37017885688595703</c:v>
                </c:pt>
                <c:pt idx="307">
                  <c:v>0.37611161109747465</c:v>
                </c:pt>
                <c:pt idx="308">
                  <c:v>0.38902737489974137</c:v>
                </c:pt>
                <c:pt idx="309">
                  <c:v>0.41371199237132761</c:v>
                </c:pt>
                <c:pt idx="310">
                  <c:v>0.40138766512256657</c:v>
                </c:pt>
                <c:pt idx="311">
                  <c:v>0.50615218681174101</c:v>
                </c:pt>
                <c:pt idx="312">
                  <c:v>0.50981521001692598</c:v>
                </c:pt>
                <c:pt idx="313">
                  <c:v>0.50793208804737877</c:v>
                </c:pt>
                <c:pt idx="314">
                  <c:v>0.50989152703545282</c:v>
                </c:pt>
                <c:pt idx="315">
                  <c:v>0.51710498419774342</c:v>
                </c:pt>
                <c:pt idx="316">
                  <c:v>0.52185717236163942</c:v>
                </c:pt>
                <c:pt idx="317">
                  <c:v>0.54236176924567714</c:v>
                </c:pt>
                <c:pt idx="318">
                  <c:v>0.54268038823836962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C4-464F-8F32-883837EE80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3783824"/>
        <c:axId val="2123784304"/>
      </c:lineChart>
      <c:dateAx>
        <c:axId val="212378382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784304"/>
        <c:crosses val="autoZero"/>
        <c:auto val="0"/>
        <c:lblOffset val="100"/>
        <c:baseTimeUnit val="months"/>
      </c:dateAx>
      <c:valAx>
        <c:axId val="212378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Correlation Coefficient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783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Rolling</a:t>
            </a:r>
            <a:r>
              <a:rPr lang="en-US" baseline="0"/>
              <a:t> 10-Year Annualized Returns of Equities and Fixed Income </a:t>
            </a:r>
          </a:p>
          <a:p>
            <a:pPr>
              <a:defRPr/>
            </a:pPr>
            <a:r>
              <a:rPr lang="en-US" baseline="0"/>
              <a:t>(1997-2024)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'Plot Sheet'!$C$1</c:f>
              <c:strCache>
                <c:ptCount val="1"/>
                <c:pt idx="0">
                  <c:v>Equity Excess Return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318"/>
            <c:marker>
              <c:symbol val="none"/>
            </c:marker>
            <c:bubble3D val="0"/>
            <c:spPr>
              <a:ln w="28575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2B23-4D7F-A77D-1D2D68AB54C8}"/>
              </c:ext>
            </c:extLst>
          </c:dPt>
          <c:dLbls>
            <c:dLbl>
              <c:idx val="318"/>
              <c:layout>
                <c:manualLayout>
                  <c:x val="-8.2770549717021396E-3"/>
                  <c:y val="-6.943395584406299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B23-4D7F-A77D-1D2D68AB54C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'Plot Sheet'!$A$2:$A$320</c:f>
              <c:numCache>
                <c:formatCode>m/d/yyyy</c:formatCode>
                <c:ptCount val="319"/>
                <c:pt idx="0">
                  <c:v>45473</c:v>
                </c:pt>
                <c:pt idx="1">
                  <c:v>45443</c:v>
                </c:pt>
                <c:pt idx="2">
                  <c:v>45412</c:v>
                </c:pt>
                <c:pt idx="3">
                  <c:v>45382</c:v>
                </c:pt>
                <c:pt idx="4">
                  <c:v>45351</c:v>
                </c:pt>
                <c:pt idx="5">
                  <c:v>45322</c:v>
                </c:pt>
                <c:pt idx="6">
                  <c:v>45291</c:v>
                </c:pt>
                <c:pt idx="7">
                  <c:v>45260</c:v>
                </c:pt>
                <c:pt idx="8">
                  <c:v>45230</c:v>
                </c:pt>
                <c:pt idx="9">
                  <c:v>45199</c:v>
                </c:pt>
                <c:pt idx="10">
                  <c:v>45169</c:v>
                </c:pt>
                <c:pt idx="11">
                  <c:v>45138</c:v>
                </c:pt>
                <c:pt idx="12">
                  <c:v>45107</c:v>
                </c:pt>
                <c:pt idx="13">
                  <c:v>45077</c:v>
                </c:pt>
                <c:pt idx="14">
                  <c:v>45046</c:v>
                </c:pt>
                <c:pt idx="15">
                  <c:v>45016</c:v>
                </c:pt>
                <c:pt idx="16">
                  <c:v>44985</c:v>
                </c:pt>
                <c:pt idx="17">
                  <c:v>44957</c:v>
                </c:pt>
                <c:pt idx="18">
                  <c:v>44926</c:v>
                </c:pt>
                <c:pt idx="19">
                  <c:v>44895</c:v>
                </c:pt>
                <c:pt idx="20">
                  <c:v>44865</c:v>
                </c:pt>
                <c:pt idx="21">
                  <c:v>44834</c:v>
                </c:pt>
                <c:pt idx="22">
                  <c:v>44804</c:v>
                </c:pt>
                <c:pt idx="23">
                  <c:v>44773</c:v>
                </c:pt>
                <c:pt idx="24">
                  <c:v>44742</c:v>
                </c:pt>
                <c:pt idx="25">
                  <c:v>44712</c:v>
                </c:pt>
                <c:pt idx="26">
                  <c:v>44681</c:v>
                </c:pt>
                <c:pt idx="27">
                  <c:v>44651</c:v>
                </c:pt>
                <c:pt idx="28">
                  <c:v>44620</c:v>
                </c:pt>
                <c:pt idx="29">
                  <c:v>44592</c:v>
                </c:pt>
                <c:pt idx="30">
                  <c:v>44561</c:v>
                </c:pt>
                <c:pt idx="31">
                  <c:v>44530</c:v>
                </c:pt>
                <c:pt idx="32">
                  <c:v>44500</c:v>
                </c:pt>
                <c:pt idx="33">
                  <c:v>44469</c:v>
                </c:pt>
                <c:pt idx="34">
                  <c:v>44439</c:v>
                </c:pt>
                <c:pt idx="35">
                  <c:v>44408</c:v>
                </c:pt>
                <c:pt idx="36">
                  <c:v>44377</c:v>
                </c:pt>
                <c:pt idx="37">
                  <c:v>44347</c:v>
                </c:pt>
                <c:pt idx="38">
                  <c:v>44316</c:v>
                </c:pt>
                <c:pt idx="39">
                  <c:v>44286</c:v>
                </c:pt>
                <c:pt idx="40">
                  <c:v>44255</c:v>
                </c:pt>
                <c:pt idx="41">
                  <c:v>44227</c:v>
                </c:pt>
                <c:pt idx="42">
                  <c:v>44196</c:v>
                </c:pt>
                <c:pt idx="43">
                  <c:v>44165</c:v>
                </c:pt>
                <c:pt idx="44">
                  <c:v>44135</c:v>
                </c:pt>
                <c:pt idx="45">
                  <c:v>44104</c:v>
                </c:pt>
                <c:pt idx="46">
                  <c:v>44074</c:v>
                </c:pt>
                <c:pt idx="47">
                  <c:v>44043</c:v>
                </c:pt>
                <c:pt idx="48">
                  <c:v>44012</c:v>
                </c:pt>
                <c:pt idx="49">
                  <c:v>43982</c:v>
                </c:pt>
                <c:pt idx="50">
                  <c:v>43951</c:v>
                </c:pt>
                <c:pt idx="51">
                  <c:v>43921</c:v>
                </c:pt>
                <c:pt idx="52">
                  <c:v>43890</c:v>
                </c:pt>
                <c:pt idx="53">
                  <c:v>43861</c:v>
                </c:pt>
                <c:pt idx="54">
                  <c:v>43830</c:v>
                </c:pt>
                <c:pt idx="55">
                  <c:v>43799</c:v>
                </c:pt>
                <c:pt idx="56">
                  <c:v>43769</c:v>
                </c:pt>
                <c:pt idx="57">
                  <c:v>43738</c:v>
                </c:pt>
                <c:pt idx="58">
                  <c:v>43708</c:v>
                </c:pt>
                <c:pt idx="59">
                  <c:v>43677</c:v>
                </c:pt>
                <c:pt idx="60">
                  <c:v>43646</c:v>
                </c:pt>
                <c:pt idx="61">
                  <c:v>43616</c:v>
                </c:pt>
                <c:pt idx="62">
                  <c:v>43585</c:v>
                </c:pt>
                <c:pt idx="63">
                  <c:v>43555</c:v>
                </c:pt>
                <c:pt idx="64">
                  <c:v>43524</c:v>
                </c:pt>
                <c:pt idx="65">
                  <c:v>43496</c:v>
                </c:pt>
                <c:pt idx="66">
                  <c:v>43465</c:v>
                </c:pt>
                <c:pt idx="67">
                  <c:v>43434</c:v>
                </c:pt>
                <c:pt idx="68">
                  <c:v>43404</c:v>
                </c:pt>
                <c:pt idx="69">
                  <c:v>43373</c:v>
                </c:pt>
                <c:pt idx="70">
                  <c:v>43343</c:v>
                </c:pt>
                <c:pt idx="71">
                  <c:v>43312</c:v>
                </c:pt>
                <c:pt idx="72">
                  <c:v>43281</c:v>
                </c:pt>
                <c:pt idx="73">
                  <c:v>43251</c:v>
                </c:pt>
                <c:pt idx="74">
                  <c:v>43220</c:v>
                </c:pt>
                <c:pt idx="75">
                  <c:v>43190</c:v>
                </c:pt>
                <c:pt idx="76">
                  <c:v>43159</c:v>
                </c:pt>
                <c:pt idx="77">
                  <c:v>43131</c:v>
                </c:pt>
                <c:pt idx="78">
                  <c:v>43100</c:v>
                </c:pt>
                <c:pt idx="79">
                  <c:v>43069</c:v>
                </c:pt>
                <c:pt idx="80">
                  <c:v>43039</c:v>
                </c:pt>
                <c:pt idx="81">
                  <c:v>43008</c:v>
                </c:pt>
                <c:pt idx="82">
                  <c:v>42978</c:v>
                </c:pt>
                <c:pt idx="83">
                  <c:v>42947</c:v>
                </c:pt>
                <c:pt idx="84">
                  <c:v>42916</c:v>
                </c:pt>
                <c:pt idx="85">
                  <c:v>42886</c:v>
                </c:pt>
                <c:pt idx="86">
                  <c:v>42855</c:v>
                </c:pt>
                <c:pt idx="87">
                  <c:v>42825</c:v>
                </c:pt>
                <c:pt idx="88">
                  <c:v>42794</c:v>
                </c:pt>
                <c:pt idx="89">
                  <c:v>42766</c:v>
                </c:pt>
                <c:pt idx="90">
                  <c:v>42735</c:v>
                </c:pt>
                <c:pt idx="91">
                  <c:v>42704</c:v>
                </c:pt>
                <c:pt idx="92">
                  <c:v>42674</c:v>
                </c:pt>
                <c:pt idx="93">
                  <c:v>42643</c:v>
                </c:pt>
                <c:pt idx="94">
                  <c:v>42613</c:v>
                </c:pt>
                <c:pt idx="95">
                  <c:v>42582</c:v>
                </c:pt>
                <c:pt idx="96">
                  <c:v>42551</c:v>
                </c:pt>
                <c:pt idx="97">
                  <c:v>42521</c:v>
                </c:pt>
                <c:pt idx="98">
                  <c:v>42490</c:v>
                </c:pt>
                <c:pt idx="99">
                  <c:v>42460</c:v>
                </c:pt>
                <c:pt idx="100">
                  <c:v>42429</c:v>
                </c:pt>
                <c:pt idx="101">
                  <c:v>42400</c:v>
                </c:pt>
                <c:pt idx="102">
                  <c:v>42369</c:v>
                </c:pt>
                <c:pt idx="103">
                  <c:v>42338</c:v>
                </c:pt>
                <c:pt idx="104">
                  <c:v>42308</c:v>
                </c:pt>
                <c:pt idx="105">
                  <c:v>42277</c:v>
                </c:pt>
                <c:pt idx="106">
                  <c:v>42247</c:v>
                </c:pt>
                <c:pt idx="107">
                  <c:v>42216</c:v>
                </c:pt>
                <c:pt idx="108">
                  <c:v>42185</c:v>
                </c:pt>
                <c:pt idx="109">
                  <c:v>42155</c:v>
                </c:pt>
                <c:pt idx="110">
                  <c:v>42124</c:v>
                </c:pt>
                <c:pt idx="111">
                  <c:v>42094</c:v>
                </c:pt>
                <c:pt idx="112">
                  <c:v>42063</c:v>
                </c:pt>
                <c:pt idx="113">
                  <c:v>42035</c:v>
                </c:pt>
                <c:pt idx="114">
                  <c:v>42004</c:v>
                </c:pt>
                <c:pt idx="115">
                  <c:v>41973</c:v>
                </c:pt>
                <c:pt idx="116">
                  <c:v>41943</c:v>
                </c:pt>
                <c:pt idx="117">
                  <c:v>41912</c:v>
                </c:pt>
                <c:pt idx="118">
                  <c:v>41882</c:v>
                </c:pt>
                <c:pt idx="119">
                  <c:v>41851</c:v>
                </c:pt>
                <c:pt idx="120">
                  <c:v>41820</c:v>
                </c:pt>
                <c:pt idx="121">
                  <c:v>41790</c:v>
                </c:pt>
                <c:pt idx="122">
                  <c:v>41759</c:v>
                </c:pt>
                <c:pt idx="123">
                  <c:v>41729</c:v>
                </c:pt>
                <c:pt idx="124">
                  <c:v>41698</c:v>
                </c:pt>
                <c:pt idx="125">
                  <c:v>41670</c:v>
                </c:pt>
                <c:pt idx="126">
                  <c:v>41639</c:v>
                </c:pt>
                <c:pt idx="127">
                  <c:v>41608</c:v>
                </c:pt>
                <c:pt idx="128">
                  <c:v>41578</c:v>
                </c:pt>
                <c:pt idx="129">
                  <c:v>41547</c:v>
                </c:pt>
                <c:pt idx="130">
                  <c:v>41517</c:v>
                </c:pt>
                <c:pt idx="131">
                  <c:v>41486</c:v>
                </c:pt>
                <c:pt idx="132">
                  <c:v>41455</c:v>
                </c:pt>
                <c:pt idx="133">
                  <c:v>41425</c:v>
                </c:pt>
                <c:pt idx="134">
                  <c:v>41394</c:v>
                </c:pt>
                <c:pt idx="135">
                  <c:v>41364</c:v>
                </c:pt>
                <c:pt idx="136">
                  <c:v>41333</c:v>
                </c:pt>
                <c:pt idx="137">
                  <c:v>41305</c:v>
                </c:pt>
                <c:pt idx="138">
                  <c:v>41274</c:v>
                </c:pt>
                <c:pt idx="139">
                  <c:v>41243</c:v>
                </c:pt>
                <c:pt idx="140">
                  <c:v>41213</c:v>
                </c:pt>
                <c:pt idx="141">
                  <c:v>41182</c:v>
                </c:pt>
                <c:pt idx="142">
                  <c:v>41152</c:v>
                </c:pt>
                <c:pt idx="143">
                  <c:v>41121</c:v>
                </c:pt>
                <c:pt idx="144">
                  <c:v>41090</c:v>
                </c:pt>
                <c:pt idx="145">
                  <c:v>41060</c:v>
                </c:pt>
                <c:pt idx="146">
                  <c:v>41029</c:v>
                </c:pt>
                <c:pt idx="147">
                  <c:v>40999</c:v>
                </c:pt>
                <c:pt idx="148">
                  <c:v>40968</c:v>
                </c:pt>
                <c:pt idx="149">
                  <c:v>40939</c:v>
                </c:pt>
                <c:pt idx="150">
                  <c:v>40908</c:v>
                </c:pt>
                <c:pt idx="151">
                  <c:v>40877</c:v>
                </c:pt>
                <c:pt idx="152">
                  <c:v>40847</c:v>
                </c:pt>
                <c:pt idx="153">
                  <c:v>40816</c:v>
                </c:pt>
                <c:pt idx="154">
                  <c:v>40786</c:v>
                </c:pt>
                <c:pt idx="155">
                  <c:v>40755</c:v>
                </c:pt>
                <c:pt idx="156">
                  <c:v>40724</c:v>
                </c:pt>
                <c:pt idx="157">
                  <c:v>40694</c:v>
                </c:pt>
                <c:pt idx="158">
                  <c:v>40663</c:v>
                </c:pt>
                <c:pt idx="159">
                  <c:v>40633</c:v>
                </c:pt>
                <c:pt idx="160">
                  <c:v>40602</c:v>
                </c:pt>
                <c:pt idx="161">
                  <c:v>40574</c:v>
                </c:pt>
                <c:pt idx="162">
                  <c:v>40543</c:v>
                </c:pt>
                <c:pt idx="163">
                  <c:v>40512</c:v>
                </c:pt>
                <c:pt idx="164">
                  <c:v>40482</c:v>
                </c:pt>
                <c:pt idx="165">
                  <c:v>40451</c:v>
                </c:pt>
                <c:pt idx="166">
                  <c:v>40421</c:v>
                </c:pt>
                <c:pt idx="167">
                  <c:v>40390</c:v>
                </c:pt>
                <c:pt idx="168">
                  <c:v>40359</c:v>
                </c:pt>
                <c:pt idx="169">
                  <c:v>40329</c:v>
                </c:pt>
                <c:pt idx="170">
                  <c:v>40298</c:v>
                </c:pt>
                <c:pt idx="171">
                  <c:v>40268</c:v>
                </c:pt>
                <c:pt idx="172">
                  <c:v>40237</c:v>
                </c:pt>
                <c:pt idx="173">
                  <c:v>40209</c:v>
                </c:pt>
                <c:pt idx="174">
                  <c:v>40178</c:v>
                </c:pt>
                <c:pt idx="175">
                  <c:v>40147</c:v>
                </c:pt>
                <c:pt idx="176">
                  <c:v>40117</c:v>
                </c:pt>
                <c:pt idx="177">
                  <c:v>40086</c:v>
                </c:pt>
                <c:pt idx="178">
                  <c:v>40056</c:v>
                </c:pt>
                <c:pt idx="179">
                  <c:v>40025</c:v>
                </c:pt>
                <c:pt idx="180">
                  <c:v>39994</c:v>
                </c:pt>
                <c:pt idx="181">
                  <c:v>39964</c:v>
                </c:pt>
                <c:pt idx="182">
                  <c:v>39933</c:v>
                </c:pt>
                <c:pt idx="183">
                  <c:v>39903</c:v>
                </c:pt>
                <c:pt idx="184">
                  <c:v>39872</c:v>
                </c:pt>
                <c:pt idx="185">
                  <c:v>39844</c:v>
                </c:pt>
                <c:pt idx="186">
                  <c:v>39813</c:v>
                </c:pt>
                <c:pt idx="187">
                  <c:v>39782</c:v>
                </c:pt>
                <c:pt idx="188">
                  <c:v>39752</c:v>
                </c:pt>
                <c:pt idx="189">
                  <c:v>39721</c:v>
                </c:pt>
                <c:pt idx="190">
                  <c:v>39691</c:v>
                </c:pt>
                <c:pt idx="191">
                  <c:v>39660</c:v>
                </c:pt>
                <c:pt idx="192">
                  <c:v>39629</c:v>
                </c:pt>
                <c:pt idx="193">
                  <c:v>39599</c:v>
                </c:pt>
                <c:pt idx="194">
                  <c:v>39568</c:v>
                </c:pt>
                <c:pt idx="195">
                  <c:v>39538</c:v>
                </c:pt>
                <c:pt idx="196">
                  <c:v>39507</c:v>
                </c:pt>
                <c:pt idx="197">
                  <c:v>39478</c:v>
                </c:pt>
                <c:pt idx="198">
                  <c:v>39447</c:v>
                </c:pt>
                <c:pt idx="199">
                  <c:v>39416</c:v>
                </c:pt>
                <c:pt idx="200">
                  <c:v>39386</c:v>
                </c:pt>
                <c:pt idx="201">
                  <c:v>39355</c:v>
                </c:pt>
                <c:pt idx="202">
                  <c:v>39325</c:v>
                </c:pt>
                <c:pt idx="203">
                  <c:v>39294</c:v>
                </c:pt>
                <c:pt idx="204">
                  <c:v>39263</c:v>
                </c:pt>
                <c:pt idx="205">
                  <c:v>39233</c:v>
                </c:pt>
                <c:pt idx="206">
                  <c:v>39202</c:v>
                </c:pt>
                <c:pt idx="207">
                  <c:v>39172</c:v>
                </c:pt>
                <c:pt idx="208">
                  <c:v>39141</c:v>
                </c:pt>
                <c:pt idx="209">
                  <c:v>39113</c:v>
                </c:pt>
                <c:pt idx="210">
                  <c:v>39082</c:v>
                </c:pt>
                <c:pt idx="211">
                  <c:v>39051</c:v>
                </c:pt>
                <c:pt idx="212">
                  <c:v>39021</c:v>
                </c:pt>
                <c:pt idx="213">
                  <c:v>38990</c:v>
                </c:pt>
                <c:pt idx="214">
                  <c:v>38960</c:v>
                </c:pt>
                <c:pt idx="215">
                  <c:v>38929</c:v>
                </c:pt>
                <c:pt idx="216">
                  <c:v>38898</c:v>
                </c:pt>
                <c:pt idx="217">
                  <c:v>38868</c:v>
                </c:pt>
                <c:pt idx="218">
                  <c:v>38837</c:v>
                </c:pt>
                <c:pt idx="219">
                  <c:v>38807</c:v>
                </c:pt>
                <c:pt idx="220">
                  <c:v>38776</c:v>
                </c:pt>
                <c:pt idx="221">
                  <c:v>38748</c:v>
                </c:pt>
                <c:pt idx="222">
                  <c:v>38717</c:v>
                </c:pt>
                <c:pt idx="223">
                  <c:v>38686</c:v>
                </c:pt>
                <c:pt idx="224">
                  <c:v>38656</c:v>
                </c:pt>
                <c:pt idx="225">
                  <c:v>38625</c:v>
                </c:pt>
                <c:pt idx="226">
                  <c:v>38595</c:v>
                </c:pt>
                <c:pt idx="227">
                  <c:v>38564</c:v>
                </c:pt>
                <c:pt idx="228">
                  <c:v>38533</c:v>
                </c:pt>
                <c:pt idx="229">
                  <c:v>38503</c:v>
                </c:pt>
                <c:pt idx="230">
                  <c:v>38472</c:v>
                </c:pt>
                <c:pt idx="231">
                  <c:v>38442</c:v>
                </c:pt>
                <c:pt idx="232">
                  <c:v>38411</c:v>
                </c:pt>
                <c:pt idx="233">
                  <c:v>38383</c:v>
                </c:pt>
                <c:pt idx="234">
                  <c:v>38352</c:v>
                </c:pt>
                <c:pt idx="235">
                  <c:v>38321</c:v>
                </c:pt>
                <c:pt idx="236">
                  <c:v>38291</c:v>
                </c:pt>
                <c:pt idx="237">
                  <c:v>38260</c:v>
                </c:pt>
                <c:pt idx="238">
                  <c:v>38230</c:v>
                </c:pt>
                <c:pt idx="239">
                  <c:v>38199</c:v>
                </c:pt>
                <c:pt idx="240">
                  <c:v>38168</c:v>
                </c:pt>
                <c:pt idx="241">
                  <c:v>38138</c:v>
                </c:pt>
                <c:pt idx="242">
                  <c:v>38107</c:v>
                </c:pt>
                <c:pt idx="243">
                  <c:v>38077</c:v>
                </c:pt>
                <c:pt idx="244">
                  <c:v>38046</c:v>
                </c:pt>
                <c:pt idx="245">
                  <c:v>38017</c:v>
                </c:pt>
                <c:pt idx="246">
                  <c:v>37986</c:v>
                </c:pt>
                <c:pt idx="247">
                  <c:v>37955</c:v>
                </c:pt>
                <c:pt idx="248">
                  <c:v>37925</c:v>
                </c:pt>
                <c:pt idx="249">
                  <c:v>37894</c:v>
                </c:pt>
                <c:pt idx="250">
                  <c:v>37864</c:v>
                </c:pt>
                <c:pt idx="251">
                  <c:v>37833</c:v>
                </c:pt>
                <c:pt idx="252">
                  <c:v>37802</c:v>
                </c:pt>
                <c:pt idx="253">
                  <c:v>37772</c:v>
                </c:pt>
                <c:pt idx="254">
                  <c:v>37741</c:v>
                </c:pt>
                <c:pt idx="255">
                  <c:v>37711</c:v>
                </c:pt>
                <c:pt idx="256">
                  <c:v>37680</c:v>
                </c:pt>
                <c:pt idx="257">
                  <c:v>37652</c:v>
                </c:pt>
                <c:pt idx="258">
                  <c:v>37621</c:v>
                </c:pt>
                <c:pt idx="259">
                  <c:v>37590</c:v>
                </c:pt>
                <c:pt idx="260">
                  <c:v>37560</c:v>
                </c:pt>
                <c:pt idx="261">
                  <c:v>37529</c:v>
                </c:pt>
                <c:pt idx="262">
                  <c:v>37499</c:v>
                </c:pt>
                <c:pt idx="263">
                  <c:v>37468</c:v>
                </c:pt>
                <c:pt idx="264">
                  <c:v>37437</c:v>
                </c:pt>
                <c:pt idx="265">
                  <c:v>37407</c:v>
                </c:pt>
                <c:pt idx="266">
                  <c:v>37376</c:v>
                </c:pt>
                <c:pt idx="267">
                  <c:v>37346</c:v>
                </c:pt>
                <c:pt idx="268">
                  <c:v>37315</c:v>
                </c:pt>
                <c:pt idx="269">
                  <c:v>37287</c:v>
                </c:pt>
                <c:pt idx="270">
                  <c:v>37256</c:v>
                </c:pt>
                <c:pt idx="271">
                  <c:v>37225</c:v>
                </c:pt>
                <c:pt idx="272">
                  <c:v>37195</c:v>
                </c:pt>
                <c:pt idx="273">
                  <c:v>37164</c:v>
                </c:pt>
                <c:pt idx="274">
                  <c:v>37134</c:v>
                </c:pt>
                <c:pt idx="275">
                  <c:v>37103</c:v>
                </c:pt>
                <c:pt idx="276">
                  <c:v>37072</c:v>
                </c:pt>
                <c:pt idx="277">
                  <c:v>37042</c:v>
                </c:pt>
                <c:pt idx="278">
                  <c:v>37011</c:v>
                </c:pt>
                <c:pt idx="279">
                  <c:v>36981</c:v>
                </c:pt>
                <c:pt idx="280">
                  <c:v>36950</c:v>
                </c:pt>
                <c:pt idx="281">
                  <c:v>36922</c:v>
                </c:pt>
                <c:pt idx="282">
                  <c:v>36891</c:v>
                </c:pt>
                <c:pt idx="283">
                  <c:v>36860</c:v>
                </c:pt>
                <c:pt idx="284">
                  <c:v>36830</c:v>
                </c:pt>
                <c:pt idx="285">
                  <c:v>36799</c:v>
                </c:pt>
                <c:pt idx="286">
                  <c:v>36769</c:v>
                </c:pt>
                <c:pt idx="287">
                  <c:v>36738</c:v>
                </c:pt>
                <c:pt idx="288">
                  <c:v>36707</c:v>
                </c:pt>
                <c:pt idx="289">
                  <c:v>36677</c:v>
                </c:pt>
                <c:pt idx="290">
                  <c:v>36646</c:v>
                </c:pt>
                <c:pt idx="291">
                  <c:v>36616</c:v>
                </c:pt>
                <c:pt idx="292">
                  <c:v>36585</c:v>
                </c:pt>
                <c:pt idx="293">
                  <c:v>36556</c:v>
                </c:pt>
                <c:pt idx="294">
                  <c:v>36525</c:v>
                </c:pt>
                <c:pt idx="295">
                  <c:v>36494</c:v>
                </c:pt>
                <c:pt idx="296">
                  <c:v>36464</c:v>
                </c:pt>
                <c:pt idx="297">
                  <c:v>36433</c:v>
                </c:pt>
                <c:pt idx="298">
                  <c:v>36403</c:v>
                </c:pt>
                <c:pt idx="299">
                  <c:v>36372</c:v>
                </c:pt>
                <c:pt idx="300">
                  <c:v>36341</c:v>
                </c:pt>
                <c:pt idx="301">
                  <c:v>36311</c:v>
                </c:pt>
                <c:pt idx="302">
                  <c:v>36280</c:v>
                </c:pt>
                <c:pt idx="303">
                  <c:v>36250</c:v>
                </c:pt>
                <c:pt idx="304">
                  <c:v>36219</c:v>
                </c:pt>
                <c:pt idx="305">
                  <c:v>36191</c:v>
                </c:pt>
                <c:pt idx="306">
                  <c:v>36160</c:v>
                </c:pt>
                <c:pt idx="307">
                  <c:v>36129</c:v>
                </c:pt>
                <c:pt idx="308">
                  <c:v>36099</c:v>
                </c:pt>
                <c:pt idx="309">
                  <c:v>36068</c:v>
                </c:pt>
                <c:pt idx="310">
                  <c:v>36038</c:v>
                </c:pt>
                <c:pt idx="311">
                  <c:v>36007</c:v>
                </c:pt>
                <c:pt idx="312">
                  <c:v>35976</c:v>
                </c:pt>
                <c:pt idx="313">
                  <c:v>35946</c:v>
                </c:pt>
                <c:pt idx="314">
                  <c:v>35915</c:v>
                </c:pt>
                <c:pt idx="315">
                  <c:v>35885</c:v>
                </c:pt>
                <c:pt idx="316">
                  <c:v>35854</c:v>
                </c:pt>
                <c:pt idx="317">
                  <c:v>35826</c:v>
                </c:pt>
                <c:pt idx="318">
                  <c:v>35795</c:v>
                </c:pt>
              </c:numCache>
            </c:numRef>
          </c:cat>
          <c:val>
            <c:numRef>
              <c:f>'Plot Sheet'!$C$2:$C$320</c:f>
              <c:numCache>
                <c:formatCode>0.00%</c:formatCode>
                <c:ptCount val="319"/>
                <c:pt idx="0">
                  <c:v>0.12955343517168472</c:v>
                </c:pt>
                <c:pt idx="1">
                  <c:v>0.1282302529374244</c:v>
                </c:pt>
                <c:pt idx="2">
                  <c:v>0.12364992010474074</c:v>
                </c:pt>
                <c:pt idx="3">
                  <c:v>0.12933658100865286</c:v>
                </c:pt>
                <c:pt idx="4">
                  <c:v>0.13085183782952847</c:v>
                </c:pt>
                <c:pt idx="5">
                  <c:v>0.12107025400685534</c:v>
                </c:pt>
                <c:pt idx="6">
                  <c:v>0.12204857623489906</c:v>
                </c:pt>
                <c:pt idx="7">
                  <c:v>0.12047115745404513</c:v>
                </c:pt>
                <c:pt idx="8">
                  <c:v>0.11576229114989367</c:v>
                </c:pt>
                <c:pt idx="9">
                  <c:v>0.12163868788783105</c:v>
                </c:pt>
                <c:pt idx="10">
                  <c:v>0.12386620078482458</c:v>
                </c:pt>
                <c:pt idx="11">
                  <c:v>0.13131523419463775</c:v>
                </c:pt>
                <c:pt idx="12">
                  <c:v>0.12626110214640818</c:v>
                </c:pt>
                <c:pt idx="13">
                  <c:v>0.12170342862326788</c:v>
                </c:pt>
                <c:pt idx="14">
                  <c:v>0.12339217504545541</c:v>
                </c:pt>
                <c:pt idx="15">
                  <c:v>0.12582332782827055</c:v>
                </c:pt>
                <c:pt idx="16">
                  <c:v>0.12331737606387883</c:v>
                </c:pt>
                <c:pt idx="17">
                  <c:v>0.13182942191709124</c:v>
                </c:pt>
                <c:pt idx="18">
                  <c:v>0.12600439420492715</c:v>
                </c:pt>
                <c:pt idx="19">
                  <c:v>0.13339355510789597</c:v>
                </c:pt>
                <c:pt idx="20">
                  <c:v>0.12517288506750557</c:v>
                </c:pt>
                <c:pt idx="21">
                  <c:v>0.11931847599457845</c:v>
                </c:pt>
                <c:pt idx="22">
                  <c:v>0.13272449986766754</c:v>
                </c:pt>
                <c:pt idx="23">
                  <c:v>0.13903955711474225</c:v>
                </c:pt>
                <c:pt idx="24">
                  <c:v>0.13361231269163265</c:v>
                </c:pt>
                <c:pt idx="25">
                  <c:v>0.13636035023897608</c:v>
                </c:pt>
                <c:pt idx="26">
                  <c:v>0.13543973631192374</c:v>
                </c:pt>
                <c:pt idx="27">
                  <c:v>0.14956433552447956</c:v>
                </c:pt>
                <c:pt idx="28">
                  <c:v>0.15024099666997204</c:v>
                </c:pt>
                <c:pt idx="29">
                  <c:v>0.15881185862042768</c:v>
                </c:pt>
                <c:pt idx="30">
                  <c:v>0.16617172921825163</c:v>
                </c:pt>
                <c:pt idx="31">
                  <c:v>0.16081444896296371</c:v>
                </c:pt>
                <c:pt idx="32">
                  <c:v>0.17373322438273231</c:v>
                </c:pt>
                <c:pt idx="33">
                  <c:v>0.15734506468250231</c:v>
                </c:pt>
                <c:pt idx="34">
                  <c:v>0.15639232705659389</c:v>
                </c:pt>
                <c:pt idx="35">
                  <c:v>0.15056763266567241</c:v>
                </c:pt>
                <c:pt idx="36">
                  <c:v>0.14594170008771989</c:v>
                </c:pt>
                <c:pt idx="37">
                  <c:v>0.14199957454963141</c:v>
                </c:pt>
                <c:pt idx="38">
                  <c:v>0.14454052093282321</c:v>
                </c:pt>
                <c:pt idx="39">
                  <c:v>0.13864925975059017</c:v>
                </c:pt>
                <c:pt idx="40">
                  <c:v>0.13760373030698325</c:v>
                </c:pt>
                <c:pt idx="41">
                  <c:v>0.13717332487190759</c:v>
                </c:pt>
                <c:pt idx="42">
                  <c:v>0.14571590131512213</c:v>
                </c:pt>
                <c:pt idx="43">
                  <c:v>0.14141612749619492</c:v>
                </c:pt>
                <c:pt idx="44">
                  <c:v>0.13384705935548058</c:v>
                </c:pt>
                <c:pt idx="45">
                  <c:v>0.14666793993418969</c:v>
                </c:pt>
                <c:pt idx="46">
                  <c:v>0.14581311872910807</c:v>
                </c:pt>
                <c:pt idx="47">
                  <c:v>0.1456186751207611</c:v>
                </c:pt>
                <c:pt idx="48">
                  <c:v>0.13324208416795291</c:v>
                </c:pt>
                <c:pt idx="49">
                  <c:v>0.1216392425118753</c:v>
                </c:pt>
                <c:pt idx="50">
                  <c:v>0.11818268237925844</c:v>
                </c:pt>
                <c:pt idx="51">
                  <c:v>0.11126804592174344</c:v>
                </c:pt>
                <c:pt idx="52">
                  <c:v>0.1294696291423747</c:v>
                </c:pt>
                <c:pt idx="53">
                  <c:v>0.13506035768581759</c:v>
                </c:pt>
                <c:pt idx="54">
                  <c:v>0.13728996185706266</c:v>
                </c:pt>
                <c:pt idx="55">
                  <c:v>0.14055100295310563</c:v>
                </c:pt>
                <c:pt idx="56">
                  <c:v>0.13437312712197991</c:v>
                </c:pt>
                <c:pt idx="57">
                  <c:v>0.13611357066926288</c:v>
                </c:pt>
                <c:pt idx="58">
                  <c:v>0.1380544611911283</c:v>
                </c:pt>
                <c:pt idx="59">
                  <c:v>0.14822949438185828</c:v>
                </c:pt>
                <c:pt idx="60">
                  <c:v>0.14683640749115856</c:v>
                </c:pt>
                <c:pt idx="61">
                  <c:v>0.14528451022167221</c:v>
                </c:pt>
                <c:pt idx="62">
                  <c:v>0.16343514793840996</c:v>
                </c:pt>
                <c:pt idx="63">
                  <c:v>0.16861577818348383</c:v>
                </c:pt>
                <c:pt idx="64">
                  <c:v>0.15332804299808611</c:v>
                </c:pt>
                <c:pt idx="65">
                  <c:v>0.13962669373209224</c:v>
                </c:pt>
                <c:pt idx="66">
                  <c:v>0.13209136074115047</c:v>
                </c:pt>
                <c:pt idx="67">
                  <c:v>0.1343950730830934</c:v>
                </c:pt>
                <c:pt idx="68">
                  <c:v>0.11149146752551897</c:v>
                </c:pt>
                <c:pt idx="69">
                  <c:v>0.10899352095013604</c:v>
                </c:pt>
                <c:pt idx="70">
                  <c:v>0.10995892919461525</c:v>
                </c:pt>
                <c:pt idx="71">
                  <c:v>0.10547220397269563</c:v>
                </c:pt>
                <c:pt idx="72">
                  <c:v>9.177976171757285E-2</c:v>
                </c:pt>
                <c:pt idx="73">
                  <c:v>9.2511671291628961E-2</c:v>
                </c:pt>
                <c:pt idx="74">
                  <c:v>9.5107219835747214E-2</c:v>
                </c:pt>
                <c:pt idx="75">
                  <c:v>9.4211354756803978E-2</c:v>
                </c:pt>
                <c:pt idx="76">
                  <c:v>9.3412708593020088E-2</c:v>
                </c:pt>
                <c:pt idx="77">
                  <c:v>9.0748757027045324E-2</c:v>
                </c:pt>
                <c:pt idx="78">
                  <c:v>8.3923741933844775E-2</c:v>
                </c:pt>
                <c:pt idx="79">
                  <c:v>7.8087948549546482E-2</c:v>
                </c:pt>
                <c:pt idx="80">
                  <c:v>7.6512338634811661E-2</c:v>
                </c:pt>
                <c:pt idx="81">
                  <c:v>7.796310694013453E-2</c:v>
                </c:pt>
                <c:pt idx="82">
                  <c:v>7.7336701711609779E-2</c:v>
                </c:pt>
                <c:pt idx="83">
                  <c:v>7.3591778395588614E-2</c:v>
                </c:pt>
                <c:pt idx="84">
                  <c:v>6.9585353989384258E-2</c:v>
                </c:pt>
                <c:pt idx="85">
                  <c:v>7.2562572415514559E-2</c:v>
                </c:pt>
                <c:pt idx="86">
                  <c:v>7.568466398233098E-2</c:v>
                </c:pt>
                <c:pt idx="87">
                  <c:v>7.5748266889307914E-2</c:v>
                </c:pt>
                <c:pt idx="88">
                  <c:v>7.3468452993176836E-2</c:v>
                </c:pt>
                <c:pt idx="89">
                  <c:v>7.0867582077809521E-2</c:v>
                </c:pt>
                <c:pt idx="90">
                  <c:v>7.0315807808476238E-2</c:v>
                </c:pt>
                <c:pt idx="91">
                  <c:v>7.0202981466934933E-2</c:v>
                </c:pt>
                <c:pt idx="92">
                  <c:v>6.9708410443459323E-2</c:v>
                </c:pt>
                <c:pt idx="93">
                  <c:v>7.4375631264395947E-2</c:v>
                </c:pt>
                <c:pt idx="94">
                  <c:v>7.6849502202095854E-2</c:v>
                </c:pt>
                <c:pt idx="95">
                  <c:v>7.7326840879089476E-2</c:v>
                </c:pt>
                <c:pt idx="96">
                  <c:v>7.3544892429661557E-2</c:v>
                </c:pt>
                <c:pt idx="97">
                  <c:v>7.0099711659615149E-2</c:v>
                </c:pt>
                <c:pt idx="98">
                  <c:v>6.9591700863894435E-2</c:v>
                </c:pt>
                <c:pt idx="99">
                  <c:v>7.0469513828629982E-2</c:v>
                </c:pt>
                <c:pt idx="100">
                  <c:v>6.3726198637551246E-2</c:v>
                </c:pt>
                <c:pt idx="101">
                  <c:v>6.6625775744133975E-2</c:v>
                </c:pt>
                <c:pt idx="102">
                  <c:v>7.2077548711502848E-2</c:v>
                </c:pt>
                <c:pt idx="103">
                  <c:v>7.7751172978005156E-2</c:v>
                </c:pt>
                <c:pt idx="104">
                  <c:v>7.5596983648704041E-2</c:v>
                </c:pt>
                <c:pt idx="105">
                  <c:v>6.7756667835954465E-2</c:v>
                </c:pt>
                <c:pt idx="106">
                  <c:v>6.9427842443220866E-2</c:v>
                </c:pt>
                <c:pt idx="107">
                  <c:v>8.0018966235311018E-2</c:v>
                </c:pt>
                <c:pt idx="108">
                  <c:v>7.7914324819436276E-2</c:v>
                </c:pt>
                <c:pt idx="109">
                  <c:v>8.3390653201765197E-2</c:v>
                </c:pt>
                <c:pt idx="110">
                  <c:v>7.9918202352992518E-2</c:v>
                </c:pt>
                <c:pt idx="111">
                  <c:v>7.6942637442464878E-2</c:v>
                </c:pt>
                <c:pt idx="112">
                  <c:v>8.0895420734374168E-2</c:v>
                </c:pt>
                <c:pt idx="113">
                  <c:v>7.2208210354671065E-2</c:v>
                </c:pt>
                <c:pt idx="114">
                  <c:v>7.9072259140555934E-2</c:v>
                </c:pt>
                <c:pt idx="115">
                  <c:v>8.3620841915254651E-2</c:v>
                </c:pt>
                <c:pt idx="116">
                  <c:v>8.2379006490138407E-2</c:v>
                </c:pt>
                <c:pt idx="117">
                  <c:v>8.0924024676034323E-2</c:v>
                </c:pt>
                <c:pt idx="118">
                  <c:v>8.287893684398262E-2</c:v>
                </c:pt>
                <c:pt idx="119">
                  <c:v>7.5006248440078194E-2</c:v>
                </c:pt>
                <c:pt idx="120">
                  <c:v>7.8567967891869372E-2</c:v>
                </c:pt>
                <c:pt idx="121">
                  <c:v>7.7827698265847234E-2</c:v>
                </c:pt>
                <c:pt idx="122">
                  <c:v>7.362235390889027E-2</c:v>
                </c:pt>
                <c:pt idx="123">
                  <c:v>7.1194127184392109E-2</c:v>
                </c:pt>
                <c:pt idx="124">
                  <c:v>7.1771159705004361E-2</c:v>
                </c:pt>
                <c:pt idx="125">
                  <c:v>6.8924176387589187E-2</c:v>
                </c:pt>
                <c:pt idx="126">
                  <c:v>7.8182487208561247E-2</c:v>
                </c:pt>
                <c:pt idx="127">
                  <c:v>7.6426473314647803E-2</c:v>
                </c:pt>
                <c:pt idx="128">
                  <c:v>7.9115784273476208E-2</c:v>
                </c:pt>
                <c:pt idx="129">
                  <c:v>7.3123310525773366E-2</c:v>
                </c:pt>
                <c:pt idx="130">
                  <c:v>7.1877207215927719E-2</c:v>
                </c:pt>
                <c:pt idx="131">
                  <c:v>7.6906292083936956E-2</c:v>
                </c:pt>
                <c:pt idx="132">
                  <c:v>7.2924930773220042E-2</c:v>
                </c:pt>
                <c:pt idx="133">
                  <c:v>7.9899536780631442E-2</c:v>
                </c:pt>
                <c:pt idx="134">
                  <c:v>8.5958789037897221E-2</c:v>
                </c:pt>
                <c:pt idx="135">
                  <c:v>8.4927614184010292E-2</c:v>
                </c:pt>
                <c:pt idx="136">
                  <c:v>7.9299361158545745E-2</c:v>
                </c:pt>
                <c:pt idx="137">
                  <c:v>7.4978271447439404E-2</c:v>
                </c:pt>
                <c:pt idx="138">
                  <c:v>6.3097083956716649E-2</c:v>
                </c:pt>
                <c:pt idx="139">
                  <c:v>6.8215770342157311E-2</c:v>
                </c:pt>
                <c:pt idx="140">
                  <c:v>7.6631293567342773E-2</c:v>
                </c:pt>
                <c:pt idx="141">
                  <c:v>6.6287875107034155E-2</c:v>
                </c:pt>
                <c:pt idx="142">
                  <c:v>6.4255654107136184E-2</c:v>
                </c:pt>
                <c:pt idx="143">
                  <c:v>5.3291120713281126E-2</c:v>
                </c:pt>
                <c:pt idx="144">
                  <c:v>4.4082972351438432E-2</c:v>
                </c:pt>
                <c:pt idx="145">
                  <c:v>3.9095033835867099E-2</c:v>
                </c:pt>
                <c:pt idx="146">
                  <c:v>3.9024094710053747E-2</c:v>
                </c:pt>
                <c:pt idx="147">
                  <c:v>4.3513148249002542E-2</c:v>
                </c:pt>
                <c:pt idx="148">
                  <c:v>3.8104658829472005E-2</c:v>
                </c:pt>
                <c:pt idx="149">
                  <c:v>3.2188563010414839E-2</c:v>
                </c:pt>
                <c:pt idx="150">
                  <c:v>2.8557451804031686E-2</c:v>
                </c:pt>
                <c:pt idx="151">
                  <c:v>3.5119629461043855E-2</c:v>
                </c:pt>
                <c:pt idx="152">
                  <c:v>3.7287523819901969E-2</c:v>
                </c:pt>
                <c:pt idx="153">
                  <c:v>1.7950693084155978E-2</c:v>
                </c:pt>
                <c:pt idx="154">
                  <c:v>1.876228399233737E-2</c:v>
                </c:pt>
                <c:pt idx="155">
                  <c:v>2.3430489496905516E-2</c:v>
                </c:pt>
                <c:pt idx="156">
                  <c:v>2.2986739420766567E-2</c:v>
                </c:pt>
                <c:pt idx="157">
                  <c:v>2.5365292227033764E-2</c:v>
                </c:pt>
                <c:pt idx="158">
                  <c:v>3.4213154338593066E-2</c:v>
                </c:pt>
                <c:pt idx="159">
                  <c:v>2.4434092417904285E-2</c:v>
                </c:pt>
                <c:pt idx="160">
                  <c:v>1.4611573492619323E-2</c:v>
                </c:pt>
                <c:pt idx="161">
                  <c:v>1.4687703542843211E-2</c:v>
                </c:pt>
                <c:pt idx="162">
                  <c:v>1.276690540381864E-2</c:v>
                </c:pt>
                <c:pt idx="163">
                  <c:v>-2.0386291756598895E-3</c:v>
                </c:pt>
                <c:pt idx="164">
                  <c:v>-2.5199713853687467E-3</c:v>
                </c:pt>
                <c:pt idx="165">
                  <c:v>-1.1656932208865323E-2</c:v>
                </c:pt>
                <c:pt idx="166">
                  <c:v>-1.418470288869389E-2</c:v>
                </c:pt>
                <c:pt idx="167">
                  <c:v>-1.1218919801404992E-2</c:v>
                </c:pt>
                <c:pt idx="168">
                  <c:v>-1.5528669181807508E-2</c:v>
                </c:pt>
                <c:pt idx="169">
                  <c:v>-1.2311919244860303E-2</c:v>
                </c:pt>
                <c:pt idx="170">
                  <c:v>-7.1339886426928789E-3</c:v>
                </c:pt>
                <c:pt idx="171">
                  <c:v>5.7260413076631878E-4</c:v>
                </c:pt>
                <c:pt idx="172">
                  <c:v>-7.2077959360073995E-3</c:v>
                </c:pt>
                <c:pt idx="173">
                  <c:v>-1.5356407243400483E-2</c:v>
                </c:pt>
                <c:pt idx="174">
                  <c:v>-6.1049171255866952E-3</c:v>
                </c:pt>
                <c:pt idx="175">
                  <c:v>-6.0346890844373835E-3</c:v>
                </c:pt>
                <c:pt idx="176">
                  <c:v>-5.75634992349916E-3</c:v>
                </c:pt>
                <c:pt idx="177">
                  <c:v>-6.688409472055068E-3</c:v>
                </c:pt>
                <c:pt idx="178">
                  <c:v>-1.084307903484738E-2</c:v>
                </c:pt>
                <c:pt idx="179">
                  <c:v>-1.7498294816528426E-2</c:v>
                </c:pt>
                <c:pt idx="180">
                  <c:v>-1.9383924692142118E-2</c:v>
                </c:pt>
                <c:pt idx="181">
                  <c:v>-2.1945992094921984E-2</c:v>
                </c:pt>
                <c:pt idx="182">
                  <c:v>-2.358025717247203E-2</c:v>
                </c:pt>
                <c:pt idx="183">
                  <c:v>-2.8694063522364921E-2</c:v>
                </c:pt>
                <c:pt idx="184">
                  <c:v>-3.9879505819078065E-2</c:v>
                </c:pt>
                <c:pt idx="185">
                  <c:v>-2.5049585260209617E-2</c:v>
                </c:pt>
                <c:pt idx="186">
                  <c:v>-1.0930663633047399E-2</c:v>
                </c:pt>
                <c:pt idx="187">
                  <c:v>-6.1704861553723012E-3</c:v>
                </c:pt>
                <c:pt idx="188">
                  <c:v>9.0957804174103263E-3</c:v>
                </c:pt>
                <c:pt idx="189">
                  <c:v>3.4193685844076116E-2</c:v>
                </c:pt>
                <c:pt idx="190">
                  <c:v>2.7687165129409719E-2</c:v>
                </c:pt>
                <c:pt idx="191">
                  <c:v>2.5091023387581624E-2</c:v>
                </c:pt>
                <c:pt idx="192">
                  <c:v>3.0028848026571797E-2</c:v>
                </c:pt>
                <c:pt idx="193">
                  <c:v>3.7321310231776428E-2</c:v>
                </c:pt>
                <c:pt idx="194">
                  <c:v>3.7003107989133976E-2</c:v>
                </c:pt>
                <c:pt idx="195">
                  <c:v>3.7233398252082495E-2</c:v>
                </c:pt>
                <c:pt idx="196">
                  <c:v>4.4917424039410792E-2</c:v>
                </c:pt>
                <c:pt idx="197">
                  <c:v>4.950258407398711E-2</c:v>
                </c:pt>
                <c:pt idx="198">
                  <c:v>5.7791992000750581E-2</c:v>
                </c:pt>
                <c:pt idx="199">
                  <c:v>6.3320736558513557E-2</c:v>
                </c:pt>
                <c:pt idx="200">
                  <c:v>6.4243437739473164E-2</c:v>
                </c:pt>
                <c:pt idx="201">
                  <c:v>6.8236643428170263E-2</c:v>
                </c:pt>
                <c:pt idx="202">
                  <c:v>5.8192252301944247E-2</c:v>
                </c:pt>
                <c:pt idx="203">
                  <c:v>6.4740744774064884E-2</c:v>
                </c:pt>
                <c:pt idx="204">
                  <c:v>7.2796152203864928E-2</c:v>
                </c:pt>
                <c:pt idx="205">
                  <c:v>8.0959818059382016E-2</c:v>
                </c:pt>
                <c:pt idx="206">
                  <c:v>8.3522207303682316E-2</c:v>
                </c:pt>
                <c:pt idx="207">
                  <c:v>7.4316813830345607E-2</c:v>
                </c:pt>
                <c:pt idx="208">
                  <c:v>7.3964336944088105E-2</c:v>
                </c:pt>
                <c:pt idx="209">
                  <c:v>8.262547829620237E-2</c:v>
                </c:pt>
                <c:pt idx="210">
                  <c:v>7.8837160935089079E-2</c:v>
                </c:pt>
                <c:pt idx="211">
                  <c:v>8.5215319951215562E-2</c:v>
                </c:pt>
                <c:pt idx="212">
                  <c:v>8.6124431936721146E-2</c:v>
                </c:pt>
                <c:pt idx="213">
                  <c:v>8.8589700308260966E-2</c:v>
                </c:pt>
                <c:pt idx="214">
                  <c:v>8.8092284949842448E-2</c:v>
                </c:pt>
                <c:pt idx="215">
                  <c:v>8.0637688846935562E-2</c:v>
                </c:pt>
                <c:pt idx="216">
                  <c:v>8.0384531053764308E-2</c:v>
                </c:pt>
                <c:pt idx="217">
                  <c:v>8.2991032207547555E-2</c:v>
                </c:pt>
                <c:pt idx="218">
                  <c:v>8.7748650811257711E-2</c:v>
                </c:pt>
                <c:pt idx="219">
                  <c:v>8.7336708102073057E-2</c:v>
                </c:pt>
                <c:pt idx="220">
                  <c:v>8.6993384057969525E-2</c:v>
                </c:pt>
                <c:pt idx="221">
                  <c:v>9.033511915267245E-2</c:v>
                </c:pt>
                <c:pt idx="222">
                  <c:v>8.9553237017806264E-2</c:v>
                </c:pt>
                <c:pt idx="223">
                  <c:v>9.4198883963409141E-2</c:v>
                </c:pt>
                <c:pt idx="224">
                  <c:v>8.9738100223780481E-2</c:v>
                </c:pt>
                <c:pt idx="225">
                  <c:v>9.608064482747114E-2</c:v>
                </c:pt>
                <c:pt idx="226">
                  <c:v>9.5455580991182121E-2</c:v>
                </c:pt>
                <c:pt idx="227">
                  <c:v>0.10003078482300043</c:v>
                </c:pt>
                <c:pt idx="228">
                  <c:v>9.8520286024471604E-2</c:v>
                </c:pt>
                <c:pt idx="229">
                  <c:v>0.10265040809528037</c:v>
                </c:pt>
                <c:pt idx="230">
                  <c:v>0.10237863707290917</c:v>
                </c:pt>
                <c:pt idx="231">
                  <c:v>0.10768664072729628</c:v>
                </c:pt>
                <c:pt idx="232">
                  <c:v>0.11390246922372316</c:v>
                </c:pt>
                <c:pt idx="233">
                  <c:v>0.11441094169455113</c:v>
                </c:pt>
                <c:pt idx="234">
                  <c:v>0.11878568262544031</c:v>
                </c:pt>
                <c:pt idx="235">
                  <c:v>0.11089804527658709</c:v>
                </c:pt>
                <c:pt idx="236">
                  <c:v>0.10894074726049441</c:v>
                </c:pt>
                <c:pt idx="237">
                  <c:v>0.10449769637974127</c:v>
                </c:pt>
                <c:pt idx="238">
                  <c:v>0.10772736532699767</c:v>
                </c:pt>
                <c:pt idx="239">
                  <c:v>0.11084919904159629</c:v>
                </c:pt>
                <c:pt idx="240">
                  <c:v>0.11181125671851722</c:v>
                </c:pt>
                <c:pt idx="241">
                  <c:v>0.11145915205335788</c:v>
                </c:pt>
                <c:pt idx="242">
                  <c:v>0.11134137295040336</c:v>
                </c:pt>
                <c:pt idx="243">
                  <c:v>0.10813171991118731</c:v>
                </c:pt>
                <c:pt idx="244">
                  <c:v>0.10675665933683387</c:v>
                </c:pt>
                <c:pt idx="245">
                  <c:v>0.10891350671552447</c:v>
                </c:pt>
                <c:pt idx="246">
                  <c:v>0.10821525032652124</c:v>
                </c:pt>
                <c:pt idx="247">
                  <c:v>0.10149318746380342</c:v>
                </c:pt>
                <c:pt idx="248">
                  <c:v>0.10277131994796562</c:v>
                </c:pt>
                <c:pt idx="249">
                  <c:v>9.585767163190706E-2</c:v>
                </c:pt>
                <c:pt idx="250">
                  <c:v>0.10110717660477042</c:v>
                </c:pt>
                <c:pt idx="251">
                  <c:v>9.8522872357192703E-2</c:v>
                </c:pt>
                <c:pt idx="252">
                  <c:v>9.6908795806632142E-2</c:v>
                </c:pt>
                <c:pt idx="253">
                  <c:v>9.8404906636516687E-2</c:v>
                </c:pt>
                <c:pt idx="254">
                  <c:v>9.009462458560602E-2</c:v>
                </c:pt>
                <c:pt idx="255">
                  <c:v>8.3746591033415863E-2</c:v>
                </c:pt>
                <c:pt idx="256">
                  <c:v>8.4155745218942313E-2</c:v>
                </c:pt>
                <c:pt idx="257">
                  <c:v>8.6688194698574916E-2</c:v>
                </c:pt>
                <c:pt idx="258">
                  <c:v>9.0890898649027996E-2</c:v>
                </c:pt>
                <c:pt idx="259">
                  <c:v>0.10118691333032515</c:v>
                </c:pt>
                <c:pt idx="260">
                  <c:v>9.5274560545428155E-2</c:v>
                </c:pt>
                <c:pt idx="261">
                  <c:v>8.7332129677801795E-2</c:v>
                </c:pt>
                <c:pt idx="262">
                  <c:v>9.7632169187224616E-2</c:v>
                </c:pt>
                <c:pt idx="263">
                  <c:v>0.10130010612518503</c:v>
                </c:pt>
                <c:pt idx="264">
                  <c:v>0.1085964216072357</c:v>
                </c:pt>
                <c:pt idx="265">
                  <c:v>0.1173517479132693</c:v>
                </c:pt>
                <c:pt idx="266">
                  <c:v>0.12140392156566637</c:v>
                </c:pt>
                <c:pt idx="267">
                  <c:v>0.12620711200306167</c:v>
                </c:pt>
                <c:pt idx="268">
                  <c:v>0.12348750012507148</c:v>
                </c:pt>
                <c:pt idx="269">
                  <c:v>0.1235418392887333</c:v>
                </c:pt>
                <c:pt idx="270">
                  <c:v>0.13742668798498947</c:v>
                </c:pt>
                <c:pt idx="271">
                  <c:v>0.13174645407673768</c:v>
                </c:pt>
                <c:pt idx="272">
                  <c:v>0.1248898862033796</c:v>
                </c:pt>
                <c:pt idx="273">
                  <c:v>0.12085102067673814</c:v>
                </c:pt>
                <c:pt idx="274">
                  <c:v>0.13296373374893178</c:v>
                </c:pt>
                <c:pt idx="275">
                  <c:v>0.14550596817012429</c:v>
                </c:pt>
                <c:pt idx="276">
                  <c:v>0.14126175915187278</c:v>
                </c:pt>
                <c:pt idx="277">
                  <c:v>0.14890374153972674</c:v>
                </c:pt>
                <c:pt idx="278">
                  <c:v>0.14838832899437437</c:v>
                </c:pt>
                <c:pt idx="279">
                  <c:v>0.142550380105404</c:v>
                </c:pt>
                <c:pt idx="280">
                  <c:v>0.15802336778969317</c:v>
                </c:pt>
                <c:pt idx="281">
                  <c:v>0.17413457143934163</c:v>
                </c:pt>
                <c:pt idx="282">
                  <c:v>0.173261825733527</c:v>
                </c:pt>
                <c:pt idx="283">
                  <c:v>0.18005407406861296</c:v>
                </c:pt>
                <c:pt idx="284">
                  <c:v>0.18926412777782575</c:v>
                </c:pt>
                <c:pt idx="285">
                  <c:v>0.18383933446143952</c:v>
                </c:pt>
                <c:pt idx="286">
                  <c:v>0.17903657358846936</c:v>
                </c:pt>
                <c:pt idx="287">
                  <c:v>0.17155640764956481</c:v>
                </c:pt>
                <c:pt idx="288">
                  <c:v>0.1725953760549741</c:v>
                </c:pt>
                <c:pt idx="289">
                  <c:v>0.18065470105605108</c:v>
                </c:pt>
                <c:pt idx="290">
                  <c:v>0.18009922325169692</c:v>
                </c:pt>
                <c:pt idx="291">
                  <c:v>0.18679547641269978</c:v>
                </c:pt>
                <c:pt idx="292">
                  <c:v>0.17726219718197167</c:v>
                </c:pt>
                <c:pt idx="293">
                  <c:v>0.17132915037781471</c:v>
                </c:pt>
                <c:pt idx="294">
                  <c:v>0.18016376983540261</c:v>
                </c:pt>
                <c:pt idx="295">
                  <c:v>0.17577473799690257</c:v>
                </c:pt>
                <c:pt idx="296">
                  <c:v>0.17062491615068831</c:v>
                </c:pt>
                <c:pt idx="297">
                  <c:v>0.16296279914897882</c:v>
                </c:pt>
                <c:pt idx="298">
                  <c:v>0.16842920233184744</c:v>
                </c:pt>
                <c:pt idx="299">
                  <c:v>0.17913206880326982</c:v>
                </c:pt>
                <c:pt idx="300">
                  <c:v>0.18217492830134208</c:v>
                </c:pt>
                <c:pt idx="301">
                  <c:v>0.18044169128763454</c:v>
                </c:pt>
                <c:pt idx="302">
                  <c:v>0.1892416800672887</c:v>
                </c:pt>
                <c:pt idx="303">
                  <c:v>0.1874374022899119</c:v>
                </c:pt>
                <c:pt idx="304">
                  <c:v>0.17978692112968275</c:v>
                </c:pt>
                <c:pt idx="305">
                  <c:v>0.19189631123304407</c:v>
                </c:pt>
                <c:pt idx="306">
                  <c:v>0.18905045181235614</c:v>
                </c:pt>
                <c:pt idx="307">
                  <c:v>0.18068935364339334</c:v>
                </c:pt>
                <c:pt idx="308">
                  <c:v>0.17696131740096743</c:v>
                </c:pt>
                <c:pt idx="309">
                  <c:v>0.17264584651713988</c:v>
                </c:pt>
                <c:pt idx="310">
                  <c:v>0.16135218955038488</c:v>
                </c:pt>
                <c:pt idx="311">
                  <c:v>0.17918051106460831</c:v>
                </c:pt>
                <c:pt idx="312">
                  <c:v>0.18574661013622795</c:v>
                </c:pt>
                <c:pt idx="313">
                  <c:v>0.18204129014017911</c:v>
                </c:pt>
                <c:pt idx="314">
                  <c:v>0.18539075882446787</c:v>
                </c:pt>
                <c:pt idx="315">
                  <c:v>0.18049045727614277</c:v>
                </c:pt>
                <c:pt idx="316">
                  <c:v>0.17996686740311563</c:v>
                </c:pt>
                <c:pt idx="317">
                  <c:v>0.17662485106607173</c:v>
                </c:pt>
                <c:pt idx="318">
                  <c:v>0.18398519493231524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23-4D7F-A77D-1D2D68AB54C8}"/>
            </c:ext>
          </c:extLst>
        </c:ser>
        <c:ser>
          <c:idx val="2"/>
          <c:order val="2"/>
          <c:tx>
            <c:strRef>
              <c:f>'Plot Sheet'!$D$1</c:f>
              <c:strCache>
                <c:ptCount val="1"/>
                <c:pt idx="0">
                  <c:v>Excess Fixed Income Return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Pt>
            <c:idx val="318"/>
            <c:marker>
              <c:symbol val="none"/>
            </c:marker>
            <c:bubble3D val="0"/>
            <c:spPr>
              <a:ln w="28575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2B23-4D7F-A77D-1D2D68AB54C8}"/>
              </c:ext>
            </c:extLst>
          </c:dPt>
          <c:dLbls>
            <c:dLbl>
              <c:idx val="318"/>
              <c:layout>
                <c:manualLayout>
                  <c:x val="-2.0620270732789218E-2"/>
                  <c:y val="-8.898892169496523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B23-4D7F-A77D-1D2D68AB54C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'Plot Sheet'!$A$2:$A$320</c:f>
              <c:numCache>
                <c:formatCode>m/d/yyyy</c:formatCode>
                <c:ptCount val="319"/>
                <c:pt idx="0">
                  <c:v>45473</c:v>
                </c:pt>
                <c:pt idx="1">
                  <c:v>45443</c:v>
                </c:pt>
                <c:pt idx="2">
                  <c:v>45412</c:v>
                </c:pt>
                <c:pt idx="3">
                  <c:v>45382</c:v>
                </c:pt>
                <c:pt idx="4">
                  <c:v>45351</c:v>
                </c:pt>
                <c:pt idx="5">
                  <c:v>45322</c:v>
                </c:pt>
                <c:pt idx="6">
                  <c:v>45291</c:v>
                </c:pt>
                <c:pt idx="7">
                  <c:v>45260</c:v>
                </c:pt>
                <c:pt idx="8">
                  <c:v>45230</c:v>
                </c:pt>
                <c:pt idx="9">
                  <c:v>45199</c:v>
                </c:pt>
                <c:pt idx="10">
                  <c:v>45169</c:v>
                </c:pt>
                <c:pt idx="11">
                  <c:v>45138</c:v>
                </c:pt>
                <c:pt idx="12">
                  <c:v>45107</c:v>
                </c:pt>
                <c:pt idx="13">
                  <c:v>45077</c:v>
                </c:pt>
                <c:pt idx="14">
                  <c:v>45046</c:v>
                </c:pt>
                <c:pt idx="15">
                  <c:v>45016</c:v>
                </c:pt>
                <c:pt idx="16">
                  <c:v>44985</c:v>
                </c:pt>
                <c:pt idx="17">
                  <c:v>44957</c:v>
                </c:pt>
                <c:pt idx="18">
                  <c:v>44926</c:v>
                </c:pt>
                <c:pt idx="19">
                  <c:v>44895</c:v>
                </c:pt>
                <c:pt idx="20">
                  <c:v>44865</c:v>
                </c:pt>
                <c:pt idx="21">
                  <c:v>44834</c:v>
                </c:pt>
                <c:pt idx="22">
                  <c:v>44804</c:v>
                </c:pt>
                <c:pt idx="23">
                  <c:v>44773</c:v>
                </c:pt>
                <c:pt idx="24">
                  <c:v>44742</c:v>
                </c:pt>
                <c:pt idx="25">
                  <c:v>44712</c:v>
                </c:pt>
                <c:pt idx="26">
                  <c:v>44681</c:v>
                </c:pt>
                <c:pt idx="27">
                  <c:v>44651</c:v>
                </c:pt>
                <c:pt idx="28">
                  <c:v>44620</c:v>
                </c:pt>
                <c:pt idx="29">
                  <c:v>44592</c:v>
                </c:pt>
                <c:pt idx="30">
                  <c:v>44561</c:v>
                </c:pt>
                <c:pt idx="31">
                  <c:v>44530</c:v>
                </c:pt>
                <c:pt idx="32">
                  <c:v>44500</c:v>
                </c:pt>
                <c:pt idx="33">
                  <c:v>44469</c:v>
                </c:pt>
                <c:pt idx="34">
                  <c:v>44439</c:v>
                </c:pt>
                <c:pt idx="35">
                  <c:v>44408</c:v>
                </c:pt>
                <c:pt idx="36">
                  <c:v>44377</c:v>
                </c:pt>
                <c:pt idx="37">
                  <c:v>44347</c:v>
                </c:pt>
                <c:pt idx="38">
                  <c:v>44316</c:v>
                </c:pt>
                <c:pt idx="39">
                  <c:v>44286</c:v>
                </c:pt>
                <c:pt idx="40">
                  <c:v>44255</c:v>
                </c:pt>
                <c:pt idx="41">
                  <c:v>44227</c:v>
                </c:pt>
                <c:pt idx="42">
                  <c:v>44196</c:v>
                </c:pt>
                <c:pt idx="43">
                  <c:v>44165</c:v>
                </c:pt>
                <c:pt idx="44">
                  <c:v>44135</c:v>
                </c:pt>
                <c:pt idx="45">
                  <c:v>44104</c:v>
                </c:pt>
                <c:pt idx="46">
                  <c:v>44074</c:v>
                </c:pt>
                <c:pt idx="47">
                  <c:v>44043</c:v>
                </c:pt>
                <c:pt idx="48">
                  <c:v>44012</c:v>
                </c:pt>
                <c:pt idx="49">
                  <c:v>43982</c:v>
                </c:pt>
                <c:pt idx="50">
                  <c:v>43951</c:v>
                </c:pt>
                <c:pt idx="51">
                  <c:v>43921</c:v>
                </c:pt>
                <c:pt idx="52">
                  <c:v>43890</c:v>
                </c:pt>
                <c:pt idx="53">
                  <c:v>43861</c:v>
                </c:pt>
                <c:pt idx="54">
                  <c:v>43830</c:v>
                </c:pt>
                <c:pt idx="55">
                  <c:v>43799</c:v>
                </c:pt>
                <c:pt idx="56">
                  <c:v>43769</c:v>
                </c:pt>
                <c:pt idx="57">
                  <c:v>43738</c:v>
                </c:pt>
                <c:pt idx="58">
                  <c:v>43708</c:v>
                </c:pt>
                <c:pt idx="59">
                  <c:v>43677</c:v>
                </c:pt>
                <c:pt idx="60">
                  <c:v>43646</c:v>
                </c:pt>
                <c:pt idx="61">
                  <c:v>43616</c:v>
                </c:pt>
                <c:pt idx="62">
                  <c:v>43585</c:v>
                </c:pt>
                <c:pt idx="63">
                  <c:v>43555</c:v>
                </c:pt>
                <c:pt idx="64">
                  <c:v>43524</c:v>
                </c:pt>
                <c:pt idx="65">
                  <c:v>43496</c:v>
                </c:pt>
                <c:pt idx="66">
                  <c:v>43465</c:v>
                </c:pt>
                <c:pt idx="67">
                  <c:v>43434</c:v>
                </c:pt>
                <c:pt idx="68">
                  <c:v>43404</c:v>
                </c:pt>
                <c:pt idx="69">
                  <c:v>43373</c:v>
                </c:pt>
                <c:pt idx="70">
                  <c:v>43343</c:v>
                </c:pt>
                <c:pt idx="71">
                  <c:v>43312</c:v>
                </c:pt>
                <c:pt idx="72">
                  <c:v>43281</c:v>
                </c:pt>
                <c:pt idx="73">
                  <c:v>43251</c:v>
                </c:pt>
                <c:pt idx="74">
                  <c:v>43220</c:v>
                </c:pt>
                <c:pt idx="75">
                  <c:v>43190</c:v>
                </c:pt>
                <c:pt idx="76">
                  <c:v>43159</c:v>
                </c:pt>
                <c:pt idx="77">
                  <c:v>43131</c:v>
                </c:pt>
                <c:pt idx="78">
                  <c:v>43100</c:v>
                </c:pt>
                <c:pt idx="79">
                  <c:v>43069</c:v>
                </c:pt>
                <c:pt idx="80">
                  <c:v>43039</c:v>
                </c:pt>
                <c:pt idx="81">
                  <c:v>43008</c:v>
                </c:pt>
                <c:pt idx="82">
                  <c:v>42978</c:v>
                </c:pt>
                <c:pt idx="83">
                  <c:v>42947</c:v>
                </c:pt>
                <c:pt idx="84">
                  <c:v>42916</c:v>
                </c:pt>
                <c:pt idx="85">
                  <c:v>42886</c:v>
                </c:pt>
                <c:pt idx="86">
                  <c:v>42855</c:v>
                </c:pt>
                <c:pt idx="87">
                  <c:v>42825</c:v>
                </c:pt>
                <c:pt idx="88">
                  <c:v>42794</c:v>
                </c:pt>
                <c:pt idx="89">
                  <c:v>42766</c:v>
                </c:pt>
                <c:pt idx="90">
                  <c:v>42735</c:v>
                </c:pt>
                <c:pt idx="91">
                  <c:v>42704</c:v>
                </c:pt>
                <c:pt idx="92">
                  <c:v>42674</c:v>
                </c:pt>
                <c:pt idx="93">
                  <c:v>42643</c:v>
                </c:pt>
                <c:pt idx="94">
                  <c:v>42613</c:v>
                </c:pt>
                <c:pt idx="95">
                  <c:v>42582</c:v>
                </c:pt>
                <c:pt idx="96">
                  <c:v>42551</c:v>
                </c:pt>
                <c:pt idx="97">
                  <c:v>42521</c:v>
                </c:pt>
                <c:pt idx="98">
                  <c:v>42490</c:v>
                </c:pt>
                <c:pt idx="99">
                  <c:v>42460</c:v>
                </c:pt>
                <c:pt idx="100">
                  <c:v>42429</c:v>
                </c:pt>
                <c:pt idx="101">
                  <c:v>42400</c:v>
                </c:pt>
                <c:pt idx="102">
                  <c:v>42369</c:v>
                </c:pt>
                <c:pt idx="103">
                  <c:v>42338</c:v>
                </c:pt>
                <c:pt idx="104">
                  <c:v>42308</c:v>
                </c:pt>
                <c:pt idx="105">
                  <c:v>42277</c:v>
                </c:pt>
                <c:pt idx="106">
                  <c:v>42247</c:v>
                </c:pt>
                <c:pt idx="107">
                  <c:v>42216</c:v>
                </c:pt>
                <c:pt idx="108">
                  <c:v>42185</c:v>
                </c:pt>
                <c:pt idx="109">
                  <c:v>42155</c:v>
                </c:pt>
                <c:pt idx="110">
                  <c:v>42124</c:v>
                </c:pt>
                <c:pt idx="111">
                  <c:v>42094</c:v>
                </c:pt>
                <c:pt idx="112">
                  <c:v>42063</c:v>
                </c:pt>
                <c:pt idx="113">
                  <c:v>42035</c:v>
                </c:pt>
                <c:pt idx="114">
                  <c:v>42004</c:v>
                </c:pt>
                <c:pt idx="115">
                  <c:v>41973</c:v>
                </c:pt>
                <c:pt idx="116">
                  <c:v>41943</c:v>
                </c:pt>
                <c:pt idx="117">
                  <c:v>41912</c:v>
                </c:pt>
                <c:pt idx="118">
                  <c:v>41882</c:v>
                </c:pt>
                <c:pt idx="119">
                  <c:v>41851</c:v>
                </c:pt>
                <c:pt idx="120">
                  <c:v>41820</c:v>
                </c:pt>
                <c:pt idx="121">
                  <c:v>41790</c:v>
                </c:pt>
                <c:pt idx="122">
                  <c:v>41759</c:v>
                </c:pt>
                <c:pt idx="123">
                  <c:v>41729</c:v>
                </c:pt>
                <c:pt idx="124">
                  <c:v>41698</c:v>
                </c:pt>
                <c:pt idx="125">
                  <c:v>41670</c:v>
                </c:pt>
                <c:pt idx="126">
                  <c:v>41639</c:v>
                </c:pt>
                <c:pt idx="127">
                  <c:v>41608</c:v>
                </c:pt>
                <c:pt idx="128">
                  <c:v>41578</c:v>
                </c:pt>
                <c:pt idx="129">
                  <c:v>41547</c:v>
                </c:pt>
                <c:pt idx="130">
                  <c:v>41517</c:v>
                </c:pt>
                <c:pt idx="131">
                  <c:v>41486</c:v>
                </c:pt>
                <c:pt idx="132">
                  <c:v>41455</c:v>
                </c:pt>
                <c:pt idx="133">
                  <c:v>41425</c:v>
                </c:pt>
                <c:pt idx="134">
                  <c:v>41394</c:v>
                </c:pt>
                <c:pt idx="135">
                  <c:v>41364</c:v>
                </c:pt>
                <c:pt idx="136">
                  <c:v>41333</c:v>
                </c:pt>
                <c:pt idx="137">
                  <c:v>41305</c:v>
                </c:pt>
                <c:pt idx="138">
                  <c:v>41274</c:v>
                </c:pt>
                <c:pt idx="139">
                  <c:v>41243</c:v>
                </c:pt>
                <c:pt idx="140">
                  <c:v>41213</c:v>
                </c:pt>
                <c:pt idx="141">
                  <c:v>41182</c:v>
                </c:pt>
                <c:pt idx="142">
                  <c:v>41152</c:v>
                </c:pt>
                <c:pt idx="143">
                  <c:v>41121</c:v>
                </c:pt>
                <c:pt idx="144">
                  <c:v>41090</c:v>
                </c:pt>
                <c:pt idx="145">
                  <c:v>41060</c:v>
                </c:pt>
                <c:pt idx="146">
                  <c:v>41029</c:v>
                </c:pt>
                <c:pt idx="147">
                  <c:v>40999</c:v>
                </c:pt>
                <c:pt idx="148">
                  <c:v>40968</c:v>
                </c:pt>
                <c:pt idx="149">
                  <c:v>40939</c:v>
                </c:pt>
                <c:pt idx="150">
                  <c:v>40908</c:v>
                </c:pt>
                <c:pt idx="151">
                  <c:v>40877</c:v>
                </c:pt>
                <c:pt idx="152">
                  <c:v>40847</c:v>
                </c:pt>
                <c:pt idx="153">
                  <c:v>40816</c:v>
                </c:pt>
                <c:pt idx="154">
                  <c:v>40786</c:v>
                </c:pt>
                <c:pt idx="155">
                  <c:v>40755</c:v>
                </c:pt>
                <c:pt idx="156">
                  <c:v>40724</c:v>
                </c:pt>
                <c:pt idx="157">
                  <c:v>40694</c:v>
                </c:pt>
                <c:pt idx="158">
                  <c:v>40663</c:v>
                </c:pt>
                <c:pt idx="159">
                  <c:v>40633</c:v>
                </c:pt>
                <c:pt idx="160">
                  <c:v>40602</c:v>
                </c:pt>
                <c:pt idx="161">
                  <c:v>40574</c:v>
                </c:pt>
                <c:pt idx="162">
                  <c:v>40543</c:v>
                </c:pt>
                <c:pt idx="163">
                  <c:v>40512</c:v>
                </c:pt>
                <c:pt idx="164">
                  <c:v>40482</c:v>
                </c:pt>
                <c:pt idx="165">
                  <c:v>40451</c:v>
                </c:pt>
                <c:pt idx="166">
                  <c:v>40421</c:v>
                </c:pt>
                <c:pt idx="167">
                  <c:v>40390</c:v>
                </c:pt>
                <c:pt idx="168">
                  <c:v>40359</c:v>
                </c:pt>
                <c:pt idx="169">
                  <c:v>40329</c:v>
                </c:pt>
                <c:pt idx="170">
                  <c:v>40298</c:v>
                </c:pt>
                <c:pt idx="171">
                  <c:v>40268</c:v>
                </c:pt>
                <c:pt idx="172">
                  <c:v>40237</c:v>
                </c:pt>
                <c:pt idx="173">
                  <c:v>40209</c:v>
                </c:pt>
                <c:pt idx="174">
                  <c:v>40178</c:v>
                </c:pt>
                <c:pt idx="175">
                  <c:v>40147</c:v>
                </c:pt>
                <c:pt idx="176">
                  <c:v>40117</c:v>
                </c:pt>
                <c:pt idx="177">
                  <c:v>40086</c:v>
                </c:pt>
                <c:pt idx="178">
                  <c:v>40056</c:v>
                </c:pt>
                <c:pt idx="179">
                  <c:v>40025</c:v>
                </c:pt>
                <c:pt idx="180">
                  <c:v>39994</c:v>
                </c:pt>
                <c:pt idx="181">
                  <c:v>39964</c:v>
                </c:pt>
                <c:pt idx="182">
                  <c:v>39933</c:v>
                </c:pt>
                <c:pt idx="183">
                  <c:v>39903</c:v>
                </c:pt>
                <c:pt idx="184">
                  <c:v>39872</c:v>
                </c:pt>
                <c:pt idx="185">
                  <c:v>39844</c:v>
                </c:pt>
                <c:pt idx="186">
                  <c:v>39813</c:v>
                </c:pt>
                <c:pt idx="187">
                  <c:v>39782</c:v>
                </c:pt>
                <c:pt idx="188">
                  <c:v>39752</c:v>
                </c:pt>
                <c:pt idx="189">
                  <c:v>39721</c:v>
                </c:pt>
                <c:pt idx="190">
                  <c:v>39691</c:v>
                </c:pt>
                <c:pt idx="191">
                  <c:v>39660</c:v>
                </c:pt>
                <c:pt idx="192">
                  <c:v>39629</c:v>
                </c:pt>
                <c:pt idx="193">
                  <c:v>39599</c:v>
                </c:pt>
                <c:pt idx="194">
                  <c:v>39568</c:v>
                </c:pt>
                <c:pt idx="195">
                  <c:v>39538</c:v>
                </c:pt>
                <c:pt idx="196">
                  <c:v>39507</c:v>
                </c:pt>
                <c:pt idx="197">
                  <c:v>39478</c:v>
                </c:pt>
                <c:pt idx="198">
                  <c:v>39447</c:v>
                </c:pt>
                <c:pt idx="199">
                  <c:v>39416</c:v>
                </c:pt>
                <c:pt idx="200">
                  <c:v>39386</c:v>
                </c:pt>
                <c:pt idx="201">
                  <c:v>39355</c:v>
                </c:pt>
                <c:pt idx="202">
                  <c:v>39325</c:v>
                </c:pt>
                <c:pt idx="203">
                  <c:v>39294</c:v>
                </c:pt>
                <c:pt idx="204">
                  <c:v>39263</c:v>
                </c:pt>
                <c:pt idx="205">
                  <c:v>39233</c:v>
                </c:pt>
                <c:pt idx="206">
                  <c:v>39202</c:v>
                </c:pt>
                <c:pt idx="207">
                  <c:v>39172</c:v>
                </c:pt>
                <c:pt idx="208">
                  <c:v>39141</c:v>
                </c:pt>
                <c:pt idx="209">
                  <c:v>39113</c:v>
                </c:pt>
                <c:pt idx="210">
                  <c:v>39082</c:v>
                </c:pt>
                <c:pt idx="211">
                  <c:v>39051</c:v>
                </c:pt>
                <c:pt idx="212">
                  <c:v>39021</c:v>
                </c:pt>
                <c:pt idx="213">
                  <c:v>38990</c:v>
                </c:pt>
                <c:pt idx="214">
                  <c:v>38960</c:v>
                </c:pt>
                <c:pt idx="215">
                  <c:v>38929</c:v>
                </c:pt>
                <c:pt idx="216">
                  <c:v>38898</c:v>
                </c:pt>
                <c:pt idx="217">
                  <c:v>38868</c:v>
                </c:pt>
                <c:pt idx="218">
                  <c:v>38837</c:v>
                </c:pt>
                <c:pt idx="219">
                  <c:v>38807</c:v>
                </c:pt>
                <c:pt idx="220">
                  <c:v>38776</c:v>
                </c:pt>
                <c:pt idx="221">
                  <c:v>38748</c:v>
                </c:pt>
                <c:pt idx="222">
                  <c:v>38717</c:v>
                </c:pt>
                <c:pt idx="223">
                  <c:v>38686</c:v>
                </c:pt>
                <c:pt idx="224">
                  <c:v>38656</c:v>
                </c:pt>
                <c:pt idx="225">
                  <c:v>38625</c:v>
                </c:pt>
                <c:pt idx="226">
                  <c:v>38595</c:v>
                </c:pt>
                <c:pt idx="227">
                  <c:v>38564</c:v>
                </c:pt>
                <c:pt idx="228">
                  <c:v>38533</c:v>
                </c:pt>
                <c:pt idx="229">
                  <c:v>38503</c:v>
                </c:pt>
                <c:pt idx="230">
                  <c:v>38472</c:v>
                </c:pt>
                <c:pt idx="231">
                  <c:v>38442</c:v>
                </c:pt>
                <c:pt idx="232">
                  <c:v>38411</c:v>
                </c:pt>
                <c:pt idx="233">
                  <c:v>38383</c:v>
                </c:pt>
                <c:pt idx="234">
                  <c:v>38352</c:v>
                </c:pt>
                <c:pt idx="235">
                  <c:v>38321</c:v>
                </c:pt>
                <c:pt idx="236">
                  <c:v>38291</c:v>
                </c:pt>
                <c:pt idx="237">
                  <c:v>38260</c:v>
                </c:pt>
                <c:pt idx="238">
                  <c:v>38230</c:v>
                </c:pt>
                <c:pt idx="239">
                  <c:v>38199</c:v>
                </c:pt>
                <c:pt idx="240">
                  <c:v>38168</c:v>
                </c:pt>
                <c:pt idx="241">
                  <c:v>38138</c:v>
                </c:pt>
                <c:pt idx="242">
                  <c:v>38107</c:v>
                </c:pt>
                <c:pt idx="243">
                  <c:v>38077</c:v>
                </c:pt>
                <c:pt idx="244">
                  <c:v>38046</c:v>
                </c:pt>
                <c:pt idx="245">
                  <c:v>38017</c:v>
                </c:pt>
                <c:pt idx="246">
                  <c:v>37986</c:v>
                </c:pt>
                <c:pt idx="247">
                  <c:v>37955</c:v>
                </c:pt>
                <c:pt idx="248">
                  <c:v>37925</c:v>
                </c:pt>
                <c:pt idx="249">
                  <c:v>37894</c:v>
                </c:pt>
                <c:pt idx="250">
                  <c:v>37864</c:v>
                </c:pt>
                <c:pt idx="251">
                  <c:v>37833</c:v>
                </c:pt>
                <c:pt idx="252">
                  <c:v>37802</c:v>
                </c:pt>
                <c:pt idx="253">
                  <c:v>37772</c:v>
                </c:pt>
                <c:pt idx="254">
                  <c:v>37741</c:v>
                </c:pt>
                <c:pt idx="255">
                  <c:v>37711</c:v>
                </c:pt>
                <c:pt idx="256">
                  <c:v>37680</c:v>
                </c:pt>
                <c:pt idx="257">
                  <c:v>37652</c:v>
                </c:pt>
                <c:pt idx="258">
                  <c:v>37621</c:v>
                </c:pt>
                <c:pt idx="259">
                  <c:v>37590</c:v>
                </c:pt>
                <c:pt idx="260">
                  <c:v>37560</c:v>
                </c:pt>
                <c:pt idx="261">
                  <c:v>37529</c:v>
                </c:pt>
                <c:pt idx="262">
                  <c:v>37499</c:v>
                </c:pt>
                <c:pt idx="263">
                  <c:v>37468</c:v>
                </c:pt>
                <c:pt idx="264">
                  <c:v>37437</c:v>
                </c:pt>
                <c:pt idx="265">
                  <c:v>37407</c:v>
                </c:pt>
                <c:pt idx="266">
                  <c:v>37376</c:v>
                </c:pt>
                <c:pt idx="267">
                  <c:v>37346</c:v>
                </c:pt>
                <c:pt idx="268">
                  <c:v>37315</c:v>
                </c:pt>
                <c:pt idx="269">
                  <c:v>37287</c:v>
                </c:pt>
                <c:pt idx="270">
                  <c:v>37256</c:v>
                </c:pt>
                <c:pt idx="271">
                  <c:v>37225</c:v>
                </c:pt>
                <c:pt idx="272">
                  <c:v>37195</c:v>
                </c:pt>
                <c:pt idx="273">
                  <c:v>37164</c:v>
                </c:pt>
                <c:pt idx="274">
                  <c:v>37134</c:v>
                </c:pt>
                <c:pt idx="275">
                  <c:v>37103</c:v>
                </c:pt>
                <c:pt idx="276">
                  <c:v>37072</c:v>
                </c:pt>
                <c:pt idx="277">
                  <c:v>37042</c:v>
                </c:pt>
                <c:pt idx="278">
                  <c:v>37011</c:v>
                </c:pt>
                <c:pt idx="279">
                  <c:v>36981</c:v>
                </c:pt>
                <c:pt idx="280">
                  <c:v>36950</c:v>
                </c:pt>
                <c:pt idx="281">
                  <c:v>36922</c:v>
                </c:pt>
                <c:pt idx="282">
                  <c:v>36891</c:v>
                </c:pt>
                <c:pt idx="283">
                  <c:v>36860</c:v>
                </c:pt>
                <c:pt idx="284">
                  <c:v>36830</c:v>
                </c:pt>
                <c:pt idx="285">
                  <c:v>36799</c:v>
                </c:pt>
                <c:pt idx="286">
                  <c:v>36769</c:v>
                </c:pt>
                <c:pt idx="287">
                  <c:v>36738</c:v>
                </c:pt>
                <c:pt idx="288">
                  <c:v>36707</c:v>
                </c:pt>
                <c:pt idx="289">
                  <c:v>36677</c:v>
                </c:pt>
                <c:pt idx="290">
                  <c:v>36646</c:v>
                </c:pt>
                <c:pt idx="291">
                  <c:v>36616</c:v>
                </c:pt>
                <c:pt idx="292">
                  <c:v>36585</c:v>
                </c:pt>
                <c:pt idx="293">
                  <c:v>36556</c:v>
                </c:pt>
                <c:pt idx="294">
                  <c:v>36525</c:v>
                </c:pt>
                <c:pt idx="295">
                  <c:v>36494</c:v>
                </c:pt>
                <c:pt idx="296">
                  <c:v>36464</c:v>
                </c:pt>
                <c:pt idx="297">
                  <c:v>36433</c:v>
                </c:pt>
                <c:pt idx="298">
                  <c:v>36403</c:v>
                </c:pt>
                <c:pt idx="299">
                  <c:v>36372</c:v>
                </c:pt>
                <c:pt idx="300">
                  <c:v>36341</c:v>
                </c:pt>
                <c:pt idx="301">
                  <c:v>36311</c:v>
                </c:pt>
                <c:pt idx="302">
                  <c:v>36280</c:v>
                </c:pt>
                <c:pt idx="303">
                  <c:v>36250</c:v>
                </c:pt>
                <c:pt idx="304">
                  <c:v>36219</c:v>
                </c:pt>
                <c:pt idx="305">
                  <c:v>36191</c:v>
                </c:pt>
                <c:pt idx="306">
                  <c:v>36160</c:v>
                </c:pt>
                <c:pt idx="307">
                  <c:v>36129</c:v>
                </c:pt>
                <c:pt idx="308">
                  <c:v>36099</c:v>
                </c:pt>
                <c:pt idx="309">
                  <c:v>36068</c:v>
                </c:pt>
                <c:pt idx="310">
                  <c:v>36038</c:v>
                </c:pt>
                <c:pt idx="311">
                  <c:v>36007</c:v>
                </c:pt>
                <c:pt idx="312">
                  <c:v>35976</c:v>
                </c:pt>
                <c:pt idx="313">
                  <c:v>35946</c:v>
                </c:pt>
                <c:pt idx="314">
                  <c:v>35915</c:v>
                </c:pt>
                <c:pt idx="315">
                  <c:v>35885</c:v>
                </c:pt>
                <c:pt idx="316">
                  <c:v>35854</c:v>
                </c:pt>
                <c:pt idx="317">
                  <c:v>35826</c:v>
                </c:pt>
                <c:pt idx="318">
                  <c:v>35795</c:v>
                </c:pt>
              </c:numCache>
            </c:numRef>
          </c:cat>
          <c:val>
            <c:numRef>
              <c:f>'Plot Sheet'!$D$2:$D$320</c:f>
              <c:numCache>
                <c:formatCode>0.00%</c:formatCode>
                <c:ptCount val="319"/>
                <c:pt idx="0">
                  <c:v>3.8501910925086147E-3</c:v>
                </c:pt>
                <c:pt idx="1">
                  <c:v>4.6761810197923914E-3</c:v>
                </c:pt>
                <c:pt idx="2">
                  <c:v>3.7071724837096642E-3</c:v>
                </c:pt>
                <c:pt idx="3">
                  <c:v>6.9462605078745021E-3</c:v>
                </c:pt>
                <c:pt idx="4">
                  <c:v>6.7573039702111259E-3</c:v>
                </c:pt>
                <c:pt idx="5">
                  <c:v>1.2112396482038879E-2</c:v>
                </c:pt>
                <c:pt idx="6">
                  <c:v>1.0404281472679688E-2</c:v>
                </c:pt>
                <c:pt idx="7">
                  <c:v>4.9531283877570775E-3</c:v>
                </c:pt>
                <c:pt idx="8">
                  <c:v>1.0900453876452332E-3</c:v>
                </c:pt>
                <c:pt idx="9">
                  <c:v>4.7680821654152439E-3</c:v>
                </c:pt>
                <c:pt idx="10">
                  <c:v>7.0590317469183539E-3</c:v>
                </c:pt>
                <c:pt idx="11">
                  <c:v>7.2273932875241975E-3</c:v>
                </c:pt>
                <c:pt idx="12">
                  <c:v>5.3932941024010805E-3</c:v>
                </c:pt>
                <c:pt idx="13">
                  <c:v>2.8310035420231472E-3</c:v>
                </c:pt>
                <c:pt idx="14">
                  <c:v>6.1160017283423684E-3</c:v>
                </c:pt>
                <c:pt idx="15">
                  <c:v>5.8579548302211126E-3</c:v>
                </c:pt>
                <c:pt idx="16">
                  <c:v>3.3244010968371818E-3</c:v>
                </c:pt>
                <c:pt idx="17">
                  <c:v>4.5398127764182394E-3</c:v>
                </c:pt>
                <c:pt idx="18">
                  <c:v>3.7589858546804855E-4</c:v>
                </c:pt>
                <c:pt idx="19">
                  <c:v>2.7403112355692816E-3</c:v>
                </c:pt>
                <c:pt idx="20">
                  <c:v>-1.1741298193590488E-3</c:v>
                </c:pt>
                <c:pt idx="21">
                  <c:v>1.6581097524759336E-4</c:v>
                </c:pt>
                <c:pt idx="22">
                  <c:v>5.0990623354341125E-3</c:v>
                </c:pt>
                <c:pt idx="23">
                  <c:v>1.0848664419044196E-2</c:v>
                </c:pt>
                <c:pt idx="24">
                  <c:v>7.1157388041920289E-3</c:v>
                </c:pt>
                <c:pt idx="25">
                  <c:v>1.1587192623139231E-2</c:v>
                </c:pt>
                <c:pt idx="26">
                  <c:v>1.3880555542421957E-2</c:v>
                </c:pt>
                <c:pt idx="27">
                  <c:v>1.6826870812707062E-2</c:v>
                </c:pt>
                <c:pt idx="28">
                  <c:v>2.0062062572952399E-2</c:v>
                </c:pt>
                <c:pt idx="29">
                  <c:v>2.1249218367040745E-2</c:v>
                </c:pt>
                <c:pt idx="30">
                  <c:v>2.5756135057660723E-2</c:v>
                </c:pt>
                <c:pt idx="31">
                  <c:v>2.747766277218977E-2</c:v>
                </c:pt>
                <c:pt idx="32">
                  <c:v>2.4020208010157029E-2</c:v>
                </c:pt>
                <c:pt idx="33">
                  <c:v>2.7160493701336108E-2</c:v>
                </c:pt>
                <c:pt idx="34">
                  <c:v>3.4720497477995993E-2</c:v>
                </c:pt>
                <c:pt idx="35">
                  <c:v>3.8496857381604022E-2</c:v>
                </c:pt>
                <c:pt idx="36">
                  <c:v>3.5551585598573299E-2</c:v>
                </c:pt>
                <c:pt idx="37">
                  <c:v>3.696323993279127E-2</c:v>
                </c:pt>
                <c:pt idx="38">
                  <c:v>3.7957224466802719E-2</c:v>
                </c:pt>
                <c:pt idx="39">
                  <c:v>3.6738673573568859E-2</c:v>
                </c:pt>
                <c:pt idx="40">
                  <c:v>4.0008282882348922E-2</c:v>
                </c:pt>
                <c:pt idx="41">
                  <c:v>4.2392130218420032E-2</c:v>
                </c:pt>
                <c:pt idx="42">
                  <c:v>3.9653997829025123E-2</c:v>
                </c:pt>
                <c:pt idx="43">
                  <c:v>3.918246732771169E-2</c:v>
                </c:pt>
                <c:pt idx="44">
                  <c:v>3.8279420304610401E-2</c:v>
                </c:pt>
                <c:pt idx="45">
                  <c:v>3.9850751026188513E-2</c:v>
                </c:pt>
                <c:pt idx="46">
                  <c:v>4.3739142982526902E-2</c:v>
                </c:pt>
                <c:pt idx="47">
                  <c:v>4.5741685219850892E-2</c:v>
                </c:pt>
                <c:pt idx="48">
                  <c:v>4.7869450962322091E-2</c:v>
                </c:pt>
                <c:pt idx="49">
                  <c:v>5.1174061152055694E-2</c:v>
                </c:pt>
                <c:pt idx="50">
                  <c:v>5.29513737250491E-2</c:v>
                </c:pt>
                <c:pt idx="51">
                  <c:v>5.0454115404310551E-2</c:v>
                </c:pt>
                <c:pt idx="52">
                  <c:v>4.6739846920756278E-2</c:v>
                </c:pt>
                <c:pt idx="53">
                  <c:v>4.5281133021602304E-2</c:v>
                </c:pt>
                <c:pt idx="54">
                  <c:v>3.6269166033227274E-2</c:v>
                </c:pt>
                <c:pt idx="55">
                  <c:v>3.922260682994283E-2</c:v>
                </c:pt>
                <c:pt idx="56">
                  <c:v>3.9568479120160482E-2</c:v>
                </c:pt>
                <c:pt idx="57">
                  <c:v>4.0668882832518127E-2</c:v>
                </c:pt>
                <c:pt idx="58">
                  <c:v>4.3171284269983401E-2</c:v>
                </c:pt>
                <c:pt idx="59">
                  <c:v>3.8870279588093748E-2</c:v>
                </c:pt>
                <c:pt idx="60">
                  <c:v>3.8776448189240975E-2</c:v>
                </c:pt>
                <c:pt idx="61">
                  <c:v>3.4448263991954553E-2</c:v>
                </c:pt>
                <c:pt idx="62">
                  <c:v>2.7495855886539466E-2</c:v>
                </c:pt>
                <c:pt idx="63">
                  <c:v>3.1468407935725251E-2</c:v>
                </c:pt>
                <c:pt idx="64">
                  <c:v>2.7270454270866162E-2</c:v>
                </c:pt>
                <c:pt idx="65">
                  <c:v>2.2984707584219111E-2</c:v>
                </c:pt>
                <c:pt idx="66">
                  <c:v>2.8516410009788107E-2</c:v>
                </c:pt>
                <c:pt idx="67">
                  <c:v>3.4395570546108756E-2</c:v>
                </c:pt>
                <c:pt idx="68">
                  <c:v>3.2090621744552461E-2</c:v>
                </c:pt>
                <c:pt idx="69">
                  <c:v>3.2915657867473636E-2</c:v>
                </c:pt>
                <c:pt idx="70">
                  <c:v>3.6276959453594548E-2</c:v>
                </c:pt>
                <c:pt idx="71">
                  <c:v>3.5525288709691738E-2</c:v>
                </c:pt>
                <c:pt idx="72">
                  <c:v>3.7112864910558097E-2</c:v>
                </c:pt>
                <c:pt idx="73">
                  <c:v>3.5056116063353571E-2</c:v>
                </c:pt>
                <c:pt idx="74">
                  <c:v>3.1388234256554348E-2</c:v>
                </c:pt>
                <c:pt idx="75">
                  <c:v>3.3949624143081225E-2</c:v>
                </c:pt>
                <c:pt idx="76">
                  <c:v>3.3692602345219536E-2</c:v>
                </c:pt>
                <c:pt idx="77">
                  <c:v>3.8559985278411313E-2</c:v>
                </c:pt>
                <c:pt idx="78">
                  <c:v>4.0922472424336664E-2</c:v>
                </c:pt>
                <c:pt idx="79">
                  <c:v>4.4932230773002235E-2</c:v>
                </c:pt>
                <c:pt idx="80">
                  <c:v>4.6467050202745552E-2</c:v>
                </c:pt>
                <c:pt idx="81">
                  <c:v>4.6799603353801844E-2</c:v>
                </c:pt>
                <c:pt idx="82">
                  <c:v>5.0639272241670197E-2</c:v>
                </c:pt>
                <c:pt idx="83">
                  <c:v>5.1464432984622333E-2</c:v>
                </c:pt>
                <c:pt idx="84">
                  <c:v>5.0408938525306146E-2</c:v>
                </c:pt>
                <c:pt idx="85">
                  <c:v>4.9326701515362448E-2</c:v>
                </c:pt>
                <c:pt idx="86">
                  <c:v>4.8932130090773684E-2</c:v>
                </c:pt>
                <c:pt idx="87">
                  <c:v>4.7297195448916751E-2</c:v>
                </c:pt>
                <c:pt idx="88">
                  <c:v>4.9830740498709503E-2</c:v>
                </c:pt>
                <c:pt idx="89">
                  <c:v>4.8350486279719052E-2</c:v>
                </c:pt>
                <c:pt idx="90">
                  <c:v>4.6631977630880339E-2</c:v>
                </c:pt>
                <c:pt idx="91">
                  <c:v>4.8469767825173982E-2</c:v>
                </c:pt>
                <c:pt idx="92">
                  <c:v>5.4071830146373179E-2</c:v>
                </c:pt>
                <c:pt idx="93">
                  <c:v>5.725857282317115E-2</c:v>
                </c:pt>
                <c:pt idx="94">
                  <c:v>5.9731567897520321E-2</c:v>
                </c:pt>
                <c:pt idx="95">
                  <c:v>6.2413084157538323E-2</c:v>
                </c:pt>
                <c:pt idx="96">
                  <c:v>6.2169272752812255E-2</c:v>
                </c:pt>
                <c:pt idx="97">
                  <c:v>5.8580399322064824E-2</c:v>
                </c:pt>
                <c:pt idx="98">
                  <c:v>5.7336976987219401E-2</c:v>
                </c:pt>
                <c:pt idx="99">
                  <c:v>5.5330716573454897E-2</c:v>
                </c:pt>
                <c:pt idx="100">
                  <c:v>5.5395795134487225E-2</c:v>
                </c:pt>
                <c:pt idx="101">
                  <c:v>5.2837583862658688E-2</c:v>
                </c:pt>
                <c:pt idx="102">
                  <c:v>5.0726415762660571E-2</c:v>
                </c:pt>
                <c:pt idx="103">
                  <c:v>5.1584186563210954E-2</c:v>
                </c:pt>
                <c:pt idx="104">
                  <c:v>5.0574560655299639E-2</c:v>
                </c:pt>
                <c:pt idx="105">
                  <c:v>4.894199117991338E-2</c:v>
                </c:pt>
                <c:pt idx="106">
                  <c:v>4.9765784273184455E-2</c:v>
                </c:pt>
                <c:pt idx="107">
                  <c:v>4.7141196318461143E-2</c:v>
                </c:pt>
                <c:pt idx="108">
                  <c:v>4.658992337485679E-2</c:v>
                </c:pt>
                <c:pt idx="109">
                  <c:v>5.0391308573433324E-2</c:v>
                </c:pt>
                <c:pt idx="110">
                  <c:v>5.3569641844424254E-2</c:v>
                </c:pt>
                <c:pt idx="111">
                  <c:v>5.3660664871916453E-2</c:v>
                </c:pt>
                <c:pt idx="112">
                  <c:v>5.1210531349107358E-2</c:v>
                </c:pt>
                <c:pt idx="113">
                  <c:v>5.5161717543504629E-2</c:v>
                </c:pt>
                <c:pt idx="114">
                  <c:v>5.1951226037340703E-2</c:v>
                </c:pt>
                <c:pt idx="115">
                  <c:v>4.917195327735735E-2</c:v>
                </c:pt>
                <c:pt idx="116">
                  <c:v>4.8817891799145308E-2</c:v>
                </c:pt>
                <c:pt idx="117">
                  <c:v>4.7416364332563576E-2</c:v>
                </c:pt>
                <c:pt idx="118">
                  <c:v>5.1885685090415246E-2</c:v>
                </c:pt>
                <c:pt idx="119">
                  <c:v>5.1209335838291459E-2</c:v>
                </c:pt>
                <c:pt idx="120">
                  <c:v>5.203362926449584E-2</c:v>
                </c:pt>
                <c:pt idx="121">
                  <c:v>5.1665759982989501E-2</c:v>
                </c:pt>
                <c:pt idx="122">
                  <c:v>4.4299390656120652E-2</c:v>
                </c:pt>
                <c:pt idx="123">
                  <c:v>4.4958547110829139E-2</c:v>
                </c:pt>
                <c:pt idx="124">
                  <c:v>4.7045677004241115E-2</c:v>
                </c:pt>
                <c:pt idx="125">
                  <c:v>4.790514781528632E-2</c:v>
                </c:pt>
                <c:pt idx="126">
                  <c:v>4.5462923222879592E-2</c:v>
                </c:pt>
                <c:pt idx="127">
                  <c:v>4.7969034536828437E-2</c:v>
                </c:pt>
                <c:pt idx="128">
                  <c:v>4.6707577697138181E-2</c:v>
                </c:pt>
                <c:pt idx="129">
                  <c:v>5.0477769514660986E-2</c:v>
                </c:pt>
                <c:pt idx="130">
                  <c:v>5.0164006377922732E-2</c:v>
                </c:pt>
                <c:pt idx="131">
                  <c:v>4.3815580325116343E-2</c:v>
                </c:pt>
                <c:pt idx="132">
                  <c:v>4.3371470163428683E-2</c:v>
                </c:pt>
                <c:pt idx="133">
                  <c:v>5.0885668246049676E-2</c:v>
                </c:pt>
                <c:pt idx="134">
                  <c:v>5.48303556742753E-2</c:v>
                </c:pt>
                <c:pt idx="135">
                  <c:v>5.2232568062702267E-2</c:v>
                </c:pt>
                <c:pt idx="136">
                  <c:v>5.4525292309213436E-2</c:v>
                </c:pt>
                <c:pt idx="137">
                  <c:v>5.2306190191405033E-2</c:v>
                </c:pt>
                <c:pt idx="138">
                  <c:v>5.8074046397028178E-2</c:v>
                </c:pt>
                <c:pt idx="139">
                  <c:v>5.7024901856254306E-2</c:v>
                </c:pt>
                <c:pt idx="140">
                  <c:v>5.3563278295324812E-2</c:v>
                </c:pt>
                <c:pt idx="141">
                  <c:v>5.8682720979263969E-2</c:v>
                </c:pt>
                <c:pt idx="142">
                  <c:v>6.2391011171914368E-2</c:v>
                </c:pt>
                <c:pt idx="143">
                  <c:v>6.5883858537437945E-2</c:v>
                </c:pt>
                <c:pt idx="144">
                  <c:v>6.628759106984794E-2</c:v>
                </c:pt>
                <c:pt idx="145">
                  <c:v>6.7745430665591355E-2</c:v>
                </c:pt>
                <c:pt idx="146">
                  <c:v>6.7260944222124586E-2</c:v>
                </c:pt>
                <c:pt idx="147">
                  <c:v>6.0229162202074971E-2</c:v>
                </c:pt>
                <c:pt idx="148">
                  <c:v>6.3519874420435274E-2</c:v>
                </c:pt>
                <c:pt idx="149">
                  <c:v>6.5225788172772248E-2</c:v>
                </c:pt>
                <c:pt idx="150">
                  <c:v>6.2442691979069487E-2</c:v>
                </c:pt>
                <c:pt idx="151">
                  <c:v>5.6911351819097122E-2</c:v>
                </c:pt>
                <c:pt idx="152">
                  <c:v>5.8426399437960796E-2</c:v>
                </c:pt>
                <c:pt idx="153">
                  <c:v>6.298511369131865E-2</c:v>
                </c:pt>
                <c:pt idx="154">
                  <c:v>6.1488107217406718E-2</c:v>
                </c:pt>
                <c:pt idx="155">
                  <c:v>5.8915592053838894E-2</c:v>
                </c:pt>
                <c:pt idx="156">
                  <c:v>5.5982612826859235E-2</c:v>
                </c:pt>
                <c:pt idx="157">
                  <c:v>5.6570534583239906E-2</c:v>
                </c:pt>
                <c:pt idx="158">
                  <c:v>5.0962839308623442E-2</c:v>
                </c:pt>
                <c:pt idx="159">
                  <c:v>4.9614736065158871E-2</c:v>
                </c:pt>
                <c:pt idx="160">
                  <c:v>5.0972596291765537E-2</c:v>
                </c:pt>
                <c:pt idx="161">
                  <c:v>5.1063207786229858E-2</c:v>
                </c:pt>
                <c:pt idx="162">
                  <c:v>5.4414758645986216E-2</c:v>
                </c:pt>
                <c:pt idx="163">
                  <c:v>6.1581363816029189E-2</c:v>
                </c:pt>
                <c:pt idx="164">
                  <c:v>6.3457215410736234E-2</c:v>
                </c:pt>
                <c:pt idx="165">
                  <c:v>6.3994776732799297E-2</c:v>
                </c:pt>
                <c:pt idx="166">
                  <c:v>6.5750275499458333E-2</c:v>
                </c:pt>
                <c:pt idx="167">
                  <c:v>6.1993567703704455E-2</c:v>
                </c:pt>
                <c:pt idx="168">
                  <c:v>6.3804640152395509E-2</c:v>
                </c:pt>
                <c:pt idx="169">
                  <c:v>6.0459395360563217E-2</c:v>
                </c:pt>
                <c:pt idx="170">
                  <c:v>5.6054589560780466E-2</c:v>
                </c:pt>
                <c:pt idx="171">
                  <c:v>5.7791850562725289E-2</c:v>
                </c:pt>
                <c:pt idx="172">
                  <c:v>6.1028206135365304E-2</c:v>
                </c:pt>
                <c:pt idx="173">
                  <c:v>5.9405980427102767E-2</c:v>
                </c:pt>
                <c:pt idx="174">
                  <c:v>5.5552432630912474E-2</c:v>
                </c:pt>
                <c:pt idx="175">
                  <c:v>6.0154314574392576E-2</c:v>
                </c:pt>
                <c:pt idx="176">
                  <c:v>5.7824293727298137E-2</c:v>
                </c:pt>
                <c:pt idx="177">
                  <c:v>5.9407392973880313E-2</c:v>
                </c:pt>
                <c:pt idx="178">
                  <c:v>5.7708925638281228E-2</c:v>
                </c:pt>
                <c:pt idx="179">
                  <c:v>5.6349095940676719E-2</c:v>
                </c:pt>
                <c:pt idx="180">
                  <c:v>5.4865640718240849E-2</c:v>
                </c:pt>
                <c:pt idx="181">
                  <c:v>5.2812819745884809E-2</c:v>
                </c:pt>
                <c:pt idx="182">
                  <c:v>5.5233759633063428E-2</c:v>
                </c:pt>
                <c:pt idx="183">
                  <c:v>5.9594201537196412E-2</c:v>
                </c:pt>
                <c:pt idx="184">
                  <c:v>5.1529860065713473E-2</c:v>
                </c:pt>
                <c:pt idx="185">
                  <c:v>5.3284661520698773E-2</c:v>
                </c:pt>
                <c:pt idx="186">
                  <c:v>5.9245624881571146E-2</c:v>
                </c:pt>
                <c:pt idx="187">
                  <c:v>5.1857518385043377E-2</c:v>
                </c:pt>
                <c:pt idx="188">
                  <c:v>4.1704966121390852E-2</c:v>
                </c:pt>
                <c:pt idx="189">
                  <c:v>4.7667740612682863E-2</c:v>
                </c:pt>
                <c:pt idx="190">
                  <c:v>5.1507634183643791E-2</c:v>
                </c:pt>
                <c:pt idx="191">
                  <c:v>4.9672706772416753E-2</c:v>
                </c:pt>
                <c:pt idx="192">
                  <c:v>5.058943314733888E-2</c:v>
                </c:pt>
                <c:pt idx="193">
                  <c:v>5.0846511869215627E-2</c:v>
                </c:pt>
                <c:pt idx="194">
                  <c:v>5.3358047284495225E-2</c:v>
                </c:pt>
                <c:pt idx="195">
                  <c:v>5.5993773129324964E-2</c:v>
                </c:pt>
                <c:pt idx="196">
                  <c:v>5.4061580257789066E-2</c:v>
                </c:pt>
                <c:pt idx="197">
                  <c:v>5.5056691207814312E-2</c:v>
                </c:pt>
                <c:pt idx="198">
                  <c:v>5.2717079832442115E-2</c:v>
                </c:pt>
                <c:pt idx="199">
                  <c:v>5.318320878965288E-2</c:v>
                </c:pt>
                <c:pt idx="200">
                  <c:v>5.1561097228793429E-2</c:v>
                </c:pt>
                <c:pt idx="201">
                  <c:v>5.2530611836024255E-2</c:v>
                </c:pt>
                <c:pt idx="202">
                  <c:v>5.0237156147843187E-2</c:v>
                </c:pt>
                <c:pt idx="203">
                  <c:v>5.2303624883985433E-2</c:v>
                </c:pt>
                <c:pt idx="204">
                  <c:v>5.148020808024234E-2</c:v>
                </c:pt>
                <c:pt idx="205">
                  <c:v>5.3359509875740008E-2</c:v>
                </c:pt>
                <c:pt idx="206">
                  <c:v>5.732142510499183E-2</c:v>
                </c:pt>
                <c:pt idx="207">
                  <c:v>5.4533248514993193E-2</c:v>
                </c:pt>
                <c:pt idx="208">
                  <c:v>5.4831303796828434E-2</c:v>
                </c:pt>
                <c:pt idx="209">
                  <c:v>5.2275094208096284E-2</c:v>
                </c:pt>
                <c:pt idx="210">
                  <c:v>5.0569634217404014E-2</c:v>
                </c:pt>
                <c:pt idx="211">
                  <c:v>5.5116148784551289E-2</c:v>
                </c:pt>
                <c:pt idx="212">
                  <c:v>5.6612308357792074E-2</c:v>
                </c:pt>
                <c:pt idx="213">
                  <c:v>5.8326760096536923E-2</c:v>
                </c:pt>
                <c:pt idx="214">
                  <c:v>5.6627774951661713E-2</c:v>
                </c:pt>
                <c:pt idx="215">
                  <c:v>5.4360632757870508E-2</c:v>
                </c:pt>
                <c:pt idx="216">
                  <c:v>5.4268265927608139E-2</c:v>
                </c:pt>
                <c:pt idx="217">
                  <c:v>5.3373609323684956E-2</c:v>
                </c:pt>
                <c:pt idx="218">
                  <c:v>5.1700476352772418E-2</c:v>
                </c:pt>
                <c:pt idx="219">
                  <c:v>5.185002017322482E-2</c:v>
                </c:pt>
                <c:pt idx="220">
                  <c:v>5.0171745674709722E-2</c:v>
                </c:pt>
                <c:pt idx="221">
                  <c:v>5.0767913668861908E-2</c:v>
                </c:pt>
                <c:pt idx="222">
                  <c:v>5.3314631447654692E-2</c:v>
                </c:pt>
                <c:pt idx="223">
                  <c:v>5.4224559069255385E-2</c:v>
                </c:pt>
                <c:pt idx="224">
                  <c:v>5.5311583344329396E-2</c:v>
                </c:pt>
                <c:pt idx="225">
                  <c:v>5.8278505445373385E-2</c:v>
                </c:pt>
                <c:pt idx="226">
                  <c:v>6.2051228408711356E-2</c:v>
                </c:pt>
                <c:pt idx="227">
                  <c:v>5.8481234338589649E-2</c:v>
                </c:pt>
                <c:pt idx="228">
                  <c:v>6.2120108113213002E-2</c:v>
                </c:pt>
                <c:pt idx="229">
                  <c:v>6.7122006564350301E-2</c:v>
                </c:pt>
                <c:pt idx="230">
                  <c:v>6.7007261618748259E-2</c:v>
                </c:pt>
                <c:pt idx="231">
                  <c:v>6.480552840169862E-2</c:v>
                </c:pt>
                <c:pt idx="232">
                  <c:v>6.890992545969632E-2</c:v>
                </c:pt>
                <c:pt idx="233">
                  <c:v>7.2856111572803028E-2</c:v>
                </c:pt>
                <c:pt idx="234">
                  <c:v>7.2819828544349319E-2</c:v>
                </c:pt>
                <c:pt idx="235">
                  <c:v>7.1151615257264433E-2</c:v>
                </c:pt>
                <c:pt idx="236">
                  <c:v>7.2747505498791831E-2</c:v>
                </c:pt>
                <c:pt idx="237">
                  <c:v>6.9041417607168976E-2</c:v>
                </c:pt>
                <c:pt idx="238">
                  <c:v>6.8588553118589468E-2</c:v>
                </c:pt>
                <c:pt idx="239">
                  <c:v>6.7723229948033703E-2</c:v>
                </c:pt>
                <c:pt idx="240">
                  <c:v>6.5417105427873823E-2</c:v>
                </c:pt>
                <c:pt idx="241">
                  <c:v>6.4389765879536043E-2</c:v>
                </c:pt>
                <c:pt idx="242">
                  <c:v>6.3673077321761085E-2</c:v>
                </c:pt>
                <c:pt idx="243">
                  <c:v>6.4541885115755093E-2</c:v>
                </c:pt>
                <c:pt idx="244">
                  <c:v>5.9368638218384895E-2</c:v>
                </c:pt>
                <c:pt idx="245">
                  <c:v>5.915356653629722E-2</c:v>
                </c:pt>
                <c:pt idx="246">
                  <c:v>5.8269429296117226E-2</c:v>
                </c:pt>
                <c:pt idx="247">
                  <c:v>5.4927716708412344E-2</c:v>
                </c:pt>
                <c:pt idx="248">
                  <c:v>5.4827372729445711E-2</c:v>
                </c:pt>
                <c:pt idx="249">
                  <c:v>5.8321309006898803E-2</c:v>
                </c:pt>
                <c:pt idx="250">
                  <c:v>5.650092070549384E-2</c:v>
                </c:pt>
                <c:pt idx="251">
                  <c:v>5.5622396315388123E-2</c:v>
                </c:pt>
                <c:pt idx="252">
                  <c:v>6.6658958673470936E-2</c:v>
                </c:pt>
                <c:pt idx="253">
                  <c:v>6.7589340978534418E-2</c:v>
                </c:pt>
                <c:pt idx="254">
                  <c:v>6.3321862292174513E-2</c:v>
                </c:pt>
                <c:pt idx="255">
                  <c:v>6.3824139766201826E-2</c:v>
                </c:pt>
                <c:pt idx="256">
                  <c:v>6.7191762158103074E-2</c:v>
                </c:pt>
                <c:pt idx="257">
                  <c:v>6.7231772407400969E-2</c:v>
                </c:pt>
                <c:pt idx="258">
                  <c:v>7.0556900649823229E-2</c:v>
                </c:pt>
                <c:pt idx="259">
                  <c:v>6.6291445804654625E-2</c:v>
                </c:pt>
                <c:pt idx="260">
                  <c:v>6.589046567040846E-2</c:v>
                </c:pt>
                <c:pt idx="261">
                  <c:v>7.0644519343388223E-2</c:v>
                </c:pt>
                <c:pt idx="262">
                  <c:v>6.6590437912593448E-2</c:v>
                </c:pt>
                <c:pt idx="263">
                  <c:v>6.7194877049767676E-2</c:v>
                </c:pt>
                <c:pt idx="264">
                  <c:v>6.5894266656694622E-2</c:v>
                </c:pt>
                <c:pt idx="265">
                  <c:v>6.5979334454608685E-2</c:v>
                </c:pt>
                <c:pt idx="266">
                  <c:v>6.5321703235781126E-2</c:v>
                </c:pt>
                <c:pt idx="267">
                  <c:v>6.0879481651706646E-2</c:v>
                </c:pt>
                <c:pt idx="268">
                  <c:v>6.5730722934810082E-2</c:v>
                </c:pt>
                <c:pt idx="269">
                  <c:v>6.0806279324891577E-2</c:v>
                </c:pt>
                <c:pt idx="270">
                  <c:v>6.582729878470106E-2</c:v>
                </c:pt>
                <c:pt idx="271">
                  <c:v>6.8632853841723795E-2</c:v>
                </c:pt>
                <c:pt idx="272">
                  <c:v>7.2824687412477385E-2</c:v>
                </c:pt>
                <c:pt idx="273">
                  <c:v>7.3108453478735846E-2</c:v>
                </c:pt>
                <c:pt idx="274">
                  <c:v>7.3509273960008281E-2</c:v>
                </c:pt>
                <c:pt idx="275">
                  <c:v>7.3249777111229042E-2</c:v>
                </c:pt>
                <c:pt idx="276">
                  <c:v>6.9273549957885372E-2</c:v>
                </c:pt>
                <c:pt idx="277">
                  <c:v>6.8998692201914791E-2</c:v>
                </c:pt>
                <c:pt idx="278">
                  <c:v>6.9918407479434341E-2</c:v>
                </c:pt>
                <c:pt idx="279">
                  <c:v>7.3281047026037438E-2</c:v>
                </c:pt>
                <c:pt idx="280">
                  <c:v>7.3319452748290326E-2</c:v>
                </c:pt>
                <c:pt idx="281">
                  <c:v>7.3013932724236508E-2</c:v>
                </c:pt>
                <c:pt idx="282">
                  <c:v>7.486533210681956E-2</c:v>
                </c:pt>
                <c:pt idx="283">
                  <c:v>7.4800003093682177E-2</c:v>
                </c:pt>
                <c:pt idx="284">
                  <c:v>7.3854111333830685E-2</c:v>
                </c:pt>
                <c:pt idx="285">
                  <c:v>7.4033630570220277E-2</c:v>
                </c:pt>
                <c:pt idx="286">
                  <c:v>7.1258002298530743E-2</c:v>
                </c:pt>
                <c:pt idx="287">
                  <c:v>7.0751953607867568E-2</c:v>
                </c:pt>
                <c:pt idx="288">
                  <c:v>7.2254081366338818E-2</c:v>
                </c:pt>
                <c:pt idx="289">
                  <c:v>7.3338511282136754E-2</c:v>
                </c:pt>
                <c:pt idx="290">
                  <c:v>7.1284830392608578E-2</c:v>
                </c:pt>
                <c:pt idx="291">
                  <c:v>7.2034702678868134E-2</c:v>
                </c:pt>
                <c:pt idx="292">
                  <c:v>6.83773904802778E-2</c:v>
                </c:pt>
                <c:pt idx="293">
                  <c:v>6.4076448947500975E-2</c:v>
                </c:pt>
                <c:pt idx="294">
                  <c:v>6.5160748782123079E-2</c:v>
                </c:pt>
                <c:pt idx="295">
                  <c:v>6.7568637633740325E-2</c:v>
                </c:pt>
                <c:pt idx="296">
                  <c:v>7.1664555302032085E-2</c:v>
                </c:pt>
                <c:pt idx="297">
                  <c:v>7.2392801931242756E-2</c:v>
                </c:pt>
                <c:pt idx="298">
                  <c:v>6.8533612511227249E-2</c:v>
                </c:pt>
                <c:pt idx="299">
                  <c:v>7.1710601630325055E-2</c:v>
                </c:pt>
                <c:pt idx="300">
                  <c:v>7.6213737098016709E-2</c:v>
                </c:pt>
                <c:pt idx="301">
                  <c:v>8.0527109886836312E-2</c:v>
                </c:pt>
                <c:pt idx="302">
                  <c:v>8.5462206723549761E-2</c:v>
                </c:pt>
                <c:pt idx="303">
                  <c:v>8.6919069238984958E-2</c:v>
                </c:pt>
                <c:pt idx="304">
                  <c:v>8.4522722183397958E-2</c:v>
                </c:pt>
                <c:pt idx="305">
                  <c:v>9.1078504765581103E-2</c:v>
                </c:pt>
                <c:pt idx="306">
                  <c:v>9.0876821148970111E-2</c:v>
                </c:pt>
                <c:pt idx="307">
                  <c:v>8.7478113772340382E-2</c:v>
                </c:pt>
                <c:pt idx="308">
                  <c:v>9.0708294529526778E-2</c:v>
                </c:pt>
                <c:pt idx="309">
                  <c:v>9.5322092077135157E-2</c:v>
                </c:pt>
                <c:pt idx="310">
                  <c:v>9.0000696135063452E-2</c:v>
                </c:pt>
                <c:pt idx="311">
                  <c:v>8.4383126687387344E-2</c:v>
                </c:pt>
                <c:pt idx="312">
                  <c:v>8.7924791370724176E-2</c:v>
                </c:pt>
                <c:pt idx="313">
                  <c:v>8.4764644220188368E-2</c:v>
                </c:pt>
                <c:pt idx="314">
                  <c:v>8.2150669679754929E-2</c:v>
                </c:pt>
                <c:pt idx="315">
                  <c:v>7.9582353649412241E-2</c:v>
                </c:pt>
                <c:pt idx="316">
                  <c:v>8.0591389057306673E-2</c:v>
                </c:pt>
                <c:pt idx="317">
                  <c:v>8.6261443441959074E-2</c:v>
                </c:pt>
                <c:pt idx="318">
                  <c:v>8.5722091364927033E-2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23-4D7F-A77D-1D2D68AB54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7003424"/>
        <c:axId val="205700390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'Plot Sheet'!$B$1</c15:sqref>
                        </c15:formulaRef>
                      </c:ext>
                    </c:extLst>
                    <c:strCache>
                      <c:ptCount val="1"/>
                      <c:pt idx="0">
                        <c:v>Correlation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'Plot Sheet'!$A$2:$A$320</c15:sqref>
                        </c15:formulaRef>
                      </c:ext>
                    </c:extLst>
                    <c:numCache>
                      <c:formatCode>m/d/yyyy</c:formatCode>
                      <c:ptCount val="319"/>
                      <c:pt idx="0">
                        <c:v>45473</c:v>
                      </c:pt>
                      <c:pt idx="1">
                        <c:v>45443</c:v>
                      </c:pt>
                      <c:pt idx="2">
                        <c:v>45412</c:v>
                      </c:pt>
                      <c:pt idx="3">
                        <c:v>45382</c:v>
                      </c:pt>
                      <c:pt idx="4">
                        <c:v>45351</c:v>
                      </c:pt>
                      <c:pt idx="5">
                        <c:v>45322</c:v>
                      </c:pt>
                      <c:pt idx="6">
                        <c:v>45291</c:v>
                      </c:pt>
                      <c:pt idx="7">
                        <c:v>45260</c:v>
                      </c:pt>
                      <c:pt idx="8">
                        <c:v>45230</c:v>
                      </c:pt>
                      <c:pt idx="9">
                        <c:v>45199</c:v>
                      </c:pt>
                      <c:pt idx="10">
                        <c:v>45169</c:v>
                      </c:pt>
                      <c:pt idx="11">
                        <c:v>45138</c:v>
                      </c:pt>
                      <c:pt idx="12">
                        <c:v>45107</c:v>
                      </c:pt>
                      <c:pt idx="13">
                        <c:v>45077</c:v>
                      </c:pt>
                      <c:pt idx="14">
                        <c:v>45046</c:v>
                      </c:pt>
                      <c:pt idx="15">
                        <c:v>45016</c:v>
                      </c:pt>
                      <c:pt idx="16">
                        <c:v>44985</c:v>
                      </c:pt>
                      <c:pt idx="17">
                        <c:v>44957</c:v>
                      </c:pt>
                      <c:pt idx="18">
                        <c:v>44926</c:v>
                      </c:pt>
                      <c:pt idx="19">
                        <c:v>44895</c:v>
                      </c:pt>
                      <c:pt idx="20">
                        <c:v>44865</c:v>
                      </c:pt>
                      <c:pt idx="21">
                        <c:v>44834</c:v>
                      </c:pt>
                      <c:pt idx="22">
                        <c:v>44804</c:v>
                      </c:pt>
                      <c:pt idx="23">
                        <c:v>44773</c:v>
                      </c:pt>
                      <c:pt idx="24">
                        <c:v>44742</c:v>
                      </c:pt>
                      <c:pt idx="25">
                        <c:v>44712</c:v>
                      </c:pt>
                      <c:pt idx="26">
                        <c:v>44681</c:v>
                      </c:pt>
                      <c:pt idx="27">
                        <c:v>44651</c:v>
                      </c:pt>
                      <c:pt idx="28">
                        <c:v>44620</c:v>
                      </c:pt>
                      <c:pt idx="29">
                        <c:v>44592</c:v>
                      </c:pt>
                      <c:pt idx="30">
                        <c:v>44561</c:v>
                      </c:pt>
                      <c:pt idx="31">
                        <c:v>44530</c:v>
                      </c:pt>
                      <c:pt idx="32">
                        <c:v>44500</c:v>
                      </c:pt>
                      <c:pt idx="33">
                        <c:v>44469</c:v>
                      </c:pt>
                      <c:pt idx="34">
                        <c:v>44439</c:v>
                      </c:pt>
                      <c:pt idx="35">
                        <c:v>44408</c:v>
                      </c:pt>
                      <c:pt idx="36">
                        <c:v>44377</c:v>
                      </c:pt>
                      <c:pt idx="37">
                        <c:v>44347</c:v>
                      </c:pt>
                      <c:pt idx="38">
                        <c:v>44316</c:v>
                      </c:pt>
                      <c:pt idx="39">
                        <c:v>44286</c:v>
                      </c:pt>
                      <c:pt idx="40">
                        <c:v>44255</c:v>
                      </c:pt>
                      <c:pt idx="41">
                        <c:v>44227</c:v>
                      </c:pt>
                      <c:pt idx="42">
                        <c:v>44196</c:v>
                      </c:pt>
                      <c:pt idx="43">
                        <c:v>44165</c:v>
                      </c:pt>
                      <c:pt idx="44">
                        <c:v>44135</c:v>
                      </c:pt>
                      <c:pt idx="45">
                        <c:v>44104</c:v>
                      </c:pt>
                      <c:pt idx="46">
                        <c:v>44074</c:v>
                      </c:pt>
                      <c:pt idx="47">
                        <c:v>44043</c:v>
                      </c:pt>
                      <c:pt idx="48">
                        <c:v>44012</c:v>
                      </c:pt>
                      <c:pt idx="49">
                        <c:v>43982</c:v>
                      </c:pt>
                      <c:pt idx="50">
                        <c:v>43951</c:v>
                      </c:pt>
                      <c:pt idx="51">
                        <c:v>43921</c:v>
                      </c:pt>
                      <c:pt idx="52">
                        <c:v>43890</c:v>
                      </c:pt>
                      <c:pt idx="53">
                        <c:v>43861</c:v>
                      </c:pt>
                      <c:pt idx="54">
                        <c:v>43830</c:v>
                      </c:pt>
                      <c:pt idx="55">
                        <c:v>43799</c:v>
                      </c:pt>
                      <c:pt idx="56">
                        <c:v>43769</c:v>
                      </c:pt>
                      <c:pt idx="57">
                        <c:v>43738</c:v>
                      </c:pt>
                      <c:pt idx="58">
                        <c:v>43708</c:v>
                      </c:pt>
                      <c:pt idx="59">
                        <c:v>43677</c:v>
                      </c:pt>
                      <c:pt idx="60">
                        <c:v>43646</c:v>
                      </c:pt>
                      <c:pt idx="61">
                        <c:v>43616</c:v>
                      </c:pt>
                      <c:pt idx="62">
                        <c:v>43585</c:v>
                      </c:pt>
                      <c:pt idx="63">
                        <c:v>43555</c:v>
                      </c:pt>
                      <c:pt idx="64">
                        <c:v>43524</c:v>
                      </c:pt>
                      <c:pt idx="65">
                        <c:v>43496</c:v>
                      </c:pt>
                      <c:pt idx="66">
                        <c:v>43465</c:v>
                      </c:pt>
                      <c:pt idx="67">
                        <c:v>43434</c:v>
                      </c:pt>
                      <c:pt idx="68">
                        <c:v>43404</c:v>
                      </c:pt>
                      <c:pt idx="69">
                        <c:v>43373</c:v>
                      </c:pt>
                      <c:pt idx="70">
                        <c:v>43343</c:v>
                      </c:pt>
                      <c:pt idx="71">
                        <c:v>43312</c:v>
                      </c:pt>
                      <c:pt idx="72">
                        <c:v>43281</c:v>
                      </c:pt>
                      <c:pt idx="73">
                        <c:v>43251</c:v>
                      </c:pt>
                      <c:pt idx="74">
                        <c:v>43220</c:v>
                      </c:pt>
                      <c:pt idx="75">
                        <c:v>43190</c:v>
                      </c:pt>
                      <c:pt idx="76">
                        <c:v>43159</c:v>
                      </c:pt>
                      <c:pt idx="77">
                        <c:v>43131</c:v>
                      </c:pt>
                      <c:pt idx="78">
                        <c:v>43100</c:v>
                      </c:pt>
                      <c:pt idx="79">
                        <c:v>43069</c:v>
                      </c:pt>
                      <c:pt idx="80">
                        <c:v>43039</c:v>
                      </c:pt>
                      <c:pt idx="81">
                        <c:v>43008</c:v>
                      </c:pt>
                      <c:pt idx="82">
                        <c:v>42978</c:v>
                      </c:pt>
                      <c:pt idx="83">
                        <c:v>42947</c:v>
                      </c:pt>
                      <c:pt idx="84">
                        <c:v>42916</c:v>
                      </c:pt>
                      <c:pt idx="85">
                        <c:v>42886</c:v>
                      </c:pt>
                      <c:pt idx="86">
                        <c:v>42855</c:v>
                      </c:pt>
                      <c:pt idx="87">
                        <c:v>42825</c:v>
                      </c:pt>
                      <c:pt idx="88">
                        <c:v>42794</c:v>
                      </c:pt>
                      <c:pt idx="89">
                        <c:v>42766</c:v>
                      </c:pt>
                      <c:pt idx="90">
                        <c:v>42735</c:v>
                      </c:pt>
                      <c:pt idx="91">
                        <c:v>42704</c:v>
                      </c:pt>
                      <c:pt idx="92">
                        <c:v>42674</c:v>
                      </c:pt>
                      <c:pt idx="93">
                        <c:v>42643</c:v>
                      </c:pt>
                      <c:pt idx="94">
                        <c:v>42613</c:v>
                      </c:pt>
                      <c:pt idx="95">
                        <c:v>42582</c:v>
                      </c:pt>
                      <c:pt idx="96">
                        <c:v>42551</c:v>
                      </c:pt>
                      <c:pt idx="97">
                        <c:v>42521</c:v>
                      </c:pt>
                      <c:pt idx="98">
                        <c:v>42490</c:v>
                      </c:pt>
                      <c:pt idx="99">
                        <c:v>42460</c:v>
                      </c:pt>
                      <c:pt idx="100">
                        <c:v>42429</c:v>
                      </c:pt>
                      <c:pt idx="101">
                        <c:v>42400</c:v>
                      </c:pt>
                      <c:pt idx="102">
                        <c:v>42369</c:v>
                      </c:pt>
                      <c:pt idx="103">
                        <c:v>42338</c:v>
                      </c:pt>
                      <c:pt idx="104">
                        <c:v>42308</c:v>
                      </c:pt>
                      <c:pt idx="105">
                        <c:v>42277</c:v>
                      </c:pt>
                      <c:pt idx="106">
                        <c:v>42247</c:v>
                      </c:pt>
                      <c:pt idx="107">
                        <c:v>42216</c:v>
                      </c:pt>
                      <c:pt idx="108">
                        <c:v>42185</c:v>
                      </c:pt>
                      <c:pt idx="109">
                        <c:v>42155</c:v>
                      </c:pt>
                      <c:pt idx="110">
                        <c:v>42124</c:v>
                      </c:pt>
                      <c:pt idx="111">
                        <c:v>42094</c:v>
                      </c:pt>
                      <c:pt idx="112">
                        <c:v>42063</c:v>
                      </c:pt>
                      <c:pt idx="113">
                        <c:v>42035</c:v>
                      </c:pt>
                      <c:pt idx="114">
                        <c:v>42004</c:v>
                      </c:pt>
                      <c:pt idx="115">
                        <c:v>41973</c:v>
                      </c:pt>
                      <c:pt idx="116">
                        <c:v>41943</c:v>
                      </c:pt>
                      <c:pt idx="117">
                        <c:v>41912</c:v>
                      </c:pt>
                      <c:pt idx="118">
                        <c:v>41882</c:v>
                      </c:pt>
                      <c:pt idx="119">
                        <c:v>41851</c:v>
                      </c:pt>
                      <c:pt idx="120">
                        <c:v>41820</c:v>
                      </c:pt>
                      <c:pt idx="121">
                        <c:v>41790</c:v>
                      </c:pt>
                      <c:pt idx="122">
                        <c:v>41759</c:v>
                      </c:pt>
                      <c:pt idx="123">
                        <c:v>41729</c:v>
                      </c:pt>
                      <c:pt idx="124">
                        <c:v>41698</c:v>
                      </c:pt>
                      <c:pt idx="125">
                        <c:v>41670</c:v>
                      </c:pt>
                      <c:pt idx="126">
                        <c:v>41639</c:v>
                      </c:pt>
                      <c:pt idx="127">
                        <c:v>41608</c:v>
                      </c:pt>
                      <c:pt idx="128">
                        <c:v>41578</c:v>
                      </c:pt>
                      <c:pt idx="129">
                        <c:v>41547</c:v>
                      </c:pt>
                      <c:pt idx="130">
                        <c:v>41517</c:v>
                      </c:pt>
                      <c:pt idx="131">
                        <c:v>41486</c:v>
                      </c:pt>
                      <c:pt idx="132">
                        <c:v>41455</c:v>
                      </c:pt>
                      <c:pt idx="133">
                        <c:v>41425</c:v>
                      </c:pt>
                      <c:pt idx="134">
                        <c:v>41394</c:v>
                      </c:pt>
                      <c:pt idx="135">
                        <c:v>41364</c:v>
                      </c:pt>
                      <c:pt idx="136">
                        <c:v>41333</c:v>
                      </c:pt>
                      <c:pt idx="137">
                        <c:v>41305</c:v>
                      </c:pt>
                      <c:pt idx="138">
                        <c:v>41274</c:v>
                      </c:pt>
                      <c:pt idx="139">
                        <c:v>41243</c:v>
                      </c:pt>
                      <c:pt idx="140">
                        <c:v>41213</c:v>
                      </c:pt>
                      <c:pt idx="141">
                        <c:v>41182</c:v>
                      </c:pt>
                      <c:pt idx="142">
                        <c:v>41152</c:v>
                      </c:pt>
                      <c:pt idx="143">
                        <c:v>41121</c:v>
                      </c:pt>
                      <c:pt idx="144">
                        <c:v>41090</c:v>
                      </c:pt>
                      <c:pt idx="145">
                        <c:v>41060</c:v>
                      </c:pt>
                      <c:pt idx="146">
                        <c:v>41029</c:v>
                      </c:pt>
                      <c:pt idx="147">
                        <c:v>40999</c:v>
                      </c:pt>
                      <c:pt idx="148">
                        <c:v>40968</c:v>
                      </c:pt>
                      <c:pt idx="149">
                        <c:v>40939</c:v>
                      </c:pt>
                      <c:pt idx="150">
                        <c:v>40908</c:v>
                      </c:pt>
                      <c:pt idx="151">
                        <c:v>40877</c:v>
                      </c:pt>
                      <c:pt idx="152">
                        <c:v>40847</c:v>
                      </c:pt>
                      <c:pt idx="153">
                        <c:v>40816</c:v>
                      </c:pt>
                      <c:pt idx="154">
                        <c:v>40786</c:v>
                      </c:pt>
                      <c:pt idx="155">
                        <c:v>40755</c:v>
                      </c:pt>
                      <c:pt idx="156">
                        <c:v>40724</c:v>
                      </c:pt>
                      <c:pt idx="157">
                        <c:v>40694</c:v>
                      </c:pt>
                      <c:pt idx="158">
                        <c:v>40663</c:v>
                      </c:pt>
                      <c:pt idx="159">
                        <c:v>40633</c:v>
                      </c:pt>
                      <c:pt idx="160">
                        <c:v>40602</c:v>
                      </c:pt>
                      <c:pt idx="161">
                        <c:v>40574</c:v>
                      </c:pt>
                      <c:pt idx="162">
                        <c:v>40543</c:v>
                      </c:pt>
                      <c:pt idx="163">
                        <c:v>40512</c:v>
                      </c:pt>
                      <c:pt idx="164">
                        <c:v>40482</c:v>
                      </c:pt>
                      <c:pt idx="165">
                        <c:v>40451</c:v>
                      </c:pt>
                      <c:pt idx="166">
                        <c:v>40421</c:v>
                      </c:pt>
                      <c:pt idx="167">
                        <c:v>40390</c:v>
                      </c:pt>
                      <c:pt idx="168">
                        <c:v>40359</c:v>
                      </c:pt>
                      <c:pt idx="169">
                        <c:v>40329</c:v>
                      </c:pt>
                      <c:pt idx="170">
                        <c:v>40298</c:v>
                      </c:pt>
                      <c:pt idx="171">
                        <c:v>40268</c:v>
                      </c:pt>
                      <c:pt idx="172">
                        <c:v>40237</c:v>
                      </c:pt>
                      <c:pt idx="173">
                        <c:v>40209</c:v>
                      </c:pt>
                      <c:pt idx="174">
                        <c:v>40178</c:v>
                      </c:pt>
                      <c:pt idx="175">
                        <c:v>40147</c:v>
                      </c:pt>
                      <c:pt idx="176">
                        <c:v>40117</c:v>
                      </c:pt>
                      <c:pt idx="177">
                        <c:v>40086</c:v>
                      </c:pt>
                      <c:pt idx="178">
                        <c:v>40056</c:v>
                      </c:pt>
                      <c:pt idx="179">
                        <c:v>40025</c:v>
                      </c:pt>
                      <c:pt idx="180">
                        <c:v>39994</c:v>
                      </c:pt>
                      <c:pt idx="181">
                        <c:v>39964</c:v>
                      </c:pt>
                      <c:pt idx="182">
                        <c:v>39933</c:v>
                      </c:pt>
                      <c:pt idx="183">
                        <c:v>39903</c:v>
                      </c:pt>
                      <c:pt idx="184">
                        <c:v>39872</c:v>
                      </c:pt>
                      <c:pt idx="185">
                        <c:v>39844</c:v>
                      </c:pt>
                      <c:pt idx="186">
                        <c:v>39813</c:v>
                      </c:pt>
                      <c:pt idx="187">
                        <c:v>39782</c:v>
                      </c:pt>
                      <c:pt idx="188">
                        <c:v>39752</c:v>
                      </c:pt>
                      <c:pt idx="189">
                        <c:v>39721</c:v>
                      </c:pt>
                      <c:pt idx="190">
                        <c:v>39691</c:v>
                      </c:pt>
                      <c:pt idx="191">
                        <c:v>39660</c:v>
                      </c:pt>
                      <c:pt idx="192">
                        <c:v>39629</c:v>
                      </c:pt>
                      <c:pt idx="193">
                        <c:v>39599</c:v>
                      </c:pt>
                      <c:pt idx="194">
                        <c:v>39568</c:v>
                      </c:pt>
                      <c:pt idx="195">
                        <c:v>39538</c:v>
                      </c:pt>
                      <c:pt idx="196">
                        <c:v>39507</c:v>
                      </c:pt>
                      <c:pt idx="197">
                        <c:v>39478</c:v>
                      </c:pt>
                      <c:pt idx="198">
                        <c:v>39447</c:v>
                      </c:pt>
                      <c:pt idx="199">
                        <c:v>39416</c:v>
                      </c:pt>
                      <c:pt idx="200">
                        <c:v>39386</c:v>
                      </c:pt>
                      <c:pt idx="201">
                        <c:v>39355</c:v>
                      </c:pt>
                      <c:pt idx="202">
                        <c:v>39325</c:v>
                      </c:pt>
                      <c:pt idx="203">
                        <c:v>39294</c:v>
                      </c:pt>
                      <c:pt idx="204">
                        <c:v>39263</c:v>
                      </c:pt>
                      <c:pt idx="205">
                        <c:v>39233</c:v>
                      </c:pt>
                      <c:pt idx="206">
                        <c:v>39202</c:v>
                      </c:pt>
                      <c:pt idx="207">
                        <c:v>39172</c:v>
                      </c:pt>
                      <c:pt idx="208">
                        <c:v>39141</c:v>
                      </c:pt>
                      <c:pt idx="209">
                        <c:v>39113</c:v>
                      </c:pt>
                      <c:pt idx="210">
                        <c:v>39082</c:v>
                      </c:pt>
                      <c:pt idx="211">
                        <c:v>39051</c:v>
                      </c:pt>
                      <c:pt idx="212">
                        <c:v>39021</c:v>
                      </c:pt>
                      <c:pt idx="213">
                        <c:v>38990</c:v>
                      </c:pt>
                      <c:pt idx="214">
                        <c:v>38960</c:v>
                      </c:pt>
                      <c:pt idx="215">
                        <c:v>38929</c:v>
                      </c:pt>
                      <c:pt idx="216">
                        <c:v>38898</c:v>
                      </c:pt>
                      <c:pt idx="217">
                        <c:v>38868</c:v>
                      </c:pt>
                      <c:pt idx="218">
                        <c:v>38837</c:v>
                      </c:pt>
                      <c:pt idx="219">
                        <c:v>38807</c:v>
                      </c:pt>
                      <c:pt idx="220">
                        <c:v>38776</c:v>
                      </c:pt>
                      <c:pt idx="221">
                        <c:v>38748</c:v>
                      </c:pt>
                      <c:pt idx="222">
                        <c:v>38717</c:v>
                      </c:pt>
                      <c:pt idx="223">
                        <c:v>38686</c:v>
                      </c:pt>
                      <c:pt idx="224">
                        <c:v>38656</c:v>
                      </c:pt>
                      <c:pt idx="225">
                        <c:v>38625</c:v>
                      </c:pt>
                      <c:pt idx="226">
                        <c:v>38595</c:v>
                      </c:pt>
                      <c:pt idx="227">
                        <c:v>38564</c:v>
                      </c:pt>
                      <c:pt idx="228">
                        <c:v>38533</c:v>
                      </c:pt>
                      <c:pt idx="229">
                        <c:v>38503</c:v>
                      </c:pt>
                      <c:pt idx="230">
                        <c:v>38472</c:v>
                      </c:pt>
                      <c:pt idx="231">
                        <c:v>38442</c:v>
                      </c:pt>
                      <c:pt idx="232">
                        <c:v>38411</c:v>
                      </c:pt>
                      <c:pt idx="233">
                        <c:v>38383</c:v>
                      </c:pt>
                      <c:pt idx="234">
                        <c:v>38352</c:v>
                      </c:pt>
                      <c:pt idx="235">
                        <c:v>38321</c:v>
                      </c:pt>
                      <c:pt idx="236">
                        <c:v>38291</c:v>
                      </c:pt>
                      <c:pt idx="237">
                        <c:v>38260</c:v>
                      </c:pt>
                      <c:pt idx="238">
                        <c:v>38230</c:v>
                      </c:pt>
                      <c:pt idx="239">
                        <c:v>38199</c:v>
                      </c:pt>
                      <c:pt idx="240">
                        <c:v>38168</c:v>
                      </c:pt>
                      <c:pt idx="241">
                        <c:v>38138</c:v>
                      </c:pt>
                      <c:pt idx="242">
                        <c:v>38107</c:v>
                      </c:pt>
                      <c:pt idx="243">
                        <c:v>38077</c:v>
                      </c:pt>
                      <c:pt idx="244">
                        <c:v>38046</c:v>
                      </c:pt>
                      <c:pt idx="245">
                        <c:v>38017</c:v>
                      </c:pt>
                      <c:pt idx="246">
                        <c:v>37986</c:v>
                      </c:pt>
                      <c:pt idx="247">
                        <c:v>37955</c:v>
                      </c:pt>
                      <c:pt idx="248">
                        <c:v>37925</c:v>
                      </c:pt>
                      <c:pt idx="249">
                        <c:v>37894</c:v>
                      </c:pt>
                      <c:pt idx="250">
                        <c:v>37864</c:v>
                      </c:pt>
                      <c:pt idx="251">
                        <c:v>37833</c:v>
                      </c:pt>
                      <c:pt idx="252">
                        <c:v>37802</c:v>
                      </c:pt>
                      <c:pt idx="253">
                        <c:v>37772</c:v>
                      </c:pt>
                      <c:pt idx="254">
                        <c:v>37741</c:v>
                      </c:pt>
                      <c:pt idx="255">
                        <c:v>37711</c:v>
                      </c:pt>
                      <c:pt idx="256">
                        <c:v>37680</c:v>
                      </c:pt>
                      <c:pt idx="257">
                        <c:v>37652</c:v>
                      </c:pt>
                      <c:pt idx="258">
                        <c:v>37621</c:v>
                      </c:pt>
                      <c:pt idx="259">
                        <c:v>37590</c:v>
                      </c:pt>
                      <c:pt idx="260">
                        <c:v>37560</c:v>
                      </c:pt>
                      <c:pt idx="261">
                        <c:v>37529</c:v>
                      </c:pt>
                      <c:pt idx="262">
                        <c:v>37499</c:v>
                      </c:pt>
                      <c:pt idx="263">
                        <c:v>37468</c:v>
                      </c:pt>
                      <c:pt idx="264">
                        <c:v>37437</c:v>
                      </c:pt>
                      <c:pt idx="265">
                        <c:v>37407</c:v>
                      </c:pt>
                      <c:pt idx="266">
                        <c:v>37376</c:v>
                      </c:pt>
                      <c:pt idx="267">
                        <c:v>37346</c:v>
                      </c:pt>
                      <c:pt idx="268">
                        <c:v>37315</c:v>
                      </c:pt>
                      <c:pt idx="269">
                        <c:v>37287</c:v>
                      </c:pt>
                      <c:pt idx="270">
                        <c:v>37256</c:v>
                      </c:pt>
                      <c:pt idx="271">
                        <c:v>37225</c:v>
                      </c:pt>
                      <c:pt idx="272">
                        <c:v>37195</c:v>
                      </c:pt>
                      <c:pt idx="273">
                        <c:v>37164</c:v>
                      </c:pt>
                      <c:pt idx="274">
                        <c:v>37134</c:v>
                      </c:pt>
                      <c:pt idx="275">
                        <c:v>37103</c:v>
                      </c:pt>
                      <c:pt idx="276">
                        <c:v>37072</c:v>
                      </c:pt>
                      <c:pt idx="277">
                        <c:v>37042</c:v>
                      </c:pt>
                      <c:pt idx="278">
                        <c:v>37011</c:v>
                      </c:pt>
                      <c:pt idx="279">
                        <c:v>36981</c:v>
                      </c:pt>
                      <c:pt idx="280">
                        <c:v>36950</c:v>
                      </c:pt>
                      <c:pt idx="281">
                        <c:v>36922</c:v>
                      </c:pt>
                      <c:pt idx="282">
                        <c:v>36891</c:v>
                      </c:pt>
                      <c:pt idx="283">
                        <c:v>36860</c:v>
                      </c:pt>
                      <c:pt idx="284">
                        <c:v>36830</c:v>
                      </c:pt>
                      <c:pt idx="285">
                        <c:v>36799</c:v>
                      </c:pt>
                      <c:pt idx="286">
                        <c:v>36769</c:v>
                      </c:pt>
                      <c:pt idx="287">
                        <c:v>36738</c:v>
                      </c:pt>
                      <c:pt idx="288">
                        <c:v>36707</c:v>
                      </c:pt>
                      <c:pt idx="289">
                        <c:v>36677</c:v>
                      </c:pt>
                      <c:pt idx="290">
                        <c:v>36646</c:v>
                      </c:pt>
                      <c:pt idx="291">
                        <c:v>36616</c:v>
                      </c:pt>
                      <c:pt idx="292">
                        <c:v>36585</c:v>
                      </c:pt>
                      <c:pt idx="293">
                        <c:v>36556</c:v>
                      </c:pt>
                      <c:pt idx="294">
                        <c:v>36525</c:v>
                      </c:pt>
                      <c:pt idx="295">
                        <c:v>36494</c:v>
                      </c:pt>
                      <c:pt idx="296">
                        <c:v>36464</c:v>
                      </c:pt>
                      <c:pt idx="297">
                        <c:v>36433</c:v>
                      </c:pt>
                      <c:pt idx="298">
                        <c:v>36403</c:v>
                      </c:pt>
                      <c:pt idx="299">
                        <c:v>36372</c:v>
                      </c:pt>
                      <c:pt idx="300">
                        <c:v>36341</c:v>
                      </c:pt>
                      <c:pt idx="301">
                        <c:v>36311</c:v>
                      </c:pt>
                      <c:pt idx="302">
                        <c:v>36280</c:v>
                      </c:pt>
                      <c:pt idx="303">
                        <c:v>36250</c:v>
                      </c:pt>
                      <c:pt idx="304">
                        <c:v>36219</c:v>
                      </c:pt>
                      <c:pt idx="305">
                        <c:v>36191</c:v>
                      </c:pt>
                      <c:pt idx="306">
                        <c:v>36160</c:v>
                      </c:pt>
                      <c:pt idx="307">
                        <c:v>36129</c:v>
                      </c:pt>
                      <c:pt idx="308">
                        <c:v>36099</c:v>
                      </c:pt>
                      <c:pt idx="309">
                        <c:v>36068</c:v>
                      </c:pt>
                      <c:pt idx="310">
                        <c:v>36038</c:v>
                      </c:pt>
                      <c:pt idx="311">
                        <c:v>36007</c:v>
                      </c:pt>
                      <c:pt idx="312">
                        <c:v>35976</c:v>
                      </c:pt>
                      <c:pt idx="313">
                        <c:v>35946</c:v>
                      </c:pt>
                      <c:pt idx="314">
                        <c:v>35915</c:v>
                      </c:pt>
                      <c:pt idx="315">
                        <c:v>35885</c:v>
                      </c:pt>
                      <c:pt idx="316">
                        <c:v>35854</c:v>
                      </c:pt>
                      <c:pt idx="317">
                        <c:v>35826</c:v>
                      </c:pt>
                      <c:pt idx="318">
                        <c:v>35795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'Plot Sheet'!$B$2:$B$320</c15:sqref>
                        </c15:formulaRef>
                      </c:ext>
                    </c:extLst>
                    <c:numCache>
                      <c:formatCode>General</c:formatCode>
                      <c:ptCount val="319"/>
                      <c:pt idx="0">
                        <c:v>0.10289122320651238</c:v>
                      </c:pt>
                      <c:pt idx="1">
                        <c:v>0.10224496482672021</c:v>
                      </c:pt>
                      <c:pt idx="2">
                        <c:v>9.6026916112779276E-2</c:v>
                      </c:pt>
                      <c:pt idx="3">
                        <c:v>8.0641749917529662E-2</c:v>
                      </c:pt>
                      <c:pt idx="4">
                        <c:v>8.0660746376706643E-2</c:v>
                      </c:pt>
                      <c:pt idx="5">
                        <c:v>7.6040526466616951E-2</c:v>
                      </c:pt>
                      <c:pt idx="6">
                        <c:v>7.2990850640339847E-2</c:v>
                      </c:pt>
                      <c:pt idx="7">
                        <c:v>5.7933549832348406E-2</c:v>
                      </c:pt>
                      <c:pt idx="8">
                        <c:v>2.4531618780622221E-2</c:v>
                      </c:pt>
                      <c:pt idx="9">
                        <c:v>2.03993959338328E-2</c:v>
                      </c:pt>
                      <c:pt idx="10">
                        <c:v>5.4015707156148942E-3</c:v>
                      </c:pt>
                      <c:pt idx="11">
                        <c:v>-6.1918041185096597E-4</c:v>
                      </c:pt>
                      <c:pt idx="12">
                        <c:v>7.9672185669118645E-3</c:v>
                      </c:pt>
                      <c:pt idx="13">
                        <c:v>9.8574950051898338E-3</c:v>
                      </c:pt>
                      <c:pt idx="14">
                        <c:v>1.0391921476862511E-2</c:v>
                      </c:pt>
                      <c:pt idx="15">
                        <c:v>1.0987711475503509E-2</c:v>
                      </c:pt>
                      <c:pt idx="16">
                        <c:v>1.5815551268611816E-3</c:v>
                      </c:pt>
                      <c:pt idx="17">
                        <c:v>-1.7994565718373073E-2</c:v>
                      </c:pt>
                      <c:pt idx="18">
                        <c:v>-3.4257796071236309E-2</c:v>
                      </c:pt>
                      <c:pt idx="19">
                        <c:v>-4.3653491011409334E-2</c:v>
                      </c:pt>
                      <c:pt idx="20">
                        <c:v>-6.088971503484214E-2</c:v>
                      </c:pt>
                      <c:pt idx="21">
                        <c:v>-4.8633908573800469E-2</c:v>
                      </c:pt>
                      <c:pt idx="22">
                        <c:v>-0.10987470562781157</c:v>
                      </c:pt>
                      <c:pt idx="23">
                        <c:v>-0.13650703001221504</c:v>
                      </c:pt>
                      <c:pt idx="24">
                        <c:v>-0.17202086675065137</c:v>
                      </c:pt>
                      <c:pt idx="25">
                        <c:v>-0.21249437335190779</c:v>
                      </c:pt>
                      <c:pt idx="26">
                        <c:v>-0.21557516295202431</c:v>
                      </c:pt>
                      <c:pt idx="27">
                        <c:v>-0.29248838031652274</c:v>
                      </c:pt>
                      <c:pt idx="28">
                        <c:v>-0.2905304503831212</c:v>
                      </c:pt>
                      <c:pt idx="29">
                        <c:v>-0.29158469090577366</c:v>
                      </c:pt>
                      <c:pt idx="30">
                        <c:v>-0.31972837205145399</c:v>
                      </c:pt>
                      <c:pt idx="31">
                        <c:v>-0.31964533717752031</c:v>
                      </c:pt>
                      <c:pt idx="32">
                        <c:v>-0.33357881778431414</c:v>
                      </c:pt>
                      <c:pt idx="33">
                        <c:v>-0.34988483780321095</c:v>
                      </c:pt>
                      <c:pt idx="34">
                        <c:v>-0.39536214029113825</c:v>
                      </c:pt>
                      <c:pt idx="35">
                        <c:v>-0.40032815676656358</c:v>
                      </c:pt>
                      <c:pt idx="36">
                        <c:v>-0.4001015295187712</c:v>
                      </c:pt>
                      <c:pt idx="37">
                        <c:v>-0.40497312002723712</c:v>
                      </c:pt>
                      <c:pt idx="38">
                        <c:v>-0.4011713062683433</c:v>
                      </c:pt>
                      <c:pt idx="39">
                        <c:v>-0.40677942951358664</c:v>
                      </c:pt>
                      <c:pt idx="40">
                        <c:v>-0.40111887088345871</c:v>
                      </c:pt>
                      <c:pt idx="41">
                        <c:v>-0.40093993435575159</c:v>
                      </c:pt>
                      <c:pt idx="42">
                        <c:v>-0.42296950413774875</c:v>
                      </c:pt>
                      <c:pt idx="43">
                        <c:v>-0.41840272298891518</c:v>
                      </c:pt>
                      <c:pt idx="44">
                        <c:v>-0.43066803644888896</c:v>
                      </c:pt>
                      <c:pt idx="45">
                        <c:v>-0.44033217345527287</c:v>
                      </c:pt>
                      <c:pt idx="46">
                        <c:v>-0.45742396908367583</c:v>
                      </c:pt>
                      <c:pt idx="47">
                        <c:v>-0.44594972801609656</c:v>
                      </c:pt>
                      <c:pt idx="48">
                        <c:v>-0.46423809888703615</c:v>
                      </c:pt>
                      <c:pt idx="49">
                        <c:v>-0.47761051184049963</c:v>
                      </c:pt>
                      <c:pt idx="50">
                        <c:v>-0.47593165615104976</c:v>
                      </c:pt>
                      <c:pt idx="51">
                        <c:v>-0.50419246495009107</c:v>
                      </c:pt>
                      <c:pt idx="52">
                        <c:v>-0.47877183256057398</c:v>
                      </c:pt>
                      <c:pt idx="53">
                        <c:v>-0.46536570890225787</c:v>
                      </c:pt>
                      <c:pt idx="54">
                        <c:v>-0.45674645497169652</c:v>
                      </c:pt>
                      <c:pt idx="55">
                        <c:v>-0.44164831028090806</c:v>
                      </c:pt>
                      <c:pt idx="56">
                        <c:v>-0.43541171430689074</c:v>
                      </c:pt>
                      <c:pt idx="57">
                        <c:v>-0.43167840513018019</c:v>
                      </c:pt>
                      <c:pt idx="58">
                        <c:v>-0.42880513641315965</c:v>
                      </c:pt>
                      <c:pt idx="59">
                        <c:v>-0.41826291101451379</c:v>
                      </c:pt>
                      <c:pt idx="60">
                        <c:v>-0.41731138824786951</c:v>
                      </c:pt>
                      <c:pt idx="61">
                        <c:v>-0.43987554175847476</c:v>
                      </c:pt>
                      <c:pt idx="62">
                        <c:v>-0.44502147592464003</c:v>
                      </c:pt>
                      <c:pt idx="63">
                        <c:v>-0.40416458870678551</c:v>
                      </c:pt>
                      <c:pt idx="64">
                        <c:v>-0.37020421254659447</c:v>
                      </c:pt>
                      <c:pt idx="65">
                        <c:v>-0.29943644350070303</c:v>
                      </c:pt>
                      <c:pt idx="66">
                        <c:v>-0.29552384754142891</c:v>
                      </c:pt>
                      <c:pt idx="67">
                        <c:v>-0.32405979476161723</c:v>
                      </c:pt>
                      <c:pt idx="68">
                        <c:v>-0.28191640385913874</c:v>
                      </c:pt>
                      <c:pt idx="69">
                        <c:v>-0.28522723941258454</c:v>
                      </c:pt>
                      <c:pt idx="70">
                        <c:v>-0.28545477602656749</c:v>
                      </c:pt>
                      <c:pt idx="71">
                        <c:v>-0.28755696692796762</c:v>
                      </c:pt>
                      <c:pt idx="72">
                        <c:v>-0.28429227551535757</c:v>
                      </c:pt>
                      <c:pt idx="73">
                        <c:v>-0.28397901725415498</c:v>
                      </c:pt>
                      <c:pt idx="74">
                        <c:v>-0.29232995799407402</c:v>
                      </c:pt>
                      <c:pt idx="75">
                        <c:v>-0.29444030905426316</c:v>
                      </c:pt>
                      <c:pt idx="76">
                        <c:v>-0.29394342222808578</c:v>
                      </c:pt>
                      <c:pt idx="77">
                        <c:v>-0.315811649274162</c:v>
                      </c:pt>
                      <c:pt idx="78">
                        <c:v>-0.3064084902209287</c:v>
                      </c:pt>
                      <c:pt idx="79">
                        <c:v>-0.31738914203957125</c:v>
                      </c:pt>
                      <c:pt idx="80">
                        <c:v>-0.31563078121693955</c:v>
                      </c:pt>
                      <c:pt idx="81">
                        <c:v>-0.31515843067517774</c:v>
                      </c:pt>
                      <c:pt idx="82">
                        <c:v>-0.31206233233984576</c:v>
                      </c:pt>
                      <c:pt idx="83">
                        <c:v>-0.3167009031698575</c:v>
                      </c:pt>
                      <c:pt idx="84">
                        <c:v>-0.31357970780681638</c:v>
                      </c:pt>
                      <c:pt idx="85">
                        <c:v>-0.31747667994693979</c:v>
                      </c:pt>
                      <c:pt idx="86">
                        <c:v>-0.31656802341166129</c:v>
                      </c:pt>
                      <c:pt idx="87">
                        <c:v>-0.31705127752742107</c:v>
                      </c:pt>
                      <c:pt idx="88">
                        <c:v>-0.32035018367882928</c:v>
                      </c:pt>
                      <c:pt idx="89">
                        <c:v>-0.32280522670979045</c:v>
                      </c:pt>
                      <c:pt idx="90">
                        <c:v>-0.32269412214308801</c:v>
                      </c:pt>
                      <c:pt idx="91">
                        <c:v>-0.32063303783483238</c:v>
                      </c:pt>
                      <c:pt idx="92">
                        <c:v>-0.31418907388609896</c:v>
                      </c:pt>
                      <c:pt idx="93">
                        <c:v>-0.31999252688971191</c:v>
                      </c:pt>
                      <c:pt idx="94">
                        <c:v>-0.31712248987641861</c:v>
                      </c:pt>
                      <c:pt idx="95">
                        <c:v>-0.31831596511605831</c:v>
                      </c:pt>
                      <c:pt idx="96">
                        <c:v>-0.31851352467091837</c:v>
                      </c:pt>
                      <c:pt idx="97">
                        <c:v>-0.31673680276010002</c:v>
                      </c:pt>
                      <c:pt idx="98">
                        <c:v>-0.31647447002025175</c:v>
                      </c:pt>
                      <c:pt idx="99">
                        <c:v>-0.31622168868366712</c:v>
                      </c:pt>
                      <c:pt idx="100">
                        <c:v>-0.31472138881594014</c:v>
                      </c:pt>
                      <c:pt idx="101">
                        <c:v>-0.31577347980237941</c:v>
                      </c:pt>
                      <c:pt idx="102">
                        <c:v>-0.30624677331489647</c:v>
                      </c:pt>
                      <c:pt idx="103">
                        <c:v>-0.30740481140254045</c:v>
                      </c:pt>
                      <c:pt idx="104">
                        <c:v>-0.30260152058525797</c:v>
                      </c:pt>
                      <c:pt idx="105">
                        <c:v>-0.29799026784144833</c:v>
                      </c:pt>
                      <c:pt idx="106">
                        <c:v>-0.29758761722531279</c:v>
                      </c:pt>
                      <c:pt idx="107">
                        <c:v>-0.30741645892885422</c:v>
                      </c:pt>
                      <c:pt idx="108">
                        <c:v>-0.30906111231027156</c:v>
                      </c:pt>
                      <c:pt idx="109">
                        <c:v>-0.31301644558810426</c:v>
                      </c:pt>
                      <c:pt idx="110">
                        <c:v>-0.31637902106555144</c:v>
                      </c:pt>
                      <c:pt idx="111">
                        <c:v>-0.3130304026686494</c:v>
                      </c:pt>
                      <c:pt idx="112">
                        <c:v>-0.31397029141381461</c:v>
                      </c:pt>
                      <c:pt idx="113">
                        <c:v>-0.30493959373410734</c:v>
                      </c:pt>
                      <c:pt idx="114">
                        <c:v>-0.29306999654128985</c:v>
                      </c:pt>
                      <c:pt idx="115">
                        <c:v>-0.2986677522933342</c:v>
                      </c:pt>
                      <c:pt idx="116">
                        <c:v>-0.30034115919009435</c:v>
                      </c:pt>
                      <c:pt idx="117">
                        <c:v>-0.30307068434310175</c:v>
                      </c:pt>
                      <c:pt idx="118">
                        <c:v>-0.30637703874416933</c:v>
                      </c:pt>
                      <c:pt idx="119">
                        <c:v>-0.3155372104882514</c:v>
                      </c:pt>
                      <c:pt idx="120">
                        <c:v>-0.31676556599797973</c:v>
                      </c:pt>
                      <c:pt idx="121">
                        <c:v>-0.31639554497904032</c:v>
                      </c:pt>
                      <c:pt idx="122">
                        <c:v>-0.3009124493291202</c:v>
                      </c:pt>
                      <c:pt idx="123">
                        <c:v>-0.30256043112231756</c:v>
                      </c:pt>
                      <c:pt idx="124">
                        <c:v>-0.3013103901262193</c:v>
                      </c:pt>
                      <c:pt idx="125">
                        <c:v>-0.30146359138010898</c:v>
                      </c:pt>
                      <c:pt idx="126">
                        <c:v>-0.29115675720077611</c:v>
                      </c:pt>
                      <c:pt idx="127">
                        <c:v>-0.28889084883644867</c:v>
                      </c:pt>
                      <c:pt idx="128">
                        <c:v>-0.29554511521990212</c:v>
                      </c:pt>
                      <c:pt idx="129">
                        <c:v>-0.30012544749744519</c:v>
                      </c:pt>
                      <c:pt idx="130">
                        <c:v>-0.30190293957476322</c:v>
                      </c:pt>
                      <c:pt idx="131">
                        <c:v>-0.30185698829466312</c:v>
                      </c:pt>
                      <c:pt idx="132">
                        <c:v>-0.29935184538946213</c:v>
                      </c:pt>
                      <c:pt idx="133">
                        <c:v>-0.28552835568536539</c:v>
                      </c:pt>
                      <c:pt idx="134">
                        <c:v>-0.28311327773436173</c:v>
                      </c:pt>
                      <c:pt idx="135">
                        <c:v>-0.28475751232075064</c:v>
                      </c:pt>
                      <c:pt idx="136">
                        <c:v>-0.2880084981160041</c:v>
                      </c:pt>
                      <c:pt idx="137">
                        <c:v>-0.28375145814525526</c:v>
                      </c:pt>
                      <c:pt idx="138">
                        <c:v>-0.28915267458572047</c:v>
                      </c:pt>
                      <c:pt idx="139">
                        <c:v>-0.29743095828582949</c:v>
                      </c:pt>
                      <c:pt idx="140">
                        <c:v>-0.30869611709671596</c:v>
                      </c:pt>
                      <c:pt idx="141">
                        <c:v>-0.33633346944569276</c:v>
                      </c:pt>
                      <c:pt idx="142">
                        <c:v>-0.33366018219602656</c:v>
                      </c:pt>
                      <c:pt idx="143">
                        <c:v>-0.34349673288938537</c:v>
                      </c:pt>
                      <c:pt idx="144">
                        <c:v>-0.34883316020703936</c:v>
                      </c:pt>
                      <c:pt idx="145">
                        <c:v>-0.34689844473994791</c:v>
                      </c:pt>
                      <c:pt idx="146">
                        <c:v>-0.34531123976191258</c:v>
                      </c:pt>
                      <c:pt idx="147">
                        <c:v>-0.35018806490522975</c:v>
                      </c:pt>
                      <c:pt idx="148">
                        <c:v>-0.34756933268933338</c:v>
                      </c:pt>
                      <c:pt idx="149">
                        <c:v>-0.34404855414372615</c:v>
                      </c:pt>
                      <c:pt idx="150">
                        <c:v>-0.3455261770327735</c:v>
                      </c:pt>
                      <c:pt idx="151">
                        <c:v>-0.36013136757096836</c:v>
                      </c:pt>
                      <c:pt idx="152">
                        <c:v>-0.35595476947588672</c:v>
                      </c:pt>
                      <c:pt idx="153">
                        <c:v>-0.35120343252814601</c:v>
                      </c:pt>
                      <c:pt idx="154">
                        <c:v>-0.34474241903986635</c:v>
                      </c:pt>
                      <c:pt idx="155">
                        <c:v>-0.33172963044928744</c:v>
                      </c:pt>
                      <c:pt idx="156">
                        <c:v>-0.32838424875137118</c:v>
                      </c:pt>
                      <c:pt idx="157">
                        <c:v>-0.33081602616734068</c:v>
                      </c:pt>
                      <c:pt idx="158">
                        <c:v>-0.34135463962689738</c:v>
                      </c:pt>
                      <c:pt idx="159">
                        <c:v>-0.34070563371057883</c:v>
                      </c:pt>
                      <c:pt idx="160">
                        <c:v>-0.3410277926883471</c:v>
                      </c:pt>
                      <c:pt idx="161">
                        <c:v>-0.34071674775610888</c:v>
                      </c:pt>
                      <c:pt idx="162">
                        <c:v>-0.33789688771973936</c:v>
                      </c:pt>
                      <c:pt idx="163">
                        <c:v>-0.33169065108057993</c:v>
                      </c:pt>
                      <c:pt idx="164">
                        <c:v>-0.33249029467409141</c:v>
                      </c:pt>
                      <c:pt idx="165">
                        <c:v>-0.32616859184983626</c:v>
                      </c:pt>
                      <c:pt idx="166">
                        <c:v>-0.3191150498477161</c:v>
                      </c:pt>
                      <c:pt idx="167">
                        <c:v>-0.31096996441456082</c:v>
                      </c:pt>
                      <c:pt idx="168">
                        <c:v>-0.30960966696287895</c:v>
                      </c:pt>
                      <c:pt idx="169">
                        <c:v>-0.30092334620669936</c:v>
                      </c:pt>
                      <c:pt idx="170">
                        <c:v>-0.28477505672756664</c:v>
                      </c:pt>
                      <c:pt idx="171">
                        <c:v>-0.25748798459366778</c:v>
                      </c:pt>
                      <c:pt idx="172">
                        <c:v>-0.25109257455251516</c:v>
                      </c:pt>
                      <c:pt idx="173">
                        <c:v>-0.2436078493865981</c:v>
                      </c:pt>
                      <c:pt idx="174">
                        <c:v>-0.2462713409061531</c:v>
                      </c:pt>
                      <c:pt idx="175">
                        <c:v>-0.24568304650368214</c:v>
                      </c:pt>
                      <c:pt idx="176">
                        <c:v>-0.25612388868103808</c:v>
                      </c:pt>
                      <c:pt idx="177">
                        <c:v>-0.25879362628290037</c:v>
                      </c:pt>
                      <c:pt idx="178">
                        <c:v>-0.26042520917209411</c:v>
                      </c:pt>
                      <c:pt idx="179">
                        <c:v>-0.25992721852164841</c:v>
                      </c:pt>
                      <c:pt idx="180">
                        <c:v>-0.26691219520317255</c:v>
                      </c:pt>
                      <c:pt idx="181">
                        <c:v>-0.26048604627217203</c:v>
                      </c:pt>
                      <c:pt idx="182">
                        <c:v>-0.25172585300588113</c:v>
                      </c:pt>
                      <c:pt idx="183">
                        <c:v>-0.22709683518491169</c:v>
                      </c:pt>
                      <c:pt idx="184">
                        <c:v>-0.23677299627723986</c:v>
                      </c:pt>
                      <c:pt idx="185">
                        <c:v>-0.25776373307869666</c:v>
                      </c:pt>
                      <c:pt idx="186">
                        <c:v>-0.29997065236581422</c:v>
                      </c:pt>
                      <c:pt idx="187">
                        <c:v>-0.31867515754464421</c:v>
                      </c:pt>
                      <c:pt idx="188">
                        <c:v>-0.29246237115745016</c:v>
                      </c:pt>
                      <c:pt idx="189">
                        <c:v>-0.29538977691044555</c:v>
                      </c:pt>
                      <c:pt idx="190">
                        <c:v>-0.3339839556070493</c:v>
                      </c:pt>
                      <c:pt idx="191">
                        <c:v>-0.33529255574991412</c:v>
                      </c:pt>
                      <c:pt idx="192">
                        <c:v>-0.33132235049456105</c:v>
                      </c:pt>
                      <c:pt idx="193">
                        <c:v>-0.33496680735228274</c:v>
                      </c:pt>
                      <c:pt idx="194">
                        <c:v>-0.33493233286187885</c:v>
                      </c:pt>
                      <c:pt idx="195">
                        <c:v>-0.32685985505278203</c:v>
                      </c:pt>
                      <c:pt idx="196">
                        <c:v>-0.33056281151945516</c:v>
                      </c:pt>
                      <c:pt idx="197">
                        <c:v>-0.32787328646390995</c:v>
                      </c:pt>
                      <c:pt idx="198">
                        <c:v>-0.31362647120882081</c:v>
                      </c:pt>
                      <c:pt idx="199">
                        <c:v>-0.31438601746671546</c:v>
                      </c:pt>
                      <c:pt idx="200">
                        <c:v>-0.30869311827329143</c:v>
                      </c:pt>
                      <c:pt idx="201">
                        <c:v>-0.29901872702415494</c:v>
                      </c:pt>
                      <c:pt idx="202">
                        <c:v>-0.2790264235989432</c:v>
                      </c:pt>
                      <c:pt idx="203">
                        <c:v>-0.24880307222122777</c:v>
                      </c:pt>
                      <c:pt idx="204">
                        <c:v>-0.2379741235533645</c:v>
                      </c:pt>
                      <c:pt idx="205">
                        <c:v>-0.23647896894768683</c:v>
                      </c:pt>
                      <c:pt idx="206">
                        <c:v>-0.22288496813672803</c:v>
                      </c:pt>
                      <c:pt idx="207">
                        <c:v>-0.20923748672074904</c:v>
                      </c:pt>
                      <c:pt idx="208">
                        <c:v>-0.20904735015975309</c:v>
                      </c:pt>
                      <c:pt idx="209">
                        <c:v>-0.20694001168557394</c:v>
                      </c:pt>
                      <c:pt idx="210">
                        <c:v>-0.19827188964170264</c:v>
                      </c:pt>
                      <c:pt idx="211">
                        <c:v>-0.18057077893429443</c:v>
                      </c:pt>
                      <c:pt idx="212">
                        <c:v>-0.17634054755576961</c:v>
                      </c:pt>
                      <c:pt idx="213">
                        <c:v>-0.1678541319333316</c:v>
                      </c:pt>
                      <c:pt idx="214">
                        <c:v>-0.16994799698714338</c:v>
                      </c:pt>
                      <c:pt idx="215">
                        <c:v>-0.16961467985391687</c:v>
                      </c:pt>
                      <c:pt idx="216">
                        <c:v>-0.16984650968751083</c:v>
                      </c:pt>
                      <c:pt idx="217">
                        <c:v>-0.17144639206198975</c:v>
                      </c:pt>
                      <c:pt idx="218">
                        <c:v>-0.17442327755228926</c:v>
                      </c:pt>
                      <c:pt idx="219">
                        <c:v>-0.17391396735706818</c:v>
                      </c:pt>
                      <c:pt idx="220">
                        <c:v>-0.17168968524390329</c:v>
                      </c:pt>
                      <c:pt idx="221">
                        <c:v>-0.17189432234451074</c:v>
                      </c:pt>
                      <c:pt idx="222">
                        <c:v>-0.16881441149059589</c:v>
                      </c:pt>
                      <c:pt idx="223">
                        <c:v>-0.16242301782709806</c:v>
                      </c:pt>
                      <c:pt idx="224">
                        <c:v>-0.16377381349400469</c:v>
                      </c:pt>
                      <c:pt idx="225">
                        <c:v>-0.16584286796869188</c:v>
                      </c:pt>
                      <c:pt idx="226">
                        <c:v>-0.16752911029875289</c:v>
                      </c:pt>
                      <c:pt idx="227">
                        <c:v>-0.1682187764909123</c:v>
                      </c:pt>
                      <c:pt idx="228">
                        <c:v>-0.16178018311949852</c:v>
                      </c:pt>
                      <c:pt idx="229">
                        <c:v>-0.14353447963194574</c:v>
                      </c:pt>
                      <c:pt idx="230">
                        <c:v>-0.14399158663266437</c:v>
                      </c:pt>
                      <c:pt idx="231">
                        <c:v>-0.1391181936482162</c:v>
                      </c:pt>
                      <c:pt idx="232">
                        <c:v>-0.13501353218448034</c:v>
                      </c:pt>
                      <c:pt idx="233">
                        <c:v>-0.13102645091334952</c:v>
                      </c:pt>
                      <c:pt idx="234">
                        <c:v>-0.12993433526641826</c:v>
                      </c:pt>
                      <c:pt idx="235">
                        <c:v>-0.12848597319044416</c:v>
                      </c:pt>
                      <c:pt idx="236">
                        <c:v>-0.12327277757330109</c:v>
                      </c:pt>
                      <c:pt idx="237">
                        <c:v>-0.11345000418108657</c:v>
                      </c:pt>
                      <c:pt idx="238">
                        <c:v>-0.11484742855961698</c:v>
                      </c:pt>
                      <c:pt idx="239">
                        <c:v>-0.11048660002106786</c:v>
                      </c:pt>
                      <c:pt idx="240">
                        <c:v>-0.10335881640184386</c:v>
                      </c:pt>
                      <c:pt idx="241">
                        <c:v>-0.10383997172185427</c:v>
                      </c:pt>
                      <c:pt idx="242">
                        <c:v>-0.10370635322375281</c:v>
                      </c:pt>
                      <c:pt idx="243">
                        <c:v>-9.4563523978133335E-2</c:v>
                      </c:pt>
                      <c:pt idx="244">
                        <c:v>-7.8871699004158094E-2</c:v>
                      </c:pt>
                      <c:pt idx="245">
                        <c:v>-7.7214063540271383E-2</c:v>
                      </c:pt>
                      <c:pt idx="246">
                        <c:v>-7.7892017681198217E-2</c:v>
                      </c:pt>
                      <c:pt idx="247">
                        <c:v>-7.4001918021174742E-2</c:v>
                      </c:pt>
                      <c:pt idx="248">
                        <c:v>-7.4188346395901925E-2</c:v>
                      </c:pt>
                      <c:pt idx="249">
                        <c:v>-6.3272620684768008E-2</c:v>
                      </c:pt>
                      <c:pt idx="250">
                        <c:v>-5.1076083862656413E-2</c:v>
                      </c:pt>
                      <c:pt idx="251">
                        <c:v>-5.1346112179262632E-2</c:v>
                      </c:pt>
                      <c:pt idx="252">
                        <c:v>-4.947399160215965E-2</c:v>
                      </c:pt>
                      <c:pt idx="253">
                        <c:v>-5.0414701066732348E-2</c:v>
                      </c:pt>
                      <c:pt idx="254">
                        <c:v>-6.775309021352556E-2</c:v>
                      </c:pt>
                      <c:pt idx="255">
                        <c:v>-6.4710190564265233E-2</c:v>
                      </c:pt>
                      <c:pt idx="256">
                        <c:v>-6.3304357962876395E-2</c:v>
                      </c:pt>
                      <c:pt idx="257">
                        <c:v>-5.8792056069962087E-2</c:v>
                      </c:pt>
                      <c:pt idx="258">
                        <c:v>-6.3012612222270836E-2</c:v>
                      </c:pt>
                      <c:pt idx="259">
                        <c:v>-4.7303881820994896E-2</c:v>
                      </c:pt>
                      <c:pt idx="260">
                        <c:v>-3.2892176350553901E-2</c:v>
                      </c:pt>
                      <c:pt idx="261">
                        <c:v>-1.1922792658453571E-2</c:v>
                      </c:pt>
                      <c:pt idx="262">
                        <c:v>3.6667388220670331E-2</c:v>
                      </c:pt>
                      <c:pt idx="263">
                        <c:v>4.6973012582442734E-2</c:v>
                      </c:pt>
                      <c:pt idx="264">
                        <c:v>6.8412953917076483E-2</c:v>
                      </c:pt>
                      <c:pt idx="265">
                        <c:v>8.1690772965647307E-2</c:v>
                      </c:pt>
                      <c:pt idx="266">
                        <c:v>8.1261081324568232E-2</c:v>
                      </c:pt>
                      <c:pt idx="267">
                        <c:v>0.10708255773713458</c:v>
                      </c:pt>
                      <c:pt idx="268">
                        <c:v>0.12227235664974137</c:v>
                      </c:pt>
                      <c:pt idx="269">
                        <c:v>0.13477908593046542</c:v>
                      </c:pt>
                      <c:pt idx="270">
                        <c:v>0.17960402876416659</c:v>
                      </c:pt>
                      <c:pt idx="271">
                        <c:v>0.17741088585990053</c:v>
                      </c:pt>
                      <c:pt idx="272">
                        <c:v>0.20910682287626295</c:v>
                      </c:pt>
                      <c:pt idx="273">
                        <c:v>0.19946097872055535</c:v>
                      </c:pt>
                      <c:pt idx="274">
                        <c:v>0.22328047236413612</c:v>
                      </c:pt>
                      <c:pt idx="275">
                        <c:v>0.23390488761750389</c:v>
                      </c:pt>
                      <c:pt idx="276">
                        <c:v>0.24736012445990599</c:v>
                      </c:pt>
                      <c:pt idx="277">
                        <c:v>0.24576811884705976</c:v>
                      </c:pt>
                      <c:pt idx="278">
                        <c:v>0.24517516578078655</c:v>
                      </c:pt>
                      <c:pt idx="279">
                        <c:v>0.27459513678856795</c:v>
                      </c:pt>
                      <c:pt idx="280">
                        <c:v>0.27170092157022885</c:v>
                      </c:pt>
                      <c:pt idx="281">
                        <c:v>0.289010980275479</c:v>
                      </c:pt>
                      <c:pt idx="282">
                        <c:v>0.29190384407732783</c:v>
                      </c:pt>
                      <c:pt idx="283">
                        <c:v>0.30512036768314726</c:v>
                      </c:pt>
                      <c:pt idx="284">
                        <c:v>0.33416710186987064</c:v>
                      </c:pt>
                      <c:pt idx="285">
                        <c:v>0.32848745499341736</c:v>
                      </c:pt>
                      <c:pt idx="286">
                        <c:v>0.35211108748183229</c:v>
                      </c:pt>
                      <c:pt idx="287">
                        <c:v>0.3480966411622437</c:v>
                      </c:pt>
                      <c:pt idx="288">
                        <c:v>0.34428471927881299</c:v>
                      </c:pt>
                      <c:pt idx="289">
                        <c:v>0.36009184760692142</c:v>
                      </c:pt>
                      <c:pt idx="290">
                        <c:v>0.36603756047596264</c:v>
                      </c:pt>
                      <c:pt idx="291">
                        <c:v>0.35933559916422431</c:v>
                      </c:pt>
                      <c:pt idx="292">
                        <c:v>0.34267993561310228</c:v>
                      </c:pt>
                      <c:pt idx="293">
                        <c:v>0.36580782986973898</c:v>
                      </c:pt>
                      <c:pt idx="294">
                        <c:v>0.35863871202886793</c:v>
                      </c:pt>
                      <c:pt idx="295">
                        <c:v>0.37237590188750136</c:v>
                      </c:pt>
                      <c:pt idx="296">
                        <c:v>0.35816929810549508</c:v>
                      </c:pt>
                      <c:pt idx="297">
                        <c:v>0.36699797015094054</c:v>
                      </c:pt>
                      <c:pt idx="298">
                        <c:v>0.36526249722693643</c:v>
                      </c:pt>
                      <c:pt idx="299">
                        <c:v>0.37242289219640018</c:v>
                      </c:pt>
                      <c:pt idx="300">
                        <c:v>0.35745456388595209</c:v>
                      </c:pt>
                      <c:pt idx="301">
                        <c:v>0.37105126305656638</c:v>
                      </c:pt>
                      <c:pt idx="302">
                        <c:v>0.36833573463396102</c:v>
                      </c:pt>
                      <c:pt idx="303">
                        <c:v>0.37257821249636308</c:v>
                      </c:pt>
                      <c:pt idx="304">
                        <c:v>0.37952945652474906</c:v>
                      </c:pt>
                      <c:pt idx="305">
                        <c:v>0.36853363507728781</c:v>
                      </c:pt>
                      <c:pt idx="306">
                        <c:v>0.37017885688595703</c:v>
                      </c:pt>
                      <c:pt idx="307">
                        <c:v>0.37611161109747465</c:v>
                      </c:pt>
                      <c:pt idx="308">
                        <c:v>0.38902737489974137</c:v>
                      </c:pt>
                      <c:pt idx="309">
                        <c:v>0.41371199237132761</c:v>
                      </c:pt>
                      <c:pt idx="310">
                        <c:v>0.40138766512256657</c:v>
                      </c:pt>
                      <c:pt idx="311">
                        <c:v>0.50615218681174101</c:v>
                      </c:pt>
                      <c:pt idx="312">
                        <c:v>0.50981521001692598</c:v>
                      </c:pt>
                      <c:pt idx="313">
                        <c:v>0.50793208804737877</c:v>
                      </c:pt>
                      <c:pt idx="314">
                        <c:v>0.50989152703545282</c:v>
                      </c:pt>
                      <c:pt idx="315">
                        <c:v>0.51710498419774342</c:v>
                      </c:pt>
                      <c:pt idx="316">
                        <c:v>0.52185717236163942</c:v>
                      </c:pt>
                      <c:pt idx="317">
                        <c:v>0.54236176924567714</c:v>
                      </c:pt>
                      <c:pt idx="318">
                        <c:v>0.54268038823836962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2B23-4D7F-A77D-1D2D68AB54C8}"/>
                  </c:ext>
                </c:extLst>
              </c15:ser>
            </c15:filteredLineSeries>
          </c:ext>
        </c:extLst>
      </c:lineChart>
      <c:dateAx>
        <c:axId val="205700342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003904"/>
        <c:crosses val="autoZero"/>
        <c:auto val="1"/>
        <c:lblOffset val="100"/>
        <c:baseTimeUnit val="months"/>
      </c:dateAx>
      <c:valAx>
        <c:axId val="205700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</a:t>
                </a:r>
                <a:r>
                  <a:rPr lang="en-US" baseline="0"/>
                  <a:t> Annual Return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00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171337</xdr:colOff>
      <xdr:row>0</xdr:row>
      <xdr:rowOff>168940</xdr:rowOff>
    </xdr:from>
    <xdr:to>
      <xdr:col>40</xdr:col>
      <xdr:colOff>458152</xdr:colOff>
      <xdr:row>31</xdr:row>
      <xdr:rowOff>63811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777B83-33AA-1A8A-E7CA-0EE8DD641F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</xdr:colOff>
      <xdr:row>0</xdr:row>
      <xdr:rowOff>64825</xdr:rowOff>
    </xdr:from>
    <xdr:to>
      <xdr:col>18</xdr:col>
      <xdr:colOff>266132</xdr:colOff>
      <xdr:row>23</xdr:row>
      <xdr:rowOff>170595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B749B51-BB77-5390-F9ED-AA8AE12333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112906</xdr:colOff>
      <xdr:row>26</xdr:row>
      <xdr:rowOff>140023</xdr:rowOff>
    </xdr:from>
    <xdr:to>
      <xdr:col>18</xdr:col>
      <xdr:colOff>146976</xdr:colOff>
      <xdr:row>50</xdr:row>
      <xdr:rowOff>125978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6391EC3-B523-F9D7-78E0-4B616B0817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11</xdr:row>
      <xdr:rowOff>0</xdr:rowOff>
    </xdr:from>
    <xdr:to>
      <xdr:col>9</xdr:col>
      <xdr:colOff>436729</xdr:colOff>
      <xdr:row>20</xdr:row>
      <xdr:rowOff>153187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98CBEC-A261-3774-BACD-40D3DC7FDA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41391" y="1951630"/>
          <a:ext cx="3159457" cy="17499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22</xdr:row>
      <xdr:rowOff>0</xdr:rowOff>
    </xdr:from>
    <xdr:to>
      <xdr:col>8</xdr:col>
      <xdr:colOff>968720</xdr:colOff>
      <xdr:row>26</xdr:row>
      <xdr:rowOff>99994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6C32B3A-1AE0-671A-A3E4-179C05919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41642" y="3903260"/>
          <a:ext cx="2429030" cy="80967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490BFA-FD3C-4CF2-8BA7-90C723A7D81A}" name="Table1" displayName="Table1" ref="B9:E12" totalsRowShown="0">
  <autoFilter ref="B9:E12" xr:uid="{21490BFA-FD3C-4CF2-8BA7-90C723A7D81A}"/>
  <tableColumns count="4">
    <tableColumn id="1" xr3:uid="{2F4A91F2-5B36-4D88-AA6D-6FA94213B314}" name="Portfolio Year" dataDxfId="7">
      <calculatedColumnFormula>B2</calculatedColumnFormula>
    </tableColumn>
    <tableColumn id="2" xr3:uid="{B73F318A-6636-456F-AA55-44190B73F3EC}" name="Equity Weight" dataDxfId="6">
      <calculatedColumnFormula>H2</calculatedColumnFormula>
    </tableColumn>
    <tableColumn id="3" xr3:uid="{1EF4C530-62EC-4418-9B50-36A14ADFF20B}" name="Fixed Income Weight" dataDxfId="5">
      <calculatedColumnFormula>1-C10</calculatedColumnFormula>
    </tableColumn>
    <tableColumn id="4" xr3:uid="{C69A6083-8CDB-4EC1-9AFC-26CE0FAE88FF}" name="Sharpe Ratio" dataDxfId="4">
      <calculatedColumnFormula>I2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DD2DE7-3506-46B4-8525-6EEB407C920B}" name="Table3" displayName="Table3" ref="B1:F4" totalsRowShown="0" headerRowBorderDxfId="3">
  <autoFilter ref="B1:F4" xr:uid="{98DD2DE7-3506-46B4-8525-6EEB407C920B}"/>
  <tableColumns count="5">
    <tableColumn id="1" xr3:uid="{3A0109EF-1D29-44E9-A30D-613FB82D4493}" name="Portfolio"/>
    <tableColumn id="2" xr3:uid="{2AC0020A-574A-4503-8480-CF56959E59FE}" name="Return" dataDxfId="2"/>
    <tableColumn id="3" xr3:uid="{E87BE7E8-748A-4B25-A7EE-293919BBB04E}" name="Standard Deviation" dataDxfId="1"/>
    <tableColumn id="4" xr3:uid="{D0097D6C-2D70-4924-94E2-010BC18FBA2F}" name="Risk Free" dataDxfId="0"/>
    <tableColumn id="5" xr3:uid="{67C9D2A1-68B4-4527-99BF-996839D28F17}" name="Sharpe Ratio">
      <calculatedColumnFormula>(C2-E2)/D2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89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6A6F33F-2C7B-43A1-A012-A578F40E70FA}">
  <we:reference id="wa104100404" version="3.0.0.1" store="en-US" storeType="OMEX"/>
  <we:alternateReferences>
    <we:reference id="wa104100404" version="3.0.0.1" store="wa104100404" storeType="OMEX"/>
  </we:alternateReferences>
  <we:properties>
    <we:property name="GisjCkUBcCgFMioHeQAXCA==" value="&quot;bQpmTA==&quot;"/>
    <we:property name="GisjCkUBcCgFMioHeQIUGgQqLA==" value="&quot;eA==&quot;"/>
    <we:property name="GisjCkUBcCgFMioHeRkUECAiIBRQF2E=" value="&quot;&quot;"/>
    <we:property name="GisjCkUBcCgFMioHeRkUECAiIBRQFw==" value="&quot;bQtmTA==&quot;"/>
    <we:property name="GisjCkUBcCgFMioHeTwaDj8mMCdBCzw=" value="&quot;eW1ySQ==&quot;"/>
    <we:property name="GisjCkUBcCgFMioHeTwaDj8mMCdFFjU=" value="&quot;eW1ySAVUYEs=&quot;"/>
    <we:property name="GisjCkUBcCgFMioHeTwaDj8mMCdGBzw=" value="&quot;eA==&quot;"/>
    <we:property name="GisjCkUBcCgFMioHeTwaDj8mMCdGCzM=" value="&quot;eQ==&quot;"/>
    <we:property name="GisjCkUBcCgFMioHeTwaDj8mMCdGEDE=" value="&quot;eQ==&quot;"/>
    <we:property name="GisjCkUBcCgFMioHeTwaDj8mMCdGFyo=" value="&quot;eHNy&quot;"/>
    <we:property name="GisjCkUBcCgFMioHeTwaDj8mMCdHASM=" value="&quot;fA==&quot;"/>
    <we:property name="GisjCkUBcCgFMioHeTwaDj8mMCdHBiY=" value="&quot;eA==&quot;"/>
    <we:property name="GisjCkUBcCgFMioHeTwaDj8mMCdHCCg=" value="&quot;eQ==&quot;"/>
    <we:property name="GisjCkUBcCgFMioHeTwaDj8mMCdHFzQ=" value="&quot;eQ==&quot;"/>
    <we:property name="GisjCkUBcCgFMioHeTwaDj8mMCdQCjc=" value="&quot;DhEF&quot;"/>
    <we:property name="GisjCkUBcCgFMioHeTwaDj8mMCdSBSA=" value="&quot;eW1ySAVUYEs=&quot;"/>
    <we:property name="GisjCkUBcCgFMioHeTwaDj8mMCdTATE=" value="&quot;eW1ySAVUYEs=&quot;"/>
    <we:property name="GisjCkUBcCgFMioHeTwaDj8mMCdUBzM=" value="&quot;eW1ySAQ=&quot;"/>
    <we:property name="GisjCkUBcCgFMioHeTwaDj8mMCdUFiM=" value="&quot;eA==&quot;"/>
    <we:property name="GisjCkUBcCgFMioHeTwaDj8mMCdWEjc=" value="&quot;eW1ySAVV&quot;"/>
    <we:property name="GisjCkUBcCgFMioHeTwaDj8mMCdYASQ=" value="&quot;ew==&quot;"/>
    <we:property name="GisjCkUBcCgFMioHeTwaDj8mMCdYCjk=" value="&quot;enM=&quot;"/>
    <we:property name="GisjCkUBcCgFMioHeTwaDj8mMCdYFiQ=" value="&quot;eW1yTwA=&quot;"/>
    <we:property name="GisjCkUBcCgFMioHeTwaDj8mMCdYFzw=" value="&quot;eQ==&quot;"/>
    <we:property name="GisjCkUBcCgFMioHeTwaDj8mMCdZFCA=" value="&quot;eQ==&quot;"/>
    <we:property name="GisjCkUBcCgFMioHeTwaDj8mMCdZFCQ=" value="&quot;eQ==&quot;"/>
    <we:property name="GisjCkUBcCgFMioHeTwaDj8mMCdbATc=" value="&quot;eA==&quot;"/>
    <we:property name="GisjCkUBcCgFMioHeTwaDj8mMCdbECI=" value="&quot;ew==&quot;"/>
    <we:property name="GisjCkUBcCgFMioHeTwaDj8mMCdcFCM=" value="&quot;eW17QQ==&quot;"/>
    <we:property name="GisjCkUBcCgFMioHeTwaDj8mMCdcFDQ=" value="&quot;eg==&quot;"/>
    <we:property name="GisjCkUBcCgFMioHeTwaDj8mMCdcFDk=" value="&quot;eA==&quot;"/>
    <we:property name="UniqueID" value="&quot;20248221727019986144&quot;"/>
  </we:properties>
  <we:bindings>
    <we:binding id="Var$H$2" type="matrix" appref="{0556EAE9-257D-46A7-A4EA-48D37F44459B}"/>
    <we:binding id="Var$H$3" type="matrix" appref="{C9A9AE03-C73B-4CE5-AE78-95177587E036}"/>
    <we:binding id="refEdit" type="matrix" appref="{3904B126-46D6-4C66-8452-CE08254F05C6}"/>
    <we:binding id="Worker" type="matrix" appref="{21483BE3-C69E-4AA9-8016-FD7E352B2E39}"/>
    <we:binding id="Obj" type="matrix" appref="{4EDC5F63-372B-407F-B792-4AEFCDE64734}"/>
    <we:binding id="Var$H$4" type="matrix" appref="{1CBA319A-C9FA-490D-A3B4-920002EC6AD6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2"/>
  <sheetViews>
    <sheetView tabSelected="1" zoomScale="65" zoomScaleNormal="67" workbookViewId="0">
      <selection activeCell="U23" sqref="U23"/>
    </sheetView>
  </sheetViews>
  <sheetFormatPr defaultColWidth="8.5" defaultRowHeight="14" x14ac:dyDescent="0.3"/>
  <cols>
    <col min="1" max="1" width="15.3984375" customWidth="1"/>
    <col min="2" max="2" width="16.3984375" customWidth="1"/>
    <col min="3" max="3" width="22.3984375" customWidth="1"/>
    <col min="4" max="4" width="15.09765625" customWidth="1"/>
    <col min="6" max="6" width="21.59765625" customWidth="1"/>
    <col min="7" max="7" width="18.69921875" customWidth="1"/>
    <col min="8" max="8" width="20.296875" customWidth="1"/>
    <col min="9" max="9" width="21.5" customWidth="1"/>
    <col min="10" max="10" width="27.8984375" customWidth="1"/>
    <col min="11" max="11" width="18" customWidth="1"/>
    <col min="13" max="13" width="17" customWidth="1"/>
    <col min="14" max="14" width="17.8984375" customWidth="1"/>
    <col min="15" max="15" width="20.8984375" customWidth="1"/>
    <col min="16" max="16" width="15.3984375" customWidth="1"/>
    <col min="17" max="17" width="21.8984375" customWidth="1"/>
    <col min="18" max="18" width="19.69921875" customWidth="1"/>
    <col min="19" max="19" width="17.5976562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M1" s="2" t="s">
        <v>10</v>
      </c>
      <c r="N1" s="2" t="s">
        <v>11</v>
      </c>
      <c r="O1" s="2" t="s">
        <v>12</v>
      </c>
      <c r="P1" s="1" t="s">
        <v>0</v>
      </c>
      <c r="Q1" s="2" t="s">
        <v>25</v>
      </c>
      <c r="R1" t="s">
        <v>13</v>
      </c>
      <c r="S1" s="2" t="s">
        <v>14</v>
      </c>
    </row>
    <row r="2" spans="1:19" x14ac:dyDescent="0.3">
      <c r="A2" s="3">
        <v>45473</v>
      </c>
      <c r="B2" s="2">
        <v>3.58820788229273E-2</v>
      </c>
      <c r="C2" s="2">
        <v>1.2874292762053499E-2</v>
      </c>
      <c r="D2" s="2">
        <v>3.4166666666666698E-4</v>
      </c>
      <c r="F2">
        <f t="shared" ref="F2:F65" si="0">CORREL(B2:B122,C2:C122)</f>
        <v>0.10289122320651238</v>
      </c>
      <c r="G2">
        <f t="shared" ref="G2:G65" si="1">B2-D2</f>
        <v>3.5540412156260637E-2</v>
      </c>
      <c r="H2">
        <f t="array" ref="H2">PRODUCT(1+G2:G122)^(1/10)-1</f>
        <v>0.12955343517168472</v>
      </c>
      <c r="I2" cm="1">
        <f t="array" ref="I2">PRODUCT(1+C2:C122 - C2:D122)^(1/10)-1</f>
        <v>3.8501910925086147E-3</v>
      </c>
      <c r="J2">
        <f>_xlfn.STDEV.S(G2:G122) * SQRT(12)</f>
        <v>0.15244975465301763</v>
      </c>
      <c r="K2">
        <f>_xlfn.STDEV.S(C2:C122) * SQRT(12)</f>
        <v>7.1108507292838852E-2</v>
      </c>
      <c r="M2">
        <f>('Sharpe Ratio'!$H$2*B2) + (1 - 'Sharpe Ratio'!$H$2)*C2</f>
        <v>2.446405422477909E-2</v>
      </c>
      <c r="N2">
        <f>('Sharpe Ratio'!$H$3*B2) + (1 - 'Sharpe Ratio'!$H$3)*C2</f>
        <v>1.7717972718306618E-2</v>
      </c>
      <c r="O2">
        <f>('Sharpe Ratio'!$H$4*B2) + (1 - 'Sharpe Ratio'!$H$4)*C2</f>
        <v>1.5100848004596167E-2</v>
      </c>
      <c r="P2" s="3">
        <v>45473</v>
      </c>
      <c r="Q2" s="7">
        <f t="shared" ref="Q2:Q33" si="2">Q3*(1+M2)</f>
        <v>3513.397702474454</v>
      </c>
      <c r="R2" s="7">
        <f t="shared" ref="R2:R33" si="3">R3*(1+N2)</f>
        <v>2003.2129604207585</v>
      </c>
      <c r="S2" s="7">
        <f t="shared" ref="S2:S33" si="4">S3*(1+O2)</f>
        <v>1593.2072074576579</v>
      </c>
    </row>
    <row r="3" spans="1:19" x14ac:dyDescent="0.3">
      <c r="A3" s="3">
        <v>45443</v>
      </c>
      <c r="B3" s="2">
        <v>4.9584701695038202E-2</v>
      </c>
      <c r="C3" s="2">
        <v>1.8938624654132499E-2</v>
      </c>
      <c r="D3" s="2">
        <v>3.66666666666667E-4</v>
      </c>
      <c r="F3">
        <f t="shared" si="0"/>
        <v>0.10224496482672021</v>
      </c>
      <c r="G3">
        <f t="shared" si="1"/>
        <v>4.9218035028371535E-2</v>
      </c>
      <c r="H3">
        <f t="array" ref="H3">PRODUCT(1+G3:G123)^(1/10)-1</f>
        <v>0.1282302529374244</v>
      </c>
      <c r="I3" cm="1">
        <f t="array" ref="I3">PRODUCT(1+C3:C123 - C3:D123)^(1/10)-1</f>
        <v>4.6761810197923914E-3</v>
      </c>
      <c r="J3">
        <f t="shared" ref="J3:J66" si="5">_xlfn.STDEV.S(G3:G123) * SQRT(12)</f>
        <v>0.15230345095904166</v>
      </c>
      <c r="K3">
        <f t="shared" ref="K3:K66" si="6">_xlfn.STDEV.S(C3:C123) * SQRT(12)</f>
        <v>7.1291299393998087E-2</v>
      </c>
      <c r="M3">
        <f>('Sharpe Ratio'!$H$2*B3) + (1 - 'Sharpe Ratio'!$H$2)*C3</f>
        <v>3.4376038829171951E-2</v>
      </c>
      <c r="N3">
        <f>('Sharpe Ratio'!$H$3*B3) + (1 - 'Sharpe Ratio'!$H$3)*C3</f>
        <v>2.5390344463595393E-2</v>
      </c>
      <c r="O3">
        <f>('Sharpe Ratio'!$H$4*B3) + (1 - 'Sharpe Ratio'!$H$4)*C3</f>
        <v>2.1904367786403419E-2</v>
      </c>
      <c r="P3" s="3">
        <v>45443</v>
      </c>
      <c r="Q3" s="7">
        <f t="shared" si="2"/>
        <v>3429.4982708134867</v>
      </c>
      <c r="R3" s="7">
        <f t="shared" si="3"/>
        <v>1968.3380014113461</v>
      </c>
      <c r="S3" s="7">
        <f t="shared" si="4"/>
        <v>1569.5063309122997</v>
      </c>
    </row>
    <row r="4" spans="1:19" x14ac:dyDescent="0.3">
      <c r="A4" s="3">
        <v>45412</v>
      </c>
      <c r="B4" s="2">
        <v>-4.0844677053101901E-2</v>
      </c>
      <c r="C4" s="2">
        <v>-3.4562884843225901E-2</v>
      </c>
      <c r="D4" s="2">
        <v>3.9166666666666701E-4</v>
      </c>
      <c r="F4">
        <f t="shared" si="0"/>
        <v>9.6026916112779276E-2</v>
      </c>
      <c r="G4">
        <f t="shared" si="1"/>
        <v>-4.1236343719768566E-2</v>
      </c>
      <c r="H4">
        <f t="array" ref="H4">PRODUCT(1+G4:G124)^(1/10)-1</f>
        <v>0.12364992010474074</v>
      </c>
      <c r="I4" cm="1">
        <f t="array" ref="I4">PRODUCT(1+C4:C124 - C4:D124)^(1/10)-1</f>
        <v>3.7071724837096642E-3</v>
      </c>
      <c r="J4">
        <f t="shared" si="5"/>
        <v>0.1518222211123133</v>
      </c>
      <c r="K4">
        <f t="shared" si="6"/>
        <v>7.1102930358144301E-2</v>
      </c>
      <c r="M4">
        <f>('Sharpe Ratio'!$H$2*B4) + (1 - 'Sharpe Ratio'!$H$2)*C4</f>
        <v>-3.7727225518084634E-2</v>
      </c>
      <c r="N4">
        <f>('Sharpe Ratio'!$H$3*B4) + (1 - 'Sharpe Ratio'!$H$3)*C4</f>
        <v>-3.5885349809469058E-2</v>
      </c>
      <c r="O4">
        <f>('Sharpe Ratio'!$H$4*B4) + (1 - 'Sharpe Ratio'!$H$4)*C4</f>
        <v>-3.5170798935457853E-2</v>
      </c>
      <c r="P4" s="3">
        <v>45412</v>
      </c>
      <c r="Q4" s="7">
        <f t="shared" si="2"/>
        <v>3315.5236993844087</v>
      </c>
      <c r="R4" s="7">
        <f t="shared" si="3"/>
        <v>1919.5987284637711</v>
      </c>
      <c r="S4" s="7">
        <f t="shared" si="4"/>
        <v>1535.8641966782893</v>
      </c>
    </row>
    <row r="5" spans="1:19" x14ac:dyDescent="0.3">
      <c r="A5" s="3">
        <v>45382</v>
      </c>
      <c r="B5" s="2">
        <v>3.2174370801162998E-2</v>
      </c>
      <c r="C5" s="2">
        <v>7.6047731773940504E-3</v>
      </c>
      <c r="D5" s="2">
        <v>3.5833333333333301E-4</v>
      </c>
      <c r="F5">
        <f t="shared" si="0"/>
        <v>8.0641749917529662E-2</v>
      </c>
      <c r="G5">
        <f t="shared" si="1"/>
        <v>3.1816037467829662E-2</v>
      </c>
      <c r="H5">
        <f t="array" ref="H5">PRODUCT(1+G5:G125)^(1/10)-1</f>
        <v>0.12933658100865286</v>
      </c>
      <c r="I5" cm="1">
        <f t="array" ref="I5">PRODUCT(1+C5:C125 - C5:D125)^(1/10)-1</f>
        <v>6.9462605078745021E-3</v>
      </c>
      <c r="J5">
        <f t="shared" si="5"/>
        <v>0.15092835289036904</v>
      </c>
      <c r="K5">
        <f t="shared" si="6"/>
        <v>7.0233173562662246E-2</v>
      </c>
      <c r="M5">
        <f>('Sharpe Ratio'!$H$2*B5) + (1 - 'Sharpe Ratio'!$H$2)*C5</f>
        <v>1.9981269331401534E-2</v>
      </c>
      <c r="N5">
        <f>('Sharpe Ratio'!$H$3*B5) + (1 - 'Sharpe Ratio'!$H$3)*C5</f>
        <v>1.2777251191079742E-2</v>
      </c>
      <c r="O5">
        <f>('Sharpe Ratio'!$H$4*B5) + (1 - 'Sharpe Ratio'!$H$4)*C5</f>
        <v>9.9824711554449205E-3</v>
      </c>
      <c r="P5" s="3">
        <v>45382</v>
      </c>
      <c r="Q5" s="7">
        <f t="shared" si="2"/>
        <v>3445.5133589012494</v>
      </c>
      <c r="R5" s="7">
        <f t="shared" si="3"/>
        <v>1991.0481892214943</v>
      </c>
      <c r="S5" s="7">
        <f t="shared" si="4"/>
        <v>1591.8508633276199</v>
      </c>
    </row>
    <row r="6" spans="1:19" x14ac:dyDescent="0.3">
      <c r="A6" s="3">
        <v>45351</v>
      </c>
      <c r="B6" s="2">
        <v>5.33959688301264E-2</v>
      </c>
      <c r="C6" s="2">
        <v>-2.1193855859562499E-2</v>
      </c>
      <c r="D6" s="2">
        <v>3.5E-4</v>
      </c>
      <c r="F6">
        <f t="shared" si="0"/>
        <v>8.0660746376706643E-2</v>
      </c>
      <c r="G6">
        <f t="shared" si="1"/>
        <v>5.3045968830126397E-2</v>
      </c>
      <c r="H6">
        <f t="array" ref="H6">PRODUCT(1+G6:G126)^(1/10)-1</f>
        <v>0.13085183782952847</v>
      </c>
      <c r="I6" cm="1">
        <f t="array" ref="I6">PRODUCT(1+C6:C126 - C6:D126)^(1/10)-1</f>
        <v>6.7573039702111259E-3</v>
      </c>
      <c r="J6">
        <f t="shared" si="5"/>
        <v>0.15118353388743855</v>
      </c>
      <c r="K6">
        <f t="shared" si="6"/>
        <v>7.0215174227925711E-2</v>
      </c>
      <c r="M6">
        <f>('Sharpe Ratio'!$H$2*B6) + (1 - 'Sharpe Ratio'!$H$2)*C6</f>
        <v>1.6379436651624148E-2</v>
      </c>
      <c r="N6">
        <f>('Sharpe Ratio'!$H$3*B6) + (1 - 'Sharpe Ratio'!$H$3)*C6</f>
        <v>-5.4909439047145167E-3</v>
      </c>
      <c r="O6">
        <f>('Sharpe Ratio'!$H$4*B6) + (1 - 'Sharpe Ratio'!$H$4)*C6</f>
        <v>-1.3975500961626792E-2</v>
      </c>
      <c r="P6" s="3">
        <v>45351</v>
      </c>
      <c r="Q6" s="7">
        <f t="shared" si="2"/>
        <v>3378.0163052992007</v>
      </c>
      <c r="R6" s="7">
        <f t="shared" si="3"/>
        <v>1965.9290203052212</v>
      </c>
      <c r="S6" s="7">
        <f t="shared" si="4"/>
        <v>1576.1173176664179</v>
      </c>
    </row>
    <row r="7" spans="1:19" x14ac:dyDescent="0.3">
      <c r="A7" s="3">
        <v>45322</v>
      </c>
      <c r="B7" s="2">
        <v>1.6804026414957599E-2</v>
      </c>
      <c r="C7" s="2">
        <v>-3.0238124374881701E-3</v>
      </c>
      <c r="D7" s="2">
        <v>3.9166666666666701E-4</v>
      </c>
      <c r="F7">
        <f t="shared" si="0"/>
        <v>7.6040526466616951E-2</v>
      </c>
      <c r="G7">
        <f t="shared" si="1"/>
        <v>1.6412359748290931E-2</v>
      </c>
      <c r="H7">
        <f t="array" ref="H7">PRODUCT(1+G7:G127)^(1/10)-1</f>
        <v>0.12107025400685534</v>
      </c>
      <c r="I7" cm="1">
        <f t="array" ref="I7">PRODUCT(1+C7:C127 - C7:D127)^(1/10)-1</f>
        <v>1.2112396482038879E-2</v>
      </c>
      <c r="J7">
        <f t="shared" si="5"/>
        <v>0.15127417492812578</v>
      </c>
      <c r="K7">
        <f t="shared" si="6"/>
        <v>7.0532774632314013E-2</v>
      </c>
      <c r="M7">
        <f>('Sharpe Ratio'!$H$2*B7) + (1 - 'Sharpe Ratio'!$H$2)*C7</f>
        <v>6.9641073916169201E-3</v>
      </c>
      <c r="N7">
        <f>('Sharpe Ratio'!$H$3*B7) + (1 - 'Sharpe Ratio'!$H$3)*C7</f>
        <v>1.1504138601359194E-3</v>
      </c>
      <c r="O7">
        <f>('Sharpe Ratio'!$H$4*B7) + (1 - 'Sharpe Ratio'!$H$4)*C7</f>
        <v>-1.104993372133576E-3</v>
      </c>
      <c r="P7" s="3">
        <v>45322</v>
      </c>
      <c r="Q7" s="7">
        <f t="shared" si="2"/>
        <v>3323.5779704750707</v>
      </c>
      <c r="R7" s="7">
        <f t="shared" si="3"/>
        <v>1976.7834272158327</v>
      </c>
      <c r="S7" s="7">
        <f t="shared" si="4"/>
        <v>1598.456548699892</v>
      </c>
    </row>
    <row r="8" spans="1:19" x14ac:dyDescent="0.3">
      <c r="A8" s="3">
        <v>45291</v>
      </c>
      <c r="B8" s="2">
        <v>4.5430877558381398E-2</v>
      </c>
      <c r="C8" s="2">
        <v>4.2262744128412702E-2</v>
      </c>
      <c r="D8" s="2">
        <v>3.5833333333333301E-4</v>
      </c>
      <c r="F8">
        <f t="shared" si="0"/>
        <v>7.2990850640339847E-2</v>
      </c>
      <c r="G8">
        <f t="shared" si="1"/>
        <v>4.5072544225048063E-2</v>
      </c>
      <c r="H8">
        <f t="array" ref="H8">PRODUCT(1+G8:G128)^(1/10)-1</f>
        <v>0.12204857623489906</v>
      </c>
      <c r="I8" cm="1">
        <f t="array" ref="I8">PRODUCT(1+C8:C128 - C8:D128)^(1/10)-1</f>
        <v>1.0404281472679688E-2</v>
      </c>
      <c r="J8">
        <f t="shared" si="5"/>
        <v>0.15133532460155188</v>
      </c>
      <c r="K8">
        <f t="shared" si="6"/>
        <v>7.084162059752315E-2</v>
      </c>
      <c r="M8">
        <f>('Sharpe Ratio'!$H$2*B8) + (1 - 'Sharpe Ratio'!$H$2)*C8</f>
        <v>4.3858634782049516E-2</v>
      </c>
      <c r="N8">
        <f>('Sharpe Ratio'!$H$3*B8) + (1 - 'Sharpe Ratio'!$H$3)*C8</f>
        <v>4.292971070889437E-2</v>
      </c>
      <c r="O8">
        <f>('Sharpe Ratio'!$H$4*B8) + (1 - 'Sharpe Ratio'!$H$4)*C8</f>
        <v>4.2569337039130323E-2</v>
      </c>
      <c r="P8" s="3">
        <v>45291</v>
      </c>
      <c r="Q8" s="7">
        <f t="shared" si="2"/>
        <v>3300.5922913024974</v>
      </c>
      <c r="R8" s="7">
        <f t="shared" si="3"/>
        <v>1974.5119213345258</v>
      </c>
      <c r="S8" s="7">
        <f t="shared" si="4"/>
        <v>1600.2247864828794</v>
      </c>
    </row>
    <row r="9" spans="1:19" x14ac:dyDescent="0.3">
      <c r="A9" s="3">
        <v>45260</v>
      </c>
      <c r="B9" s="2">
        <v>9.1325284965522405E-2</v>
      </c>
      <c r="C9" s="2">
        <v>4.8660640564183198E-2</v>
      </c>
      <c r="D9" s="2">
        <v>3.66666666666667E-4</v>
      </c>
      <c r="F9">
        <f t="shared" si="0"/>
        <v>5.7933549832348406E-2</v>
      </c>
      <c r="G9">
        <f t="shared" si="1"/>
        <v>9.0958618298855737E-2</v>
      </c>
      <c r="H9">
        <f t="array" ref="H9">PRODUCT(1+G9:G129)^(1/10)-1</f>
        <v>0.12047115745404513</v>
      </c>
      <c r="I9" cm="1">
        <f t="array" ref="I9">PRODUCT(1+C9:C129 - C9:D129)^(1/10)-1</f>
        <v>4.9531283877570775E-3</v>
      </c>
      <c r="J9">
        <f t="shared" si="5"/>
        <v>0.15107151986729087</v>
      </c>
      <c r="K9">
        <f t="shared" si="6"/>
        <v>6.9762630113813132E-2</v>
      </c>
      <c r="M9">
        <f>('Sharpe Ratio'!$H$2*B9) + (1 - 'Sharpe Ratio'!$H$2)*C9</f>
        <v>7.0152193475674113E-2</v>
      </c>
      <c r="N9">
        <f>('Sharpe Ratio'!$H$3*B9) + (1 - 'Sharpe Ratio'!$H$3)*C9</f>
        <v>5.7642551399961592E-2</v>
      </c>
      <c r="O9">
        <f>('Sharpe Ratio'!$H$4*B9) + (1 - 'Sharpe Ratio'!$H$4)*C9</f>
        <v>5.2789468405840069E-2</v>
      </c>
      <c r="P9" s="3">
        <v>45260</v>
      </c>
      <c r="Q9" s="7">
        <f t="shared" si="2"/>
        <v>3161.9150154289218</v>
      </c>
      <c r="R9" s="7">
        <f t="shared" si="3"/>
        <v>1893.2358538260662</v>
      </c>
      <c r="S9" s="7">
        <f t="shared" si="4"/>
        <v>1534.8857189944565</v>
      </c>
    </row>
    <row r="10" spans="1:19" x14ac:dyDescent="0.3">
      <c r="A10" s="3">
        <v>45230</v>
      </c>
      <c r="B10" s="2">
        <v>-2.10268567375759E-2</v>
      </c>
      <c r="C10" s="2">
        <v>-2.2222465761431401E-2</v>
      </c>
      <c r="D10" s="2">
        <v>3.9166666666666701E-4</v>
      </c>
      <c r="F10">
        <f t="shared" si="0"/>
        <v>2.4531618780622221E-2</v>
      </c>
      <c r="G10">
        <f t="shared" si="1"/>
        <v>-2.1418523404242568E-2</v>
      </c>
      <c r="H10">
        <f t="array" ref="H10">PRODUCT(1+G10:G130)^(1/10)-1</f>
        <v>0.11576229114989367</v>
      </c>
      <c r="I10" cm="1">
        <f t="array" ref="I10">PRODUCT(1+C10:C130 - C10:D130)^(1/10)-1</f>
        <v>1.0900453876452332E-3</v>
      </c>
      <c r="J10">
        <f t="shared" si="5"/>
        <v>0.14932643739094853</v>
      </c>
      <c r="K10">
        <f t="shared" si="6"/>
        <v>6.813041761334937E-2</v>
      </c>
      <c r="M10">
        <f>('Sharpe Ratio'!$H$2*B10) + (1 - 'Sharpe Ratio'!$H$2)*C10</f>
        <v>-2.162019906125846E-2</v>
      </c>
      <c r="N10">
        <f>('Sharpe Ratio'!$H$3*B10) + (1 - 'Sharpe Ratio'!$H$3)*C10</f>
        <v>-2.1970761949120121E-2</v>
      </c>
      <c r="O10">
        <f>('Sharpe Ratio'!$H$4*B10) + (1 - 'Sharpe Ratio'!$H$4)*C10</f>
        <v>-2.2106761906525354E-2</v>
      </c>
      <c r="P10" s="3">
        <v>45230</v>
      </c>
      <c r="Q10" s="7">
        <f t="shared" si="2"/>
        <v>2954.6405031975446</v>
      </c>
      <c r="R10" s="7">
        <f t="shared" si="3"/>
        <v>1790.0526518340823</v>
      </c>
      <c r="S10" s="7">
        <f t="shared" si="4"/>
        <v>1457.9227519426258</v>
      </c>
    </row>
    <row r="11" spans="1:19" x14ac:dyDescent="0.3">
      <c r="A11" s="3">
        <v>45199</v>
      </c>
      <c r="B11" s="2">
        <v>-4.7677820812387903E-2</v>
      </c>
      <c r="C11" s="2">
        <v>-3.45908223334788E-2</v>
      </c>
      <c r="D11" s="2">
        <v>3.5833333333333301E-4</v>
      </c>
      <c r="F11">
        <f t="shared" si="0"/>
        <v>2.03993959338328E-2</v>
      </c>
      <c r="G11">
        <f t="shared" si="1"/>
        <v>-4.8036154145721238E-2</v>
      </c>
      <c r="H11">
        <f t="array" ref="H11">PRODUCT(1+G11:G131)^(1/10)-1</f>
        <v>0.12163868788783105</v>
      </c>
      <c r="I11" cm="1">
        <f t="array" ref="I11">PRODUCT(1+C11:C131 - C11:D131)^(1/10)-1</f>
        <v>4.7680821654152439E-3</v>
      </c>
      <c r="J11">
        <f t="shared" si="5"/>
        <v>0.14914017784115263</v>
      </c>
      <c r="K11">
        <f t="shared" si="6"/>
        <v>6.7882438899443953E-2</v>
      </c>
      <c r="M11">
        <f>('Sharpe Ratio'!$H$2*B11) + (1 - 'Sharpe Ratio'!$H$2)*C11</f>
        <v>-4.1183164170816314E-2</v>
      </c>
      <c r="N11">
        <f>('Sharpe Ratio'!$H$3*B11) + (1 - 'Sharpe Ratio'!$H$3)*C11</f>
        <v>-3.7345943232642773E-2</v>
      </c>
      <c r="O11">
        <f>('Sharpe Ratio'!$H$4*B11) + (1 - 'Sharpe Ratio'!$H$4)*C11</f>
        <v>-3.5857303384513761E-2</v>
      </c>
      <c r="P11" s="3">
        <v>45199</v>
      </c>
      <c r="Q11" s="7">
        <f t="shared" si="2"/>
        <v>3019.9320349445165</v>
      </c>
      <c r="R11" s="7">
        <f t="shared" si="3"/>
        <v>1830.2649677442041</v>
      </c>
      <c r="S11" s="7">
        <f t="shared" si="4"/>
        <v>1490.8813100958023</v>
      </c>
    </row>
    <row r="12" spans="1:19" x14ac:dyDescent="0.3">
      <c r="A12" s="3">
        <v>45169</v>
      </c>
      <c r="B12" s="2">
        <v>-1.59212472065214E-2</v>
      </c>
      <c r="C12" s="2">
        <v>-8.9067569296330494E-3</v>
      </c>
      <c r="D12" s="2">
        <v>3.7500000000000001E-4</v>
      </c>
      <c r="F12">
        <f t="shared" si="0"/>
        <v>5.4015707156148942E-3</v>
      </c>
      <c r="G12">
        <f t="shared" si="1"/>
        <v>-1.62962472065214E-2</v>
      </c>
      <c r="H12">
        <f t="array" ref="H12">PRODUCT(1+G12:G132)^(1/10)-1</f>
        <v>0.12386620078482458</v>
      </c>
      <c r="I12" cm="1">
        <f t="array" ref="I12">PRODUCT(1+C12:C132 - C12:D132)^(1/10)-1</f>
        <v>7.0590317469183539E-3</v>
      </c>
      <c r="J12">
        <f t="shared" si="5"/>
        <v>0.14851171896331566</v>
      </c>
      <c r="K12">
        <f t="shared" si="6"/>
        <v>6.7091642736738372E-2</v>
      </c>
      <c r="M12">
        <f>('Sharpe Ratio'!$H$2*B12) + (1 - 'Sharpe Ratio'!$H$2)*C12</f>
        <v>-1.2440181174653887E-2</v>
      </c>
      <c r="N12">
        <f>('Sharpe Ratio'!$H$3*B12) + (1 - 'Sharpe Ratio'!$H$3)*C12</f>
        <v>-1.0383472067178367E-2</v>
      </c>
      <c r="O12">
        <f>('Sharpe Ratio'!$H$4*B12) + (1 - 'Sharpe Ratio'!$H$4)*C12</f>
        <v>-9.5855771367771864E-3</v>
      </c>
      <c r="P12" s="3">
        <v>45169</v>
      </c>
      <c r="Q12" s="7">
        <f t="shared" si="2"/>
        <v>3149.6443555174778</v>
      </c>
      <c r="R12" s="7">
        <f t="shared" si="3"/>
        <v>1901.2696771780402</v>
      </c>
      <c r="S12" s="7">
        <f t="shared" si="4"/>
        <v>1546.3284795179929</v>
      </c>
    </row>
    <row r="13" spans="1:19" x14ac:dyDescent="0.3">
      <c r="A13" s="3">
        <v>45138</v>
      </c>
      <c r="B13" s="2">
        <v>3.21247706599435E-2</v>
      </c>
      <c r="C13" s="2">
        <v>-8.3574631744078899E-3</v>
      </c>
      <c r="D13" s="2">
        <v>3.7500000000000001E-4</v>
      </c>
      <c r="F13">
        <f t="shared" si="0"/>
        <v>-6.1918041185096597E-4</v>
      </c>
      <c r="G13">
        <f t="shared" si="1"/>
        <v>3.1749770659943499E-2</v>
      </c>
      <c r="H13">
        <f t="array" ref="H13">PRODUCT(1+G13:G133)^(1/10)-1</f>
        <v>0.13131523419463775</v>
      </c>
      <c r="I13" cm="1">
        <f t="array" ref="I13">PRODUCT(1+C13:C133 - C13:D133)^(1/10)-1</f>
        <v>7.2273932875241975E-3</v>
      </c>
      <c r="J13">
        <f t="shared" si="5"/>
        <v>0.14880109066654934</v>
      </c>
      <c r="K13">
        <f t="shared" si="6"/>
        <v>6.7074232665543951E-2</v>
      </c>
      <c r="M13">
        <f>('Sharpe Ratio'!$H$2*B13) + (1 - 'Sharpe Ratio'!$H$2)*C13</f>
        <v>1.2034739377244009E-2</v>
      </c>
      <c r="N13">
        <f>('Sharpe Ratio'!$H$3*B13) + (1 - 'Sharpe Ratio'!$H$3)*C13</f>
        <v>1.6499892120639282E-4</v>
      </c>
      <c r="O13">
        <f>('Sharpe Ratio'!$H$4*B13) + (1 - 'Sharpe Ratio'!$H$4)*C13</f>
        <v>-4.4398359096535856E-3</v>
      </c>
      <c r="P13" s="3">
        <v>45138</v>
      </c>
      <c r="Q13" s="7">
        <f t="shared" si="2"/>
        <v>3189.3200750753763</v>
      </c>
      <c r="R13" s="7">
        <f t="shared" si="3"/>
        <v>1921.2185968129916</v>
      </c>
      <c r="S13" s="7">
        <f t="shared" si="4"/>
        <v>1561.2943873006809</v>
      </c>
    </row>
    <row r="14" spans="1:19" x14ac:dyDescent="0.3">
      <c r="A14" s="3">
        <v>45107</v>
      </c>
      <c r="B14" s="2">
        <v>6.6075569274411702E-2</v>
      </c>
      <c r="C14" s="2">
        <v>-1.15370910934782E-2</v>
      </c>
      <c r="D14" s="2">
        <v>3.33333333333333E-4</v>
      </c>
      <c r="F14">
        <f t="shared" si="0"/>
        <v>7.9672185669118645E-3</v>
      </c>
      <c r="G14">
        <f t="shared" si="1"/>
        <v>6.5742235941078364E-2</v>
      </c>
      <c r="H14">
        <f t="array" ref="H14">PRODUCT(1+G14:G134)^(1/10)-1</f>
        <v>0.12626110214640818</v>
      </c>
      <c r="I14" cm="1">
        <f t="array" ref="I14">PRODUCT(1+C14:C134 - C14:D134)^(1/10)-1</f>
        <v>5.3932941024010805E-3</v>
      </c>
      <c r="J14">
        <f t="shared" si="5"/>
        <v>0.14885634652280794</v>
      </c>
      <c r="K14">
        <f t="shared" si="6"/>
        <v>6.7570190098100863E-2</v>
      </c>
      <c r="M14">
        <f>('Sharpe Ratio'!$H$2*B14) + (1 - 'Sharpe Ratio'!$H$2)*C14</f>
        <v>2.7558900922939993E-2</v>
      </c>
      <c r="N14">
        <f>('Sharpe Ratio'!$H$3*B14) + (1 - 'Sharpe Ratio'!$H$3)*C14</f>
        <v>4.8021988486654874E-3</v>
      </c>
      <c r="O14">
        <f>('Sharpe Ratio'!$H$4*B14) + (1 - 'Sharpe Ratio'!$H$4)*C14</f>
        <v>-4.0262043279027313E-3</v>
      </c>
      <c r="P14" s="3">
        <v>45107</v>
      </c>
      <c r="Q14" s="7">
        <f t="shared" si="2"/>
        <v>3151.3938711609107</v>
      </c>
      <c r="R14" s="7">
        <f t="shared" si="3"/>
        <v>1920.9016501129793</v>
      </c>
      <c r="S14" s="7">
        <f t="shared" si="4"/>
        <v>1568.257191896837</v>
      </c>
    </row>
    <row r="15" spans="1:19" x14ac:dyDescent="0.3">
      <c r="A15" s="3">
        <v>45077</v>
      </c>
      <c r="B15" s="2">
        <v>4.3466422615585599E-3</v>
      </c>
      <c r="C15" s="2">
        <v>-1.4620200900317499E-2</v>
      </c>
      <c r="D15" s="2">
        <v>2.9999999999999997E-4</v>
      </c>
      <c r="F15">
        <f t="shared" si="0"/>
        <v>9.8574950051898338E-3</v>
      </c>
      <c r="G15">
        <f t="shared" si="1"/>
        <v>4.04664226155856E-3</v>
      </c>
      <c r="H15">
        <f t="array" ref="H15">PRODUCT(1+G15:G135)^(1/10)-1</f>
        <v>0.12170342862326788</v>
      </c>
      <c r="I15" cm="1">
        <f t="array" ref="I15">PRODUCT(1+C15:C135 - C15:D135)^(1/10)-1</f>
        <v>2.8310035420231472E-3</v>
      </c>
      <c r="J15">
        <f t="shared" si="5"/>
        <v>0.14788736767459515</v>
      </c>
      <c r="K15">
        <f t="shared" si="6"/>
        <v>6.848779944765393E-2</v>
      </c>
      <c r="M15">
        <f>('Sharpe Ratio'!$H$2*B15) + (1 - 'Sharpe Ratio'!$H$2)*C15</f>
        <v>-5.0659922787026027E-3</v>
      </c>
      <c r="N15">
        <f>('Sharpe Ratio'!$H$3*B15) + (1 - 'Sharpe Ratio'!$H$3)*C15</f>
        <v>-1.0627234440463059E-2</v>
      </c>
      <c r="O15">
        <f>('Sharpe Ratio'!$H$4*B15) + (1 - 'Sharpe Ratio'!$H$4)*C15</f>
        <v>-1.278470382272707E-2</v>
      </c>
      <c r="P15" s="3">
        <v>45077</v>
      </c>
      <c r="Q15" s="7">
        <f t="shared" si="2"/>
        <v>3066.874189236617</v>
      </c>
      <c r="R15" s="7">
        <f t="shared" si="3"/>
        <v>1911.7211848401703</v>
      </c>
      <c r="S15" s="7">
        <f t="shared" si="4"/>
        <v>1574.5968405108035</v>
      </c>
    </row>
    <row r="16" spans="1:19" x14ac:dyDescent="0.3">
      <c r="A16" s="3">
        <v>45046</v>
      </c>
      <c r="B16" s="2">
        <v>1.56081522616285E-2</v>
      </c>
      <c r="C16" s="2">
        <v>7.0779478643079301E-3</v>
      </c>
      <c r="D16" s="2">
        <v>2.9166666666666702E-4</v>
      </c>
      <c r="F16">
        <f t="shared" si="0"/>
        <v>1.0391921476862511E-2</v>
      </c>
      <c r="G16">
        <f t="shared" si="1"/>
        <v>1.5316485594961833E-2</v>
      </c>
      <c r="H16">
        <f t="array" ref="H16">PRODUCT(1+G16:G136)^(1/10)-1</f>
        <v>0.12339217504545541</v>
      </c>
      <c r="I16" cm="1">
        <f t="array" ref="I16">PRODUCT(1+C16:C136 - C16:D136)^(1/10)-1</f>
        <v>6.1160017283423684E-3</v>
      </c>
      <c r="J16">
        <f t="shared" si="5"/>
        <v>0.14789918760011631</v>
      </c>
      <c r="K16">
        <f t="shared" si="6"/>
        <v>6.8534373856139877E-2</v>
      </c>
      <c r="M16">
        <f>('Sharpe Ratio'!$H$2*B16) + (1 - 'Sharpe Ratio'!$H$2)*C16</f>
        <v>1.1374886036962498E-2</v>
      </c>
      <c r="N16">
        <f>('Sharpe Ratio'!$H$3*B16) + (1 - 'Sharpe Ratio'!$H$3)*C16</f>
        <v>8.8737564637414515E-3</v>
      </c>
      <c r="O16">
        <f>('Sharpe Ratio'!$H$4*B16) + (1 - 'Sharpe Ratio'!$H$4)*C16</f>
        <v>7.9034497735556604E-3</v>
      </c>
      <c r="P16" s="3">
        <v>45046</v>
      </c>
      <c r="Q16" s="7">
        <f t="shared" si="2"/>
        <v>3082.4900600801607</v>
      </c>
      <c r="R16" s="7">
        <f t="shared" si="3"/>
        <v>1932.2557193688285</v>
      </c>
      <c r="S16" s="7">
        <f t="shared" si="4"/>
        <v>1594.9882934431917</v>
      </c>
    </row>
    <row r="17" spans="1:19" x14ac:dyDescent="0.3">
      <c r="A17" s="3">
        <v>45016</v>
      </c>
      <c r="B17" s="2">
        <v>3.6714403439315001E-2</v>
      </c>
      <c r="C17" s="2">
        <v>3.87457275869156E-2</v>
      </c>
      <c r="D17" s="2">
        <v>2.9999999999999997E-4</v>
      </c>
      <c r="F17">
        <f t="shared" si="0"/>
        <v>1.0987711475503509E-2</v>
      </c>
      <c r="G17">
        <f t="shared" si="1"/>
        <v>3.6414403439314999E-2</v>
      </c>
      <c r="H17">
        <f t="array" ref="H17">PRODUCT(1+G17:G137)^(1/10)-1</f>
        <v>0.12582332782827055</v>
      </c>
      <c r="I17" cm="1">
        <f t="array" ref="I17">PRODUCT(1+C17:C137 - C17:D137)^(1/10)-1</f>
        <v>5.8579548302211126E-3</v>
      </c>
      <c r="J17">
        <f t="shared" si="5"/>
        <v>0.14813525635947522</v>
      </c>
      <c r="K17">
        <f t="shared" si="6"/>
        <v>6.8513846202332598E-2</v>
      </c>
      <c r="M17">
        <f>('Sharpe Ratio'!$H$2*B17) + (1 - 'Sharpe Ratio'!$H$2)*C17</f>
        <v>3.7722484313448233E-2</v>
      </c>
      <c r="N17">
        <f>('Sharpe Ratio'!$H$3*B17) + (1 - 'Sharpe Ratio'!$H$3)*C17</f>
        <v>3.8318086090582411E-2</v>
      </c>
      <c r="O17">
        <f>('Sharpe Ratio'!$H$4*B17) + (1 - 'Sharpe Ratio'!$H$4)*C17</f>
        <v>3.8549148245549288E-2</v>
      </c>
      <c r="P17" s="3">
        <v>45016</v>
      </c>
      <c r="Q17" s="7">
        <f t="shared" si="2"/>
        <v>3047.8214385555798</v>
      </c>
      <c r="R17" s="7">
        <f t="shared" si="3"/>
        <v>1915.2601670814429</v>
      </c>
      <c r="S17" s="7">
        <f t="shared" si="4"/>
        <v>1582.4812325044977</v>
      </c>
    </row>
    <row r="18" spans="1:19" x14ac:dyDescent="0.3">
      <c r="A18" s="3">
        <v>44985</v>
      </c>
      <c r="B18" s="2">
        <v>-2.4399270260454901E-2</v>
      </c>
      <c r="C18" s="2">
        <v>-3.1147265008034102E-2</v>
      </c>
      <c r="D18" s="2">
        <v>2.8333333333333297E-4</v>
      </c>
      <c r="F18">
        <f t="shared" si="0"/>
        <v>1.5815551268611816E-3</v>
      </c>
      <c r="G18">
        <f t="shared" si="1"/>
        <v>-2.4682603593788235E-2</v>
      </c>
      <c r="H18">
        <f t="array" ref="H18">PRODUCT(1+G18:G138)^(1/10)-1</f>
        <v>0.12331737606387883</v>
      </c>
      <c r="I18" cm="1">
        <f t="array" ref="I18">PRODUCT(1+C18:C138 - C18:D138)^(1/10)-1</f>
        <v>3.3244010968371818E-3</v>
      </c>
      <c r="J18">
        <f t="shared" si="5"/>
        <v>0.14791406936832299</v>
      </c>
      <c r="K18">
        <f t="shared" si="6"/>
        <v>6.7550857411650844E-2</v>
      </c>
      <c r="M18">
        <f>('Sharpe Ratio'!$H$2*B18) + (1 - 'Sharpe Ratio'!$H$2)*C18</f>
        <v>-2.7748083128071945E-2</v>
      </c>
      <c r="N18">
        <f>('Sharpe Ratio'!$H$3*B18) + (1 - 'Sharpe Ratio'!$H$3)*C18</f>
        <v>-2.9726653445614638E-2</v>
      </c>
      <c r="O18">
        <f>('Sharpe Ratio'!$H$4*B18) + (1 - 'Sharpe Ratio'!$H$4)*C18</f>
        <v>-3.0494234636397284E-2</v>
      </c>
      <c r="P18" s="3">
        <v>44985</v>
      </c>
      <c r="Q18" s="7">
        <f t="shared" si="2"/>
        <v>2937.0293933372777</v>
      </c>
      <c r="R18" s="7">
        <f t="shared" si="3"/>
        <v>1844.5794142839925</v>
      </c>
      <c r="S18" s="7">
        <f t="shared" si="4"/>
        <v>1523.7422660042891</v>
      </c>
    </row>
    <row r="19" spans="1:19" x14ac:dyDescent="0.3">
      <c r="A19" s="3">
        <v>44957</v>
      </c>
      <c r="B19" s="2">
        <v>6.2834030428027904E-2</v>
      </c>
      <c r="C19" s="2">
        <v>3.10583898858789E-2</v>
      </c>
      <c r="D19" s="2">
        <v>2.9166666666666702E-4</v>
      </c>
      <c r="F19">
        <f t="shared" si="0"/>
        <v>-1.7994565718373073E-2</v>
      </c>
      <c r="G19">
        <f t="shared" si="1"/>
        <v>6.2542363761361242E-2</v>
      </c>
      <c r="H19">
        <f t="array" ref="H19">PRODUCT(1+G19:G139)^(1/10)-1</f>
        <v>0.13182942191709124</v>
      </c>
      <c r="I19" cm="1">
        <f t="array" ref="I19">PRODUCT(1+C19:C139 - C19:D139)^(1/10)-1</f>
        <v>4.5398127764182394E-3</v>
      </c>
      <c r="J19">
        <f t="shared" si="5"/>
        <v>0.14805231575331224</v>
      </c>
      <c r="K19">
        <f t="shared" si="6"/>
        <v>6.7107041207803558E-2</v>
      </c>
      <c r="M19">
        <f>('Sharpe Ratio'!$H$2*B19) + (1 - 'Sharpe Ratio'!$H$2)*C19</f>
        <v>4.7064801508207452E-2</v>
      </c>
      <c r="N19">
        <f>('Sharpe Ratio'!$H$3*B19) + (1 - 'Sharpe Ratio'!$H$3)*C19</f>
        <v>3.7747909372190823E-2</v>
      </c>
      <c r="O19">
        <f>('Sharpe Ratio'!$H$4*B19) + (1 - 'Sharpe Ratio'!$H$4)*C19</f>
        <v>3.4133445384355934E-2</v>
      </c>
      <c r="P19" s="3">
        <v>44957</v>
      </c>
      <c r="Q19" s="7">
        <f t="shared" si="2"/>
        <v>3020.8522527646137</v>
      </c>
      <c r="R19" s="7">
        <f t="shared" si="3"/>
        <v>1901.0925331860601</v>
      </c>
      <c r="S19" s="7">
        <f t="shared" si="4"/>
        <v>1571.6691126976702</v>
      </c>
    </row>
    <row r="20" spans="1:19" x14ac:dyDescent="0.3">
      <c r="A20" s="3">
        <v>44926</v>
      </c>
      <c r="B20" s="2">
        <v>-5.7614551667281001E-2</v>
      </c>
      <c r="C20" s="2">
        <v>-1.1463338590124401E-2</v>
      </c>
      <c r="D20" s="2">
        <v>2.7500000000000002E-4</v>
      </c>
      <c r="F20">
        <f t="shared" si="0"/>
        <v>-3.4257796071236309E-2</v>
      </c>
      <c r="G20">
        <f t="shared" si="1"/>
        <v>-5.7889551667280999E-2</v>
      </c>
      <c r="H20">
        <f t="array" ref="H20">PRODUCT(1+G20:G140)^(1/10)-1</f>
        <v>0.12600439420492715</v>
      </c>
      <c r="I20" cm="1">
        <f t="array" ref="I20">PRODUCT(1+C20:C140 - C20:D140)^(1/10)-1</f>
        <v>3.7589858546804855E-4</v>
      </c>
      <c r="J20">
        <f t="shared" si="5"/>
        <v>0.14715274665795855</v>
      </c>
      <c r="K20">
        <f t="shared" si="6"/>
        <v>6.6505870376379964E-2</v>
      </c>
      <c r="M20">
        <f>('Sharpe Ratio'!$H$2*B20) + (1 - 'Sharpe Ratio'!$H$2)*C20</f>
        <v>-3.4711188225221054E-2</v>
      </c>
      <c r="N20">
        <f>('Sharpe Ratio'!$H$3*B20) + (1 - 'Sharpe Ratio'!$H$3)*C20</f>
        <v>-2.1179254113119335E-2</v>
      </c>
      <c r="O20">
        <f>('Sharpe Ratio'!$H$4*B20) + (1 - 'Sharpe Ratio'!$H$4)*C20</f>
        <v>-1.5929575591579904E-2</v>
      </c>
      <c r="P20" s="3">
        <v>44926</v>
      </c>
      <c r="Q20" s="7">
        <f t="shared" si="2"/>
        <v>2885.067140460967</v>
      </c>
      <c r="R20" s="7">
        <f t="shared" si="3"/>
        <v>1831.9406052440704</v>
      </c>
      <c r="S20" s="7">
        <f t="shared" si="4"/>
        <v>1519.7933300702102</v>
      </c>
    </row>
    <row r="21" spans="1:19" x14ac:dyDescent="0.3">
      <c r="A21" s="3">
        <v>44895</v>
      </c>
      <c r="B21" s="2">
        <v>5.5884023415753201E-2</v>
      </c>
      <c r="C21" s="2">
        <v>3.7159615548774803E-2</v>
      </c>
      <c r="D21" s="2">
        <v>2.4166666666666699E-4</v>
      </c>
      <c r="F21">
        <f t="shared" si="0"/>
        <v>-4.3653491011409334E-2</v>
      </c>
      <c r="G21">
        <f t="shared" si="1"/>
        <v>5.5642356749086533E-2</v>
      </c>
      <c r="H21">
        <f t="array" ref="H21">PRODUCT(1+G21:G141)^(1/10)-1</f>
        <v>0.13339355510789597</v>
      </c>
      <c r="I21" cm="1">
        <f t="array" ref="I21">PRODUCT(1+C21:C141 - C21:D141)^(1/10)-1</f>
        <v>2.7403112355692816E-3</v>
      </c>
      <c r="J21">
        <f t="shared" si="5"/>
        <v>0.14553978574672707</v>
      </c>
      <c r="K21">
        <f t="shared" si="6"/>
        <v>6.6500599167694879E-2</v>
      </c>
      <c r="M21">
        <f>('Sharpe Ratio'!$H$2*B21) + (1 - 'Sharpe Ratio'!$H$2)*C21</f>
        <v>4.6591701718860665E-2</v>
      </c>
      <c r="N21">
        <f>('Sharpe Ratio'!$H$3*B21) + (1 - 'Sharpe Ratio'!$H$3)*C21</f>
        <v>4.1101543678584047E-2</v>
      </c>
      <c r="O21">
        <f>('Sharpe Ratio'!$H$4*B21) + (1 - 'Sharpe Ratio'!$H$4)*C21</f>
        <v>3.8971651195725904E-2</v>
      </c>
      <c r="P21" s="3">
        <v>44895</v>
      </c>
      <c r="Q21" s="7">
        <f t="shared" si="2"/>
        <v>2988.8123691773508</v>
      </c>
      <c r="R21" s="7">
        <f t="shared" si="3"/>
        <v>1871.579257940843</v>
      </c>
      <c r="S21" s="7">
        <f t="shared" si="4"/>
        <v>1544.3948851362372</v>
      </c>
    </row>
    <row r="22" spans="1:19" x14ac:dyDescent="0.3">
      <c r="A22" s="3">
        <v>44865</v>
      </c>
      <c r="B22" s="2">
        <v>8.0961643669077904E-2</v>
      </c>
      <c r="C22" s="2">
        <v>-1.8569545094068801E-2</v>
      </c>
      <c r="D22" s="2">
        <v>1.91666666666667E-4</v>
      </c>
      <c r="F22">
        <f t="shared" si="0"/>
        <v>-6.088971503484214E-2</v>
      </c>
      <c r="G22">
        <f t="shared" si="1"/>
        <v>8.0769977002411231E-2</v>
      </c>
      <c r="H22">
        <f t="array" ref="H22">PRODUCT(1+G22:G142)^(1/10)-1</f>
        <v>0.12517288506750557</v>
      </c>
      <c r="I22" cm="1">
        <f t="array" ref="I22">PRODUCT(1+C22:C142 - C22:D142)^(1/10)-1</f>
        <v>-1.1741298193590488E-3</v>
      </c>
      <c r="J22">
        <f t="shared" si="5"/>
        <v>0.14515178431294401</v>
      </c>
      <c r="K22">
        <f t="shared" si="6"/>
        <v>6.5477983172973445E-2</v>
      </c>
      <c r="M22">
        <f>('Sharpe Ratio'!$H$2*B22) + (1 - 'Sharpe Ratio'!$H$2)*C22</f>
        <v>3.1567514282889522E-2</v>
      </c>
      <c r="N22">
        <f>('Sharpe Ratio'!$H$3*B22) + (1 - 'Sharpe Ratio'!$H$3)*C22</f>
        <v>2.3841104536040832E-3</v>
      </c>
      <c r="O22">
        <f>('Sharpe Ratio'!$H$4*B22) + (1 - 'Sharpe Ratio'!$H$4)*C22</f>
        <v>-8.9375148956503253E-3</v>
      </c>
      <c r="P22" s="3">
        <v>44865</v>
      </c>
      <c r="Q22" s="7">
        <f t="shared" si="2"/>
        <v>2855.7577556450155</v>
      </c>
      <c r="R22" s="7">
        <f t="shared" si="3"/>
        <v>1797.6913676718646</v>
      </c>
      <c r="S22" s="7">
        <f t="shared" si="4"/>
        <v>1486.4648937811082</v>
      </c>
    </row>
    <row r="23" spans="1:19" x14ac:dyDescent="0.3">
      <c r="A23" s="3">
        <v>44834</v>
      </c>
      <c r="B23" s="2">
        <v>-9.2098647833503897E-2</v>
      </c>
      <c r="C23" s="2">
        <v>-4.9591020673665401E-2</v>
      </c>
      <c r="D23" s="2">
        <v>1.58333333333333E-4</v>
      </c>
      <c r="F23">
        <f t="shared" si="0"/>
        <v>-4.8633908573800469E-2</v>
      </c>
      <c r="G23">
        <f t="shared" si="1"/>
        <v>-9.2256981166837226E-2</v>
      </c>
      <c r="H23">
        <f t="array" ref="H23">PRODUCT(1+G23:G143)^(1/10)-1</f>
        <v>0.11931847599457845</v>
      </c>
      <c r="I23" cm="1">
        <f t="array" ref="I23">PRODUCT(1+C23:C143 - C23:D143)^(1/10)-1</f>
        <v>1.6581097524759336E-4</v>
      </c>
      <c r="J23">
        <f t="shared" si="5"/>
        <v>0.14352049966165029</v>
      </c>
      <c r="K23">
        <f t="shared" si="6"/>
        <v>6.5233858501828501E-2</v>
      </c>
      <c r="M23">
        <f>('Sharpe Ratio'!$H$2*B23) + (1 - 'Sharpe Ratio'!$H$2)*C23</f>
        <v>-7.1003478953029872E-2</v>
      </c>
      <c r="N23">
        <f>('Sharpe Ratio'!$H$3*B23) + (1 - 'Sharpe Ratio'!$H$3)*C23</f>
        <v>-5.8539875688104412E-2</v>
      </c>
      <c r="O23">
        <f>('Sharpe Ratio'!$H$4*B23) + (1 - 'Sharpe Ratio'!$H$4)*C23</f>
        <v>-5.3704653330470142E-2</v>
      </c>
      <c r="P23" s="3">
        <v>44834</v>
      </c>
      <c r="Q23" s="7">
        <f t="shared" si="2"/>
        <v>2768.3672819323328</v>
      </c>
      <c r="R23" s="7">
        <f t="shared" si="3"/>
        <v>1793.4156666333868</v>
      </c>
      <c r="S23" s="7">
        <f t="shared" si="4"/>
        <v>1499.870004285953</v>
      </c>
    </row>
    <row r="24" spans="1:19" x14ac:dyDescent="0.3">
      <c r="A24" s="3">
        <v>44804</v>
      </c>
      <c r="B24" s="2">
        <v>-4.0782014368304302E-2</v>
      </c>
      <c r="C24" s="2">
        <v>-3.9444815693666001E-2</v>
      </c>
      <c r="D24" s="2">
        <v>1.58333333333333E-4</v>
      </c>
      <c r="F24">
        <f t="shared" si="0"/>
        <v>-0.10987470562781157</v>
      </c>
      <c r="G24">
        <f t="shared" si="1"/>
        <v>-4.0940347701637632E-2</v>
      </c>
      <c r="H24">
        <f t="array" ref="H24">PRODUCT(1+G24:G144)^(1/10)-1</f>
        <v>0.13272449986766754</v>
      </c>
      <c r="I24" cm="1">
        <f t="array" ref="I24">PRODUCT(1+C24:C144 - C24:D144)^(1/10)-1</f>
        <v>5.0990623354341125E-3</v>
      </c>
      <c r="J24">
        <f t="shared" si="5"/>
        <v>0.13982960572528888</v>
      </c>
      <c r="K24">
        <f t="shared" si="6"/>
        <v>6.3291107832140009E-2</v>
      </c>
      <c r="M24">
        <f>('Sharpe Ratio'!$H$2*B24) + (1 - 'Sharpe Ratio'!$H$2)*C24</f>
        <v>-4.011840565257499E-2</v>
      </c>
      <c r="N24">
        <f>('Sharpe Ratio'!$H$3*B24) + (1 - 'Sharpe Ratio'!$H$3)*C24</f>
        <v>-3.9726327456715997E-2</v>
      </c>
      <c r="O24">
        <f>('Sharpe Ratio'!$H$4*B24) + (1 - 'Sharpe Ratio'!$H$4)*C24</f>
        <v>-3.9574221743924796E-2</v>
      </c>
      <c r="P24" s="3">
        <v>44804</v>
      </c>
      <c r="Q24" s="7">
        <f t="shared" si="2"/>
        <v>2979.954412329133</v>
      </c>
      <c r="R24" s="7">
        <f t="shared" si="3"/>
        <v>1904.93003401942</v>
      </c>
      <c r="S24" s="7">
        <f t="shared" si="4"/>
        <v>1584.9914189737058</v>
      </c>
    </row>
    <row r="25" spans="1:19" x14ac:dyDescent="0.3">
      <c r="A25" s="3">
        <v>44773</v>
      </c>
      <c r="B25" s="2">
        <v>9.2204490540008302E-2</v>
      </c>
      <c r="C25" s="2">
        <v>3.1555658669883101E-2</v>
      </c>
      <c r="D25" s="2">
        <v>6.6666666666666697E-5</v>
      </c>
      <c r="F25">
        <f t="shared" si="0"/>
        <v>-0.13650703001221504</v>
      </c>
      <c r="G25">
        <f t="shared" si="1"/>
        <v>9.2137823873341629E-2</v>
      </c>
      <c r="H25">
        <f t="array" ref="H25">PRODUCT(1+G25:G145)^(1/10)-1</f>
        <v>0.13903955711474225</v>
      </c>
      <c r="I25" cm="1">
        <f t="array" ref="I25">PRODUCT(1+C25:C145 - C25:D145)^(1/10)-1</f>
        <v>1.0848664419044196E-2</v>
      </c>
      <c r="J25">
        <f t="shared" si="5"/>
        <v>0.13884917745511213</v>
      </c>
      <c r="K25">
        <f t="shared" si="6"/>
        <v>6.2198505710628106E-2</v>
      </c>
      <c r="M25">
        <f>('Sharpe Ratio'!$H$2*B25) + (1 - 'Sharpe Ratio'!$H$2)*C25</f>
        <v>6.2106424941264421E-2</v>
      </c>
      <c r="N25">
        <f>('Sharpe Ratio'!$H$3*B25) + (1 - 'Sharpe Ratio'!$H$3)*C25</f>
        <v>4.4323663836579874E-2</v>
      </c>
      <c r="O25">
        <f>('Sharpe Ratio'!$H$4*B25) + (1 - 'Sharpe Ratio'!$H$4)*C25</f>
        <v>3.7424888077581597E-2</v>
      </c>
      <c r="P25" s="3">
        <v>44773</v>
      </c>
      <c r="Q25" s="7">
        <f t="shared" si="2"/>
        <v>3104.5020863797822</v>
      </c>
      <c r="R25" s="7">
        <f t="shared" si="3"/>
        <v>1983.7366039352244</v>
      </c>
      <c r="S25" s="7">
        <f t="shared" si="4"/>
        <v>1650.3007883146433</v>
      </c>
    </row>
    <row r="26" spans="1:19" x14ac:dyDescent="0.3">
      <c r="A26" s="3">
        <v>44742</v>
      </c>
      <c r="B26" s="2">
        <v>-8.2543875702528302E-2</v>
      </c>
      <c r="C26" s="2">
        <v>-1.04345996530401E-2</v>
      </c>
      <c r="D26" s="2">
        <v>5.0000000000000002E-5</v>
      </c>
      <c r="F26">
        <f t="shared" si="0"/>
        <v>-0.17202086675065137</v>
      </c>
      <c r="G26">
        <f t="shared" si="1"/>
        <v>-8.2593875702528297E-2</v>
      </c>
      <c r="H26">
        <f t="array" ref="H26">PRODUCT(1+G26:G146)^(1/10)-1</f>
        <v>0.13361231269163265</v>
      </c>
      <c r="I26" cm="1">
        <f t="array" ref="I26">PRODUCT(1+C26:C146 - C26:D146)^(1/10)-1</f>
        <v>7.1157388041920289E-3</v>
      </c>
      <c r="J26">
        <f t="shared" si="5"/>
        <v>0.13680684982161703</v>
      </c>
      <c r="K26">
        <f t="shared" si="6"/>
        <v>6.1479029952661218E-2</v>
      </c>
      <c r="M26">
        <f>('Sharpe Ratio'!$H$2*B26) + (1 - 'Sharpe Ratio'!$H$2)*C26</f>
        <v>-4.6758360072762115E-2</v>
      </c>
      <c r="N26">
        <f>('Sharpe Ratio'!$H$3*B26) + (1 - 'Sharpe Ratio'!$H$3)*C26</f>
        <v>-2.5615297793083747E-2</v>
      </c>
      <c r="O26">
        <f>('Sharpe Ratio'!$H$4*B26) + (1 - 'Sharpe Ratio'!$H$4)*C26</f>
        <v>-1.7412901963360119E-2</v>
      </c>
      <c r="P26" s="3">
        <v>44742</v>
      </c>
      <c r="Q26" s="7">
        <f t="shared" si="2"/>
        <v>2922.9670525262704</v>
      </c>
      <c r="R26" s="7">
        <f t="shared" si="3"/>
        <v>1899.5419453079135</v>
      </c>
      <c r="S26" s="7">
        <f t="shared" si="4"/>
        <v>1590.7665290089215</v>
      </c>
    </row>
    <row r="27" spans="1:19" x14ac:dyDescent="0.3">
      <c r="A27" s="3">
        <v>44712</v>
      </c>
      <c r="B27" s="2">
        <v>1.8350408300569199E-3</v>
      </c>
      <c r="C27" s="2">
        <v>5.8403953580303796E-3</v>
      </c>
      <c r="D27" s="2">
        <v>2.5000000000000001E-5</v>
      </c>
      <c r="F27">
        <f t="shared" si="0"/>
        <v>-0.21249437335190779</v>
      </c>
      <c r="G27">
        <f t="shared" si="1"/>
        <v>1.8100408300569199E-3</v>
      </c>
      <c r="H27">
        <f t="array" ref="H27">PRODUCT(1+G27:G147)^(1/10)-1</f>
        <v>0.13636035023897608</v>
      </c>
      <c r="I27" cm="1">
        <f t="array" ref="I27">PRODUCT(1+C27:C147 - C27:D147)^(1/10)-1</f>
        <v>1.1587192623139231E-2</v>
      </c>
      <c r="J27">
        <f t="shared" si="5"/>
        <v>0.1354418847242283</v>
      </c>
      <c r="K27">
        <f t="shared" si="6"/>
        <v>6.227435201885053E-2</v>
      </c>
      <c r="M27">
        <f>('Sharpe Ratio'!$H$2*B27) + (1 - 'Sharpe Ratio'!$H$2)*C27</f>
        <v>3.8227695234524812E-3</v>
      </c>
      <c r="N27">
        <f>('Sharpe Ratio'!$H$3*B27) + (1 - 'Sharpe Ratio'!$H$3)*C27</f>
        <v>4.99717405053462E-3</v>
      </c>
      <c r="O27">
        <f>('Sharpe Ratio'!$H$4*B27) + (1 - 'Sharpe Ratio'!$H$4)*C27</f>
        <v>5.4527812217155785E-3</v>
      </c>
      <c r="P27" s="3">
        <v>44712</v>
      </c>
      <c r="Q27" s="7">
        <f t="shared" si="2"/>
        <v>3066.3442825990942</v>
      </c>
      <c r="R27" s="7">
        <f t="shared" si="3"/>
        <v>1949.4784154611395</v>
      </c>
      <c r="S27" s="7">
        <f t="shared" si="4"/>
        <v>1618.9572732916172</v>
      </c>
    </row>
    <row r="28" spans="1:19" x14ac:dyDescent="0.3">
      <c r="A28" s="3">
        <v>44681</v>
      </c>
      <c r="B28" s="2">
        <v>-8.7202020309818301E-2</v>
      </c>
      <c r="C28" s="2">
        <v>-4.7565382355495199E-2</v>
      </c>
      <c r="D28" s="2">
        <v>8.3333333333333303E-6</v>
      </c>
      <c r="F28">
        <f t="shared" si="0"/>
        <v>-0.21557516295202431</v>
      </c>
      <c r="G28">
        <f t="shared" si="1"/>
        <v>-8.7210353643151634E-2</v>
      </c>
      <c r="H28">
        <f t="array" ref="H28">PRODUCT(1+G28:G148)^(1/10)-1</f>
        <v>0.13543973631192374</v>
      </c>
      <c r="I28" cm="1">
        <f t="array" ref="I28">PRODUCT(1+C28:C148 - C28:D148)^(1/10)-1</f>
        <v>1.3880555542421957E-2</v>
      </c>
      <c r="J28">
        <f t="shared" si="5"/>
        <v>0.13552294899558545</v>
      </c>
      <c r="K28">
        <f t="shared" si="6"/>
        <v>6.2866496042602527E-2</v>
      </c>
      <c r="M28">
        <f>('Sharpe Ratio'!$H$2*B28) + (1 - 'Sharpe Ratio'!$H$2)*C28</f>
        <v>-6.7531631079279342E-2</v>
      </c>
      <c r="N28">
        <f>('Sharpe Ratio'!$H$3*B28) + (1 - 'Sharpe Ratio'!$H$3)*C28</f>
        <v>-5.5909826635560142E-2</v>
      </c>
      <c r="O28">
        <f>('Sharpe Ratio'!$H$4*B28) + (1 - 'Sharpe Ratio'!$H$4)*C28</f>
        <v>-5.1401177933586215E-2</v>
      </c>
      <c r="P28" s="3">
        <v>44681</v>
      </c>
      <c r="Q28" s="7">
        <f t="shared" si="2"/>
        <v>3054.6669947074301</v>
      </c>
      <c r="R28" s="7">
        <f t="shared" si="3"/>
        <v>1939.7849723337763</v>
      </c>
      <c r="S28" s="7">
        <f t="shared" si="4"/>
        <v>1610.1773285906461</v>
      </c>
    </row>
    <row r="29" spans="1:19" x14ac:dyDescent="0.3">
      <c r="A29" s="3">
        <v>44651</v>
      </c>
      <c r="B29" s="2">
        <v>3.7129496167613601E-2</v>
      </c>
      <c r="C29" s="2">
        <v>-4.19367963370052E-2</v>
      </c>
      <c r="D29" s="2">
        <v>8.3333333333333303E-6</v>
      </c>
      <c r="F29">
        <f t="shared" si="0"/>
        <v>-0.29248838031652274</v>
      </c>
      <c r="G29">
        <f t="shared" si="1"/>
        <v>3.7121162834280269E-2</v>
      </c>
      <c r="H29">
        <f t="array" ref="H29">PRODUCT(1+G29:G149)^(1/10)-1</f>
        <v>0.14956433552447956</v>
      </c>
      <c r="I29" cm="1">
        <f t="array" ref="I29">PRODUCT(1+C29:C149 - C29:D149)^(1/10)-1</f>
        <v>1.6826870812707062E-2</v>
      </c>
      <c r="J29">
        <f t="shared" si="5"/>
        <v>0.13202446624949687</v>
      </c>
      <c r="K29">
        <f t="shared" si="6"/>
        <v>6.1285659346550031E-2</v>
      </c>
      <c r="M29">
        <f>('Sharpe Ratio'!$H$2*B29) + (1 - 'Sharpe Ratio'!$H$2)*C29</f>
        <v>-2.1085630838741029E-3</v>
      </c>
      <c r="N29">
        <f>('Sharpe Ratio'!$H$3*B29) + (1 - 'Sharpe Ratio'!$H$3)*C29</f>
        <v>-2.529148265029911E-2</v>
      </c>
      <c r="O29">
        <f>('Sharpe Ratio'!$H$4*B29) + (1 - 'Sharpe Ratio'!$H$4)*C29</f>
        <v>-3.4285235790554036E-2</v>
      </c>
      <c r="P29" s="3">
        <v>44651</v>
      </c>
      <c r="Q29" s="7">
        <f t="shared" si="2"/>
        <v>3275.8934206455006</v>
      </c>
      <c r="R29" s="7">
        <f t="shared" si="3"/>
        <v>2054.6606956208366</v>
      </c>
      <c r="S29" s="7">
        <f t="shared" si="4"/>
        <v>1697.4270799567928</v>
      </c>
    </row>
    <row r="30" spans="1:19" x14ac:dyDescent="0.3">
      <c r="A30" s="3">
        <v>44620</v>
      </c>
      <c r="B30" s="2">
        <v>-2.9941215657279301E-2</v>
      </c>
      <c r="C30" s="2">
        <v>-3.5863244077603E-3</v>
      </c>
      <c r="D30" s="2">
        <v>0</v>
      </c>
      <c r="F30">
        <f t="shared" si="0"/>
        <v>-0.2905304503831212</v>
      </c>
      <c r="G30">
        <f t="shared" si="1"/>
        <v>-2.9941215657279301E-2</v>
      </c>
      <c r="H30">
        <f t="array" ref="H30">PRODUCT(1+G30:G150)^(1/10)-1</f>
        <v>0.15024099666997204</v>
      </c>
      <c r="I30" cm="1">
        <f t="array" ref="I30">PRODUCT(1+C30:C150 - C30:D150)^(1/10)-1</f>
        <v>2.0062062572952399E-2</v>
      </c>
      <c r="J30">
        <f t="shared" si="5"/>
        <v>0.13215351598385816</v>
      </c>
      <c r="K30">
        <f t="shared" si="6"/>
        <v>5.9847321414450101E-2</v>
      </c>
      <c r="M30">
        <f>('Sharpe Ratio'!$H$2*B30) + (1 - 'Sharpe Ratio'!$H$2)*C30</f>
        <v>-1.6862130352315347E-2</v>
      </c>
      <c r="N30">
        <f>('Sharpe Ratio'!$H$3*B30) + (1 - 'Sharpe Ratio'!$H$3)*C30</f>
        <v>-9.1346487079245267E-3</v>
      </c>
      <c r="O30">
        <f>('Sharpe Ratio'!$H$4*B30) + (1 - 'Sharpe Ratio'!$H$4)*C30</f>
        <v>-6.1367923720834095E-3</v>
      </c>
      <c r="P30" s="3">
        <v>44620</v>
      </c>
      <c r="Q30" s="7">
        <f t="shared" si="2"/>
        <v>3282.8154441021061</v>
      </c>
      <c r="R30" s="7">
        <f t="shared" si="3"/>
        <v>2107.9744960140488</v>
      </c>
      <c r="S30" s="7">
        <f t="shared" si="4"/>
        <v>1757.6898923631366</v>
      </c>
    </row>
    <row r="31" spans="1:19" x14ac:dyDescent="0.3">
      <c r="A31" s="3">
        <v>44592</v>
      </c>
      <c r="B31" s="2">
        <v>-5.1747197375825602E-2</v>
      </c>
      <c r="C31" s="2">
        <v>-2.43696972988546E-2</v>
      </c>
      <c r="D31" s="2">
        <v>0</v>
      </c>
      <c r="F31">
        <f t="shared" si="0"/>
        <v>-0.29158469090577366</v>
      </c>
      <c r="G31">
        <f t="shared" si="1"/>
        <v>-5.1747197375825602E-2</v>
      </c>
      <c r="H31">
        <f t="array" ref="H31">PRODUCT(1+G31:G151)^(1/10)-1</f>
        <v>0.15881185862042768</v>
      </c>
      <c r="I31" cm="1">
        <f t="array" ref="I31">PRODUCT(1+C31:C151 - C31:D151)^(1/10)-1</f>
        <v>2.1249218367040745E-2</v>
      </c>
      <c r="J31">
        <f t="shared" si="5"/>
        <v>0.13185729683890701</v>
      </c>
      <c r="K31">
        <f t="shared" si="6"/>
        <v>5.9854455773007229E-2</v>
      </c>
      <c r="M31">
        <f>('Sharpe Ratio'!$H$2*B31) + (1 - 'Sharpe Ratio'!$H$2)*C31</f>
        <v>-3.8160624183272734E-2</v>
      </c>
      <c r="N31">
        <f>('Sharpe Ratio'!$H$3*B31) + (1 - 'Sharpe Ratio'!$H$3)*C31</f>
        <v>-3.0133304802170649E-2</v>
      </c>
      <c r="O31">
        <f>('Sharpe Ratio'!$H$4*B31) + (1 - 'Sharpe Ratio'!$H$4)*C31</f>
        <v>-2.7019127198924568E-2</v>
      </c>
      <c r="P31" s="3">
        <v>44592</v>
      </c>
      <c r="Q31" s="7">
        <f t="shared" si="2"/>
        <v>3339.120122876082</v>
      </c>
      <c r="R31" s="7">
        <f t="shared" si="3"/>
        <v>2127.4076172562472</v>
      </c>
      <c r="S31" s="7">
        <f t="shared" si="4"/>
        <v>1768.5430740094184</v>
      </c>
    </row>
    <row r="32" spans="1:19" x14ac:dyDescent="0.3">
      <c r="A32" s="3">
        <v>44561</v>
      </c>
      <c r="B32" s="2">
        <v>4.4815984944970098E-2</v>
      </c>
      <c r="C32" s="2">
        <v>-3.9935557463220998E-3</v>
      </c>
      <c r="D32" s="2">
        <v>8.3333333333333303E-6</v>
      </c>
      <c r="F32">
        <f t="shared" si="0"/>
        <v>-0.31972837205145399</v>
      </c>
      <c r="G32">
        <f t="shared" si="1"/>
        <v>4.4807651611636766E-2</v>
      </c>
      <c r="H32">
        <f t="array" ref="H32">PRODUCT(1+G32:G152)^(1/10)-1</f>
        <v>0.16617172921825163</v>
      </c>
      <c r="I32" cm="1">
        <f t="array" ref="I32">PRODUCT(1+C32:C152 - C32:D152)^(1/10)-1</f>
        <v>2.5756135057660723E-2</v>
      </c>
      <c r="J32">
        <f t="shared" si="5"/>
        <v>0.13024982790114886</v>
      </c>
      <c r="K32">
        <f t="shared" si="6"/>
        <v>5.9522238017850899E-2</v>
      </c>
      <c r="M32">
        <f>('Sharpe Ratio'!$H$2*B32) + (1 - 'Sharpe Ratio'!$H$2)*C32</f>
        <v>2.0593378964413416E-2</v>
      </c>
      <c r="N32">
        <f>('Sharpe Ratio'!$H$3*B32) + (1 - 'Sharpe Ratio'!$H$3)*C32</f>
        <v>6.2820002456721244E-3</v>
      </c>
      <c r="O32">
        <f>('Sharpe Ratio'!$H$4*B32) + (1 - 'Sharpe Ratio'!$H$4)*C32</f>
        <v>7.29938223274074E-4</v>
      </c>
      <c r="P32" s="3">
        <v>44561</v>
      </c>
      <c r="Q32" s="7">
        <f t="shared" si="2"/>
        <v>3471.5984880955125</v>
      </c>
      <c r="R32" s="7">
        <f t="shared" si="3"/>
        <v>2193.5051773504888</v>
      </c>
      <c r="S32" s="7">
        <f t="shared" si="4"/>
        <v>1817.6545124859761</v>
      </c>
    </row>
    <row r="33" spans="1:19" x14ac:dyDescent="0.3">
      <c r="A33" s="3">
        <v>44530</v>
      </c>
      <c r="B33" s="2">
        <v>-6.92891880056235E-3</v>
      </c>
      <c r="C33" s="2">
        <v>1.38744987975912E-2</v>
      </c>
      <c r="D33" s="2">
        <v>0</v>
      </c>
      <c r="F33">
        <f t="shared" si="0"/>
        <v>-0.31964533717752031</v>
      </c>
      <c r="G33">
        <f t="shared" si="1"/>
        <v>-6.92891880056235E-3</v>
      </c>
      <c r="H33">
        <f t="array" ref="H33">PRODUCT(1+G33:G153)^(1/10)-1</f>
        <v>0.16081444896296371</v>
      </c>
      <c r="I33" cm="1">
        <f t="array" ref="I33">PRODUCT(1+C33:C153 - C33:D153)^(1/10)-1</f>
        <v>2.747766277218977E-2</v>
      </c>
      <c r="J33">
        <f t="shared" si="5"/>
        <v>0.12996054022895859</v>
      </c>
      <c r="K33">
        <f t="shared" si="6"/>
        <v>5.9580665639089529E-2</v>
      </c>
      <c r="M33">
        <f>('Sharpe Ratio'!$H$2*B33) + (1 - 'Sharpe Ratio'!$H$2)*C33</f>
        <v>3.3951485926584234E-3</v>
      </c>
      <c r="N33">
        <f>('Sharpe Ratio'!$H$3*B33) + (1 - 'Sharpe Ratio'!$H$3)*C33</f>
        <v>9.4948902348578577E-3</v>
      </c>
      <c r="O33">
        <f>('Sharpe Ratio'!$H$4*B33) + (1 - 'Sharpe Ratio'!$H$4)*C33</f>
        <v>1.1861269085118205E-2</v>
      </c>
      <c r="P33" s="3">
        <v>44530</v>
      </c>
      <c r="Q33" s="7">
        <f t="shared" si="2"/>
        <v>3401.5490984451721</v>
      </c>
      <c r="R33" s="7">
        <f t="shared" si="3"/>
        <v>2179.8116003416239</v>
      </c>
      <c r="S33" s="7">
        <f t="shared" si="4"/>
        <v>1816.3287047383574</v>
      </c>
    </row>
    <row r="34" spans="1:19" x14ac:dyDescent="0.3">
      <c r="A34" s="3">
        <v>44500</v>
      </c>
      <c r="B34" s="2">
        <v>7.0061966273083004E-2</v>
      </c>
      <c r="C34" s="2">
        <v>-3.0767072991716399E-3</v>
      </c>
      <c r="D34" s="2">
        <v>0</v>
      </c>
      <c r="F34">
        <f t="shared" si="0"/>
        <v>-0.33357881778431414</v>
      </c>
      <c r="G34">
        <f t="shared" si="1"/>
        <v>7.0061966273083004E-2</v>
      </c>
      <c r="H34">
        <f t="array" ref="H34">PRODUCT(1+G34:G154)^(1/10)-1</f>
        <v>0.17373322438273231</v>
      </c>
      <c r="I34" cm="1">
        <f t="array" ref="I34">PRODUCT(1+C34:C154 - C34:D154)^(1/10)-1</f>
        <v>2.4020208010157029E-2</v>
      </c>
      <c r="J34">
        <f t="shared" si="5"/>
        <v>0.13328083421279963</v>
      </c>
      <c r="K34">
        <f t="shared" si="6"/>
        <v>5.9874099058546362E-2</v>
      </c>
      <c r="M34">
        <f>('Sharpe Ratio'!$H$2*B34) + (1 - 'Sharpe Ratio'!$H$2)*C34</f>
        <v>3.3765593744477344E-2</v>
      </c>
      <c r="N34">
        <f>('Sharpe Ratio'!$H$3*B34) + (1 - 'Sharpe Ratio'!$H$3)*C34</f>
        <v>1.2320703224012576E-2</v>
      </c>
      <c r="O34">
        <f>('Sharpe Ratio'!$H$4*B34) + (1 - 'Sharpe Ratio'!$H$4)*C34</f>
        <v>4.0012139160230985E-3</v>
      </c>
      <c r="P34" s="3">
        <v>44500</v>
      </c>
      <c r="Q34" s="7">
        <f t="shared" ref="Q34:Q65" si="7">Q35*(1+M34)</f>
        <v>3390.039410910164</v>
      </c>
      <c r="R34" s="7">
        <f t="shared" ref="R34:R65" si="8">R35*(1+N34)</f>
        <v>2159.3091965373824</v>
      </c>
      <c r="S34" s="7">
        <f t="shared" ref="S34:S65" si="9">S35*(1+O34)</f>
        <v>1795.0372844892108</v>
      </c>
    </row>
    <row r="35" spans="1:19" x14ac:dyDescent="0.3">
      <c r="A35" s="3">
        <v>44469</v>
      </c>
      <c r="B35" s="2">
        <v>-4.6509964461280202E-2</v>
      </c>
      <c r="C35" s="2">
        <v>-1.8123921195166901E-2</v>
      </c>
      <c r="D35" s="2">
        <v>0</v>
      </c>
      <c r="F35">
        <f t="shared" si="0"/>
        <v>-0.34988483780321095</v>
      </c>
      <c r="G35">
        <f t="shared" si="1"/>
        <v>-4.6509964461280202E-2</v>
      </c>
      <c r="H35">
        <f t="array" ref="H35">PRODUCT(1+G35:G155)^(1/10)-1</f>
        <v>0.15734506468250231</v>
      </c>
      <c r="I35" cm="1">
        <f t="array" ref="I35">PRODUCT(1+C35:C155 - C35:D155)^(1/10)-1</f>
        <v>2.7160493701336108E-2</v>
      </c>
      <c r="J35">
        <f t="shared" si="5"/>
        <v>0.13470528670325457</v>
      </c>
      <c r="K35">
        <f t="shared" si="6"/>
        <v>6.039704294926769E-2</v>
      </c>
      <c r="M35">
        <f>('Sharpe Ratio'!$H$2*B35) + (1 - 'Sharpe Ratio'!$H$2)*C35</f>
        <v>-3.2422883705267996E-2</v>
      </c>
      <c r="N35">
        <f>('Sharpe Ratio'!$H$3*B35) + (1 - 'Sharpe Ratio'!$H$3)*C35</f>
        <v>-2.4099850754040111E-2</v>
      </c>
      <c r="O35">
        <f>('Sharpe Ratio'!$H$4*B35) + (1 - 'Sharpe Ratio'!$H$4)*C35</f>
        <v>-2.0870951843052162E-2</v>
      </c>
      <c r="P35" s="3">
        <v>44469</v>
      </c>
      <c r="Q35" s="7">
        <f t="shared" si="7"/>
        <v>3279.3115106789887</v>
      </c>
      <c r="R35" s="7">
        <f t="shared" si="8"/>
        <v>2133.0287819467394</v>
      </c>
      <c r="S35" s="7">
        <f t="shared" si="9"/>
        <v>1787.8835798293685</v>
      </c>
    </row>
    <row r="36" spans="1:19" x14ac:dyDescent="0.3">
      <c r="A36" s="3">
        <v>44439</v>
      </c>
      <c r="B36" s="2">
        <v>3.0405523081916901E-2</v>
      </c>
      <c r="C36" s="2">
        <v>-4.2405578152237E-3</v>
      </c>
      <c r="D36" s="2">
        <v>0</v>
      </c>
      <c r="F36">
        <f t="shared" si="0"/>
        <v>-0.39536214029113825</v>
      </c>
      <c r="G36">
        <f t="shared" si="1"/>
        <v>3.0405523081916901E-2</v>
      </c>
      <c r="H36">
        <f t="array" ref="H36">PRODUCT(1+G36:G156)^(1/10)-1</f>
        <v>0.15639232705659389</v>
      </c>
      <c r="I36" cm="1">
        <f t="array" ref="I36">PRODUCT(1+C36:C156 - C36:D156)^(1/10)-1</f>
        <v>3.4720497477995993E-2</v>
      </c>
      <c r="J36">
        <f t="shared" si="5"/>
        <v>0.13507219978946569</v>
      </c>
      <c r="K36">
        <f t="shared" si="6"/>
        <v>6.2407360607831919E-2</v>
      </c>
      <c r="M36">
        <f>('Sharpe Ratio'!$H$2*B36) + (1 - 'Sharpe Ratio'!$H$2)*C36</f>
        <v>1.3211786889032623E-2</v>
      </c>
      <c r="N36">
        <f>('Sharpe Ratio'!$H$3*B36) + (1 - 'Sharpe Ratio'!$H$3)*C36</f>
        <v>3.053256859521698E-3</v>
      </c>
      <c r="O36">
        <f>('Sharpe Ratio'!$H$4*B36) + (1 - 'Sharpe Ratio'!$H$4)*C36</f>
        <v>-8.8771835248766407E-4</v>
      </c>
      <c r="P36" s="3">
        <v>44439</v>
      </c>
      <c r="Q36" s="7">
        <f t="shared" si="7"/>
        <v>3389.1991195873666</v>
      </c>
      <c r="R36" s="7">
        <f t="shared" si="8"/>
        <v>2185.7039202164769</v>
      </c>
      <c r="S36" s="7">
        <f t="shared" si="9"/>
        <v>1825.993808675956</v>
      </c>
    </row>
    <row r="37" spans="1:19" x14ac:dyDescent="0.3">
      <c r="A37" s="3">
        <v>44408</v>
      </c>
      <c r="B37" s="2">
        <v>2.3755037577043E-2</v>
      </c>
      <c r="C37" s="2">
        <v>2.2078316973745502E-2</v>
      </c>
      <c r="D37" s="2">
        <v>0</v>
      </c>
      <c r="F37">
        <f t="shared" si="0"/>
        <v>-0.40032815676656358</v>
      </c>
      <c r="G37">
        <f t="shared" si="1"/>
        <v>2.3755037577043E-2</v>
      </c>
      <c r="H37">
        <f t="array" ref="H37">PRODUCT(1+G37:G157)^(1/10)-1</f>
        <v>0.15056763266567241</v>
      </c>
      <c r="I37" cm="1">
        <f t="array" ref="I37">PRODUCT(1+C37:C157 - C37:D157)^(1/10)-1</f>
        <v>3.8496857381604022E-2</v>
      </c>
      <c r="J37">
        <f t="shared" si="5"/>
        <v>0.13535703744798161</v>
      </c>
      <c r="K37">
        <f t="shared" si="6"/>
        <v>6.3058507621272672E-2</v>
      </c>
      <c r="M37">
        <f>('Sharpe Ratio'!$H$2*B37) + (1 - 'Sharpe Ratio'!$H$2)*C37</f>
        <v>2.2922935042621849E-2</v>
      </c>
      <c r="N37">
        <f>('Sharpe Ratio'!$H$3*B37) + (1 - 'Sharpe Ratio'!$H$3)*C37</f>
        <v>2.2431306086080821E-2</v>
      </c>
      <c r="O37">
        <f>('Sharpe Ratio'!$H$4*B37) + (1 - 'Sharpe Ratio'!$H$4)*C37</f>
        <v>2.2240579915502427E-2</v>
      </c>
      <c r="P37" s="3">
        <v>44408</v>
      </c>
      <c r="Q37" s="7">
        <f t="shared" si="7"/>
        <v>3345.0056182168682</v>
      </c>
      <c r="R37" s="7">
        <f t="shared" si="8"/>
        <v>2179.050718662475</v>
      </c>
      <c r="S37" s="7">
        <f t="shared" si="9"/>
        <v>1827.6162171332091</v>
      </c>
    </row>
    <row r="38" spans="1:19" x14ac:dyDescent="0.3">
      <c r="A38" s="3">
        <v>44377</v>
      </c>
      <c r="B38" s="2">
        <v>2.3344935020152901E-2</v>
      </c>
      <c r="C38" s="2">
        <v>1.2661394744074799E-2</v>
      </c>
      <c r="D38" s="2">
        <v>0</v>
      </c>
      <c r="F38">
        <f t="shared" si="0"/>
        <v>-0.4001015295187712</v>
      </c>
      <c r="G38">
        <f t="shared" si="1"/>
        <v>2.3344935020152901E-2</v>
      </c>
      <c r="H38">
        <f t="array" ref="H38">PRODUCT(1+G38:G158)^(1/10)-1</f>
        <v>0.14594170008771989</v>
      </c>
      <c r="I38" cm="1">
        <f t="array" ref="I38">PRODUCT(1+C38:C158 - C38:D158)^(1/10)-1</f>
        <v>3.5551585598573299E-2</v>
      </c>
      <c r="J38">
        <f t="shared" si="5"/>
        <v>0.13561679212616928</v>
      </c>
      <c r="K38">
        <f t="shared" si="6"/>
        <v>6.2851247966664359E-2</v>
      </c>
      <c r="M38">
        <f>('Sharpe Ratio'!$H$2*B38) + (1 - 'Sharpe Ratio'!$H$2)*C38</f>
        <v>1.8043037421452173E-2</v>
      </c>
      <c r="N38">
        <f>('Sharpe Ratio'!$H$3*B38) + (1 - 'Sharpe Ratio'!$H$3)*C38</f>
        <v>1.4910531178156241E-2</v>
      </c>
      <c r="O38">
        <f>('Sharpe Ratio'!$H$4*B38) + (1 - 'Sharpe Ratio'!$H$4)*C38</f>
        <v>1.3695283556656796E-2</v>
      </c>
      <c r="P38" s="3">
        <v>44377</v>
      </c>
      <c r="Q38" s="7">
        <f t="shared" si="7"/>
        <v>3270.0465534849823</v>
      </c>
      <c r="R38" s="7">
        <f t="shared" si="8"/>
        <v>2131.2441292549934</v>
      </c>
      <c r="S38" s="7">
        <f t="shared" si="9"/>
        <v>1787.8533224383232</v>
      </c>
    </row>
    <row r="39" spans="1:19" x14ac:dyDescent="0.3">
      <c r="A39" s="3">
        <v>44347</v>
      </c>
      <c r="B39" s="2">
        <v>6.9840651050778798E-3</v>
      </c>
      <c r="C39" s="2">
        <v>6.0735763126893404E-3</v>
      </c>
      <c r="D39" s="2">
        <v>0</v>
      </c>
      <c r="F39">
        <f t="shared" si="0"/>
        <v>-0.40497312002723712</v>
      </c>
      <c r="G39">
        <f t="shared" si="1"/>
        <v>6.9840651050778798E-3</v>
      </c>
      <c r="H39">
        <f t="array" ref="H39">PRODUCT(1+G39:G159)^(1/10)-1</f>
        <v>0.14199957454963141</v>
      </c>
      <c r="I39" cm="1">
        <f t="array" ref="I39">PRODUCT(1+C39:C159 - C39:D159)^(1/10)-1</f>
        <v>3.696323993279127E-2</v>
      </c>
      <c r="J39">
        <f t="shared" si="5"/>
        <v>0.13576817238508626</v>
      </c>
      <c r="K39">
        <f t="shared" si="6"/>
        <v>6.3213900794302516E-2</v>
      </c>
      <c r="M39">
        <f>('Sharpe Ratio'!$H$2*B39) + (1 - 'Sharpe Ratio'!$H$2)*C39</f>
        <v>6.5322187866044285E-3</v>
      </c>
      <c r="N39">
        <f>('Sharpe Ratio'!$H$3*B39) + (1 - 'Sharpe Ratio'!$H$3)*C39</f>
        <v>6.2652556121411528E-3</v>
      </c>
      <c r="O39">
        <f>('Sharpe Ratio'!$H$4*B39) + (1 - 'Sharpe Ratio'!$H$4)*C39</f>
        <v>6.1616879453603576E-3</v>
      </c>
      <c r="P39" s="3">
        <v>44347</v>
      </c>
      <c r="Q39" s="7">
        <f t="shared" si="7"/>
        <v>3212.0906811243576</v>
      </c>
      <c r="R39" s="7">
        <f t="shared" si="8"/>
        <v>2099.9330125986021</v>
      </c>
      <c r="S39" s="7">
        <f t="shared" si="9"/>
        <v>1763.6989650040111</v>
      </c>
    </row>
    <row r="40" spans="1:19" x14ac:dyDescent="0.3">
      <c r="A40" s="3">
        <v>44316</v>
      </c>
      <c r="B40" s="2">
        <v>5.3369042095986301E-2</v>
      </c>
      <c r="C40" s="2">
        <v>1.1553649770848801E-2</v>
      </c>
      <c r="D40" s="2">
        <v>0</v>
      </c>
      <c r="F40">
        <f t="shared" si="0"/>
        <v>-0.4011713062683433</v>
      </c>
      <c r="G40">
        <f t="shared" si="1"/>
        <v>5.3369042095986301E-2</v>
      </c>
      <c r="H40">
        <f t="array" ref="H40">PRODUCT(1+G40:G160)^(1/10)-1</f>
        <v>0.14454052093282321</v>
      </c>
      <c r="I40" cm="1">
        <f t="array" ref="I40">PRODUCT(1+C40:C160 - C40:D160)^(1/10)-1</f>
        <v>3.7957224466802719E-2</v>
      </c>
      <c r="J40">
        <f t="shared" si="5"/>
        <v>0.13587498579859231</v>
      </c>
      <c r="K40">
        <f t="shared" si="6"/>
        <v>6.3331316405180429E-2</v>
      </c>
      <c r="M40">
        <f>('Sharpe Ratio'!$H$2*B40) + (1 - 'Sharpe Ratio'!$H$2)*C40</f>
        <v>3.2617407110924854E-2</v>
      </c>
      <c r="N40">
        <f>('Sharpe Ratio'!$H$3*B40) + (1 - 'Sharpe Ratio'!$H$3)*C40</f>
        <v>2.0356773075813885E-2</v>
      </c>
      <c r="O40">
        <f>('Sharpe Ratio'!$H$4*B40) + (1 - 'Sharpe Ratio'!$H$4)*C40</f>
        <v>1.5600292101152935E-2</v>
      </c>
      <c r="P40" s="3">
        <v>44316</v>
      </c>
      <c r="Q40" s="7">
        <f t="shared" si="7"/>
        <v>3191.2447720715786</v>
      </c>
      <c r="R40" s="7">
        <f t="shared" si="8"/>
        <v>2086.8583118485494</v>
      </c>
      <c r="S40" s="7">
        <f t="shared" si="9"/>
        <v>1752.8981535816429</v>
      </c>
    </row>
    <row r="41" spans="1:19" x14ac:dyDescent="0.3">
      <c r="A41" s="3">
        <v>44286</v>
      </c>
      <c r="B41" s="2">
        <v>4.3795556325888302E-2</v>
      </c>
      <c r="C41" s="2">
        <v>-3.0706875112718399E-2</v>
      </c>
      <c r="D41" s="2">
        <v>0</v>
      </c>
      <c r="F41">
        <f t="shared" si="0"/>
        <v>-0.40677942951358664</v>
      </c>
      <c r="G41">
        <f t="shared" si="1"/>
        <v>4.3795556325888302E-2</v>
      </c>
      <c r="H41">
        <f t="array" ref="H41">PRODUCT(1+G41:G161)^(1/10)-1</f>
        <v>0.13864925975059017</v>
      </c>
      <c r="I41" cm="1">
        <f t="array" ref="I41">PRODUCT(1+C41:C161 - C41:D161)^(1/10)-1</f>
        <v>3.6738673573568859E-2</v>
      </c>
      <c r="J41">
        <f t="shared" si="5"/>
        <v>0.13528433695634348</v>
      </c>
      <c r="K41">
        <f t="shared" si="6"/>
        <v>6.3286300209724866E-2</v>
      </c>
      <c r="M41">
        <f>('Sharpe Ratio'!$H$2*B41) + (1 - 'Sharpe Ratio'!$H$2)*C41</f>
        <v>6.8223946084955429E-3</v>
      </c>
      <c r="N41">
        <f>('Sharpe Ratio'!$H$3*B41) + (1 - 'Sharpe Ratio'!$H$3)*C41</f>
        <v>-1.5022361492132505E-2</v>
      </c>
      <c r="O41">
        <f>('Sharpe Ratio'!$H$4*B41) + (1 - 'Sharpe Ratio'!$H$4)*C41</f>
        <v>-2.3496977608329597E-2</v>
      </c>
      <c r="P41" s="3">
        <v>44286</v>
      </c>
      <c r="Q41" s="7">
        <f t="shared" si="7"/>
        <v>3090.4425492885107</v>
      </c>
      <c r="R41" s="7">
        <f t="shared" si="8"/>
        <v>2045.224147978967</v>
      </c>
      <c r="S41" s="7">
        <f t="shared" si="9"/>
        <v>1725.9724787545215</v>
      </c>
    </row>
    <row r="42" spans="1:19" x14ac:dyDescent="0.3">
      <c r="A42" s="3">
        <v>44255</v>
      </c>
      <c r="B42" s="2">
        <v>2.7574869971864299E-2</v>
      </c>
      <c r="C42" s="2">
        <v>-2.6331431185633501E-2</v>
      </c>
      <c r="D42" s="2">
        <v>0</v>
      </c>
      <c r="F42">
        <f t="shared" si="0"/>
        <v>-0.40111887088345871</v>
      </c>
      <c r="G42">
        <f t="shared" si="1"/>
        <v>2.7574869971864299E-2</v>
      </c>
      <c r="H42">
        <f t="array" ref="H42">PRODUCT(1+G42:G162)^(1/10)-1</f>
        <v>0.13760373030698325</v>
      </c>
      <c r="I42" cm="1">
        <f t="array" ref="I42">PRODUCT(1+C42:C162 - C42:D162)^(1/10)-1</f>
        <v>4.0008282882348922E-2</v>
      </c>
      <c r="J42">
        <f t="shared" si="5"/>
        <v>0.13509004880249967</v>
      </c>
      <c r="K42">
        <f t="shared" si="6"/>
        <v>6.2372286375960123E-2</v>
      </c>
      <c r="M42">
        <f>('Sharpe Ratio'!$H$2*B42) + (1 - 'Sharpe Ratio'!$H$2)*C42</f>
        <v>8.2290561584144779E-4</v>
      </c>
      <c r="N42">
        <f>('Sharpe Ratio'!$H$3*B42) + (1 - 'Sharpe Ratio'!$H$3)*C42</f>
        <v>-1.4982887273520996E-2</v>
      </c>
      <c r="O42">
        <f>('Sharpe Ratio'!$H$4*B42) + (1 - 'Sharpe Ratio'!$H$4)*C42</f>
        <v>-2.1114703373111752E-2</v>
      </c>
      <c r="P42" s="3">
        <v>44255</v>
      </c>
      <c r="Q42" s="7">
        <f t="shared" si="7"/>
        <v>3069.5012008450944</v>
      </c>
      <c r="R42" s="7">
        <f t="shared" si="8"/>
        <v>2076.4168322412438</v>
      </c>
      <c r="S42" s="7">
        <f t="shared" si="9"/>
        <v>1767.5034681687268</v>
      </c>
    </row>
    <row r="43" spans="1:19" x14ac:dyDescent="0.3">
      <c r="A43" s="3">
        <v>44227</v>
      </c>
      <c r="B43" s="2">
        <v>-1.0095908149274101E-2</v>
      </c>
      <c r="C43" s="2">
        <v>-1.47547672991195E-2</v>
      </c>
      <c r="D43" s="2">
        <v>8.3333333333333303E-6</v>
      </c>
      <c r="F43">
        <f t="shared" si="0"/>
        <v>-0.40093993435575159</v>
      </c>
      <c r="G43">
        <f t="shared" si="1"/>
        <v>-1.0104241482607435E-2</v>
      </c>
      <c r="H43">
        <f t="array" ref="H43">PRODUCT(1+G43:G163)^(1/10)-1</f>
        <v>0.13717332487190759</v>
      </c>
      <c r="I43" cm="1">
        <f t="array" ref="I43">PRODUCT(1+C43:C163 - C43:D163)^(1/10)-1</f>
        <v>4.2392130218420032E-2</v>
      </c>
      <c r="J43">
        <f t="shared" si="5"/>
        <v>0.13504929056912449</v>
      </c>
      <c r="K43">
        <f t="shared" si="6"/>
        <v>6.1696276204884395E-2</v>
      </c>
      <c r="M43">
        <f>('Sharpe Ratio'!$H$2*B43) + (1 - 'Sharpe Ratio'!$H$2)*C43</f>
        <v>-1.2407950178502807E-2</v>
      </c>
      <c r="N43">
        <f>('Sharpe Ratio'!$H$3*B43) + (1 - 'Sharpe Ratio'!$H$3)*C43</f>
        <v>-1.3773967902627911E-2</v>
      </c>
      <c r="O43">
        <f>('Sharpe Ratio'!$H$4*B43) + (1 - 'Sharpe Ratio'!$H$4)*C43</f>
        <v>-1.4303910913506785E-2</v>
      </c>
      <c r="P43" s="3">
        <v>44227</v>
      </c>
      <c r="Q43" s="7">
        <f t="shared" si="7"/>
        <v>3066.9773679453533</v>
      </c>
      <c r="R43" s="7">
        <f t="shared" si="8"/>
        <v>2108.0007701529407</v>
      </c>
      <c r="S43" s="7">
        <f t="shared" si="9"/>
        <v>1805.6287843522775</v>
      </c>
    </row>
    <row r="44" spans="1:19" x14ac:dyDescent="0.3">
      <c r="A44" s="3">
        <v>44196</v>
      </c>
      <c r="B44" s="2">
        <v>3.8448430387873801E-2</v>
      </c>
      <c r="C44" s="2">
        <v>-5.64202191503915E-3</v>
      </c>
      <c r="D44" s="2">
        <v>8.3333333333333303E-6</v>
      </c>
      <c r="F44">
        <f t="shared" si="0"/>
        <v>-0.42296950413774875</v>
      </c>
      <c r="G44">
        <f t="shared" si="1"/>
        <v>3.8440097054540469E-2</v>
      </c>
      <c r="H44">
        <f t="array" ref="H44">PRODUCT(1+G44:G164)^(1/10)-1</f>
        <v>0.14571590131512213</v>
      </c>
      <c r="I44" cm="1">
        <f t="array" ref="I44">PRODUCT(1+C44:C164 - C44:D164)^(1/10)-1</f>
        <v>3.9653997829025123E-2</v>
      </c>
      <c r="J44">
        <f t="shared" si="5"/>
        <v>0.13599199931803874</v>
      </c>
      <c r="K44">
        <f t="shared" si="6"/>
        <v>6.2971040940623071E-2</v>
      </c>
      <c r="M44">
        <f>('Sharpe Ratio'!$H$2*B44) + (1 - 'Sharpe Ratio'!$H$2)*C44</f>
        <v>1.6567756271460305E-2</v>
      </c>
      <c r="N44">
        <f>('Sharpe Ratio'!$H$3*B44) + (1 - 'Sharpe Ratio'!$H$3)*C44</f>
        <v>3.6400550095601249E-3</v>
      </c>
      <c r="O44">
        <f>('Sharpe Ratio'!$H$4*B44) + (1 - 'Sharpe Ratio'!$H$4)*C44</f>
        <v>-1.3752129547423449E-3</v>
      </c>
      <c r="P44" s="3">
        <v>44196</v>
      </c>
      <c r="Q44" s="7">
        <f t="shared" si="7"/>
        <v>3105.5103860948411</v>
      </c>
      <c r="R44" s="7">
        <f t="shared" si="8"/>
        <v>2137.4418252476362</v>
      </c>
      <c r="S44" s="7">
        <f t="shared" si="9"/>
        <v>1831.8311336972715</v>
      </c>
    </row>
    <row r="45" spans="1:19" x14ac:dyDescent="0.3">
      <c r="A45" s="3">
        <v>44165</v>
      </c>
      <c r="B45" s="2">
        <v>0.109463610261703</v>
      </c>
      <c r="C45" s="2">
        <v>2.7561512620302201E-3</v>
      </c>
      <c r="D45" s="2">
        <v>8.3333333333333303E-6</v>
      </c>
      <c r="F45">
        <f t="shared" si="0"/>
        <v>-0.41840272298891518</v>
      </c>
      <c r="G45">
        <f t="shared" si="1"/>
        <v>0.10945527692836966</v>
      </c>
      <c r="H45">
        <f t="array" ref="H45">PRODUCT(1+G45:G165)^(1/10)-1</f>
        <v>0.14141612749619492</v>
      </c>
      <c r="I45" cm="1">
        <f t="array" ref="I45">PRODUCT(1+C45:C165 - C45:D165)^(1/10)-1</f>
        <v>3.918246732771169E-2</v>
      </c>
      <c r="J45">
        <f t="shared" si="5"/>
        <v>0.1357842008449745</v>
      </c>
      <c r="K45">
        <f t="shared" si="6"/>
        <v>6.3051705093630075E-2</v>
      </c>
      <c r="M45">
        <f>('Sharpe Ratio'!$H$2*B45) + (1 - 'Sharpe Ratio'!$H$2)*C45</f>
        <v>5.650812865036698E-2</v>
      </c>
      <c r="N45">
        <f>('Sharpe Ratio'!$H$3*B45) + (1 - 'Sharpe Ratio'!$H$3)*C45</f>
        <v>2.5220580432743177E-2</v>
      </c>
      <c r="O45">
        <f>('Sharpe Ratio'!$H$4*B45) + (1 - 'Sharpe Ratio'!$H$4)*C45</f>
        <v>1.3082657759679081E-2</v>
      </c>
      <c r="P45" s="3">
        <v>44165</v>
      </c>
      <c r="Q45" s="7">
        <f t="shared" si="7"/>
        <v>3054.8975874319958</v>
      </c>
      <c r="R45" s="7">
        <f t="shared" si="8"/>
        <v>2129.6896378127076</v>
      </c>
      <c r="S45" s="7">
        <f t="shared" si="9"/>
        <v>1834.3537607526389</v>
      </c>
    </row>
    <row r="46" spans="1:19" x14ac:dyDescent="0.3">
      <c r="A46" s="3">
        <v>44135</v>
      </c>
      <c r="B46" s="2">
        <v>-2.6593232623151799E-2</v>
      </c>
      <c r="C46" s="2">
        <v>-1.6261846373531799E-2</v>
      </c>
      <c r="D46" s="2">
        <v>8.3333333333333303E-6</v>
      </c>
      <c r="F46">
        <f t="shared" si="0"/>
        <v>-0.43066803644888896</v>
      </c>
      <c r="G46">
        <f t="shared" si="1"/>
        <v>-2.6601565956485131E-2</v>
      </c>
      <c r="H46">
        <f t="array" ref="H46">PRODUCT(1+G46:G166)^(1/10)-1</f>
        <v>0.13384705935548058</v>
      </c>
      <c r="I46" cm="1">
        <f t="array" ref="I46">PRODUCT(1+C46:C166 - C46:D166)^(1/10)-1</f>
        <v>3.8279420304610401E-2</v>
      </c>
      <c r="J46">
        <f t="shared" si="5"/>
        <v>0.13246760101962227</v>
      </c>
      <c r="K46">
        <f t="shared" si="6"/>
        <v>6.3119541695361825E-2</v>
      </c>
      <c r="M46">
        <f>('Sharpe Ratio'!$H$2*B46) + (1 - 'Sharpe Ratio'!$H$2)*C46</f>
        <v>-2.1466097747200538E-2</v>
      </c>
      <c r="N46">
        <f>('Sharpe Ratio'!$H$3*B46) + (1 - 'Sharpe Ratio'!$H$3)*C46</f>
        <v>-1.8436846104718144E-2</v>
      </c>
      <c r="O46">
        <f>('Sharpe Ratio'!$H$4*B46) + (1 - 'Sharpe Ratio'!$H$4)*C46</f>
        <v>-1.7261655836118179E-2</v>
      </c>
      <c r="P46" s="3">
        <v>44135</v>
      </c>
      <c r="Q46" s="7">
        <f t="shared" si="7"/>
        <v>2891.504101662204</v>
      </c>
      <c r="R46" s="7">
        <f t="shared" si="8"/>
        <v>2077.2989524983691</v>
      </c>
      <c r="S46" s="7">
        <f t="shared" si="9"/>
        <v>1810.6654444259373</v>
      </c>
    </row>
    <row r="47" spans="1:19" x14ac:dyDescent="0.3">
      <c r="A47" s="3">
        <v>44104</v>
      </c>
      <c r="B47" s="2">
        <v>-3.7996637886495203E-2</v>
      </c>
      <c r="C47" s="2">
        <v>2.0826247672920402E-3</v>
      </c>
      <c r="D47" s="2">
        <v>8.3333333333333303E-6</v>
      </c>
      <c r="F47">
        <f t="shared" si="0"/>
        <v>-0.44033217345527287</v>
      </c>
      <c r="G47">
        <f t="shared" si="1"/>
        <v>-3.8004971219828536E-2</v>
      </c>
      <c r="H47">
        <f t="array" ref="H47">PRODUCT(1+G47:G167)^(1/10)-1</f>
        <v>0.14666793993418969</v>
      </c>
      <c r="I47" cm="1">
        <f t="array" ref="I47">PRODUCT(1+C47:C167 - C47:D167)^(1/10)-1</f>
        <v>3.9850751026188513E-2</v>
      </c>
      <c r="J47">
        <f t="shared" si="5"/>
        <v>0.1341772286361898</v>
      </c>
      <c r="K47">
        <f t="shared" si="6"/>
        <v>6.2830586656239057E-2</v>
      </c>
      <c r="M47">
        <f>('Sharpe Ratio'!$H$2*B47) + (1 - 'Sharpe Ratio'!$H$2)*C47</f>
        <v>-1.8106588246525376E-2</v>
      </c>
      <c r="N47">
        <f>('Sharpe Ratio'!$H$3*B47) + (1 - 'Sharpe Ratio'!$H$3)*C47</f>
        <v>-6.3550024196056022E-3</v>
      </c>
      <c r="O47">
        <f>('Sharpe Ratio'!$H$4*B47) + (1 - 'Sharpe Ratio'!$H$4)*C47</f>
        <v>-1.7960053687378927E-3</v>
      </c>
      <c r="P47" s="3">
        <v>44104</v>
      </c>
      <c r="Q47" s="7">
        <f t="shared" si="7"/>
        <v>2954.9350257618339</v>
      </c>
      <c r="R47" s="7">
        <f t="shared" si="8"/>
        <v>2116.3171664041356</v>
      </c>
      <c r="S47" s="7">
        <f t="shared" si="9"/>
        <v>1842.4695191541136</v>
      </c>
    </row>
    <row r="48" spans="1:19" x14ac:dyDescent="0.3">
      <c r="A48" s="3">
        <v>44074</v>
      </c>
      <c r="B48" s="2">
        <v>7.18800282130969E-2</v>
      </c>
      <c r="C48" s="2">
        <v>-1.29474014920239E-2</v>
      </c>
      <c r="D48" s="2">
        <v>8.3333333333333303E-6</v>
      </c>
      <c r="F48">
        <f t="shared" si="0"/>
        <v>-0.45742396908367583</v>
      </c>
      <c r="G48">
        <f t="shared" si="1"/>
        <v>7.1871694879763567E-2</v>
      </c>
      <c r="H48">
        <f t="array" ref="H48">PRODUCT(1+G48:G168)^(1/10)-1</f>
        <v>0.14581311872910807</v>
      </c>
      <c r="I48" cm="1">
        <f t="array" ref="I48">PRODUCT(1+C48:C168 - C48:D168)^(1/10)-1</f>
        <v>4.3739142982526902E-2</v>
      </c>
      <c r="J48">
        <f t="shared" si="5"/>
        <v>0.13446281562468979</v>
      </c>
      <c r="K48">
        <f t="shared" si="6"/>
        <v>6.3885845562937235E-2</v>
      </c>
      <c r="M48">
        <f>('Sharpe Ratio'!$H$2*B48) + (1 - 'Sharpe Ratio'!$H$2)*C48</f>
        <v>2.9782901770415912E-2</v>
      </c>
      <c r="N48">
        <f>('Sharpe Ratio'!$H$3*B48) + (1 - 'Sharpe Ratio'!$H$3)*C48</f>
        <v>4.9107670391015778E-3</v>
      </c>
      <c r="O48">
        <f>('Sharpe Ratio'!$H$4*B48) + (1 - 'Sharpe Ratio'!$H$4)*C48</f>
        <v>-4.7383127156575902E-3</v>
      </c>
      <c r="P48" s="3">
        <v>44074</v>
      </c>
      <c r="Q48" s="7">
        <f t="shared" si="7"/>
        <v>3009.4254533034118</v>
      </c>
      <c r="R48" s="7">
        <f t="shared" si="8"/>
        <v>2129.8523834543912</v>
      </c>
      <c r="S48" s="7">
        <f t="shared" si="9"/>
        <v>1845.7845581300487</v>
      </c>
    </row>
    <row r="49" spans="1:19" x14ac:dyDescent="0.3">
      <c r="A49" s="3">
        <v>44043</v>
      </c>
      <c r="B49" s="2">
        <v>5.63850989255026E-2</v>
      </c>
      <c r="C49" s="2">
        <v>1.16481328802107E-2</v>
      </c>
      <c r="D49" s="2">
        <v>8.3333333333333303E-6</v>
      </c>
      <c r="F49">
        <f t="shared" si="0"/>
        <v>-0.44594972801609656</v>
      </c>
      <c r="G49">
        <f t="shared" si="1"/>
        <v>5.6376765592169267E-2</v>
      </c>
      <c r="H49">
        <f t="array" ref="H49">PRODUCT(1+G49:G169)^(1/10)-1</f>
        <v>0.1456186751207611</v>
      </c>
      <c r="I49" cm="1">
        <f t="array" ref="I49">PRODUCT(1+C49:C169 - C49:D169)^(1/10)-1</f>
        <v>4.5741685219850892E-2</v>
      </c>
      <c r="J49">
        <f t="shared" si="5"/>
        <v>0.13438316253877158</v>
      </c>
      <c r="K49">
        <f t="shared" si="6"/>
        <v>6.3669452734619811E-2</v>
      </c>
      <c r="M49">
        <f>('Sharpe Ratio'!$H$2*B49) + (1 - 'Sharpe Ratio'!$H$2)*C49</f>
        <v>3.4183580822014788E-2</v>
      </c>
      <c r="N49">
        <f>('Sharpe Ratio'!$H$3*B49) + (1 - 'Sharpe Ratio'!$H$3)*C49</f>
        <v>2.1066316149293437E-2</v>
      </c>
      <c r="O49">
        <f>('Sharpe Ratio'!$H$4*B49) + (1 - 'Sharpe Ratio'!$H$4)*C49</f>
        <v>1.5977507554508025E-2</v>
      </c>
      <c r="P49" s="3">
        <v>44043</v>
      </c>
      <c r="Q49" s="7">
        <f t="shared" si="7"/>
        <v>2922.3882510862913</v>
      </c>
      <c r="R49" s="7">
        <f t="shared" si="8"/>
        <v>2119.4442863119584</v>
      </c>
      <c r="S49" s="7">
        <f t="shared" si="9"/>
        <v>1854.5721006968847</v>
      </c>
    </row>
    <row r="50" spans="1:19" x14ac:dyDescent="0.3">
      <c r="A50" s="3">
        <v>44012</v>
      </c>
      <c r="B50" s="2">
        <v>1.9887674969833301E-2</v>
      </c>
      <c r="C50" s="2">
        <v>-2.8088836669848399E-4</v>
      </c>
      <c r="D50" s="2">
        <v>8.3333333333333303E-6</v>
      </c>
      <c r="F50">
        <f t="shared" si="0"/>
        <v>-0.46423809888703615</v>
      </c>
      <c r="G50">
        <f t="shared" si="1"/>
        <v>1.9879341636499969E-2</v>
      </c>
      <c r="H50">
        <f t="array" ref="H50">PRODUCT(1+G50:G170)^(1/10)-1</f>
        <v>0.13324208416795291</v>
      </c>
      <c r="I50" cm="1">
        <f t="array" ref="I50">PRODUCT(1+C50:C170 - C50:D170)^(1/10)-1</f>
        <v>4.7869450962322091E-2</v>
      </c>
      <c r="J50">
        <f t="shared" si="5"/>
        <v>0.13515661233795587</v>
      </c>
      <c r="K50">
        <f t="shared" si="6"/>
        <v>6.425539200020286E-2</v>
      </c>
      <c r="M50">
        <f>('Sharpe Ratio'!$H$2*B50) + (1 - 'Sharpe Ratio'!$H$2)*C50</f>
        <v>9.8786653382006168E-3</v>
      </c>
      <c r="N50">
        <f>('Sharpe Ratio'!$H$3*B50) + (1 - 'Sharpe Ratio'!$H$3)*C50</f>
        <v>3.965068446404393E-3</v>
      </c>
      <c r="O50">
        <f>('Sharpe Ratio'!$H$4*B50) + (1 - 'Sharpe Ratio'!$H$4)*C50</f>
        <v>1.6709039662402727E-3</v>
      </c>
      <c r="P50" s="3">
        <v>44012</v>
      </c>
      <c r="Q50" s="7">
        <f t="shared" si="7"/>
        <v>2825.7925432962766</v>
      </c>
      <c r="R50" s="7">
        <f t="shared" si="8"/>
        <v>2075.7165845064146</v>
      </c>
      <c r="S50" s="7">
        <f t="shared" si="9"/>
        <v>1825.4066521225473</v>
      </c>
    </row>
    <row r="51" spans="1:19" x14ac:dyDescent="0.3">
      <c r="A51" s="3">
        <v>43982</v>
      </c>
      <c r="B51" s="2">
        <v>4.7628154892960697E-2</v>
      </c>
      <c r="C51" s="2">
        <v>1.72583468402765E-4</v>
      </c>
      <c r="D51" s="2">
        <v>8.3333333333333303E-6</v>
      </c>
      <c r="F51">
        <f t="shared" si="0"/>
        <v>-0.47761051184049963</v>
      </c>
      <c r="G51">
        <f t="shared" si="1"/>
        <v>4.7619821559627365E-2</v>
      </c>
      <c r="H51">
        <f t="array" ref="H51">PRODUCT(1+G51:G171)^(1/10)-1</f>
        <v>0.1216392425118753</v>
      </c>
      <c r="I51" cm="1">
        <f t="array" ref="I51">PRODUCT(1+C51:C171 - C51:D171)^(1/10)-1</f>
        <v>5.1174061152055694E-2</v>
      </c>
      <c r="J51">
        <f t="shared" si="5"/>
        <v>0.13812928923558696</v>
      </c>
      <c r="K51">
        <f t="shared" si="6"/>
        <v>6.4825054063245818E-2</v>
      </c>
      <c r="M51">
        <f>('Sharpe Ratio'!$H$2*B51) + (1 - 'Sharpe Ratio'!$H$2)*C51</f>
        <v>2.4077480333871751E-2</v>
      </c>
      <c r="N51">
        <f>('Sharpe Ratio'!$H$3*B51) + (1 - 'Sharpe Ratio'!$H$3)*C51</f>
        <v>1.016309709337776E-2</v>
      </c>
      <c r="O51">
        <f>('Sharpe Ratio'!$H$4*B51) + (1 - 'Sharpe Ratio'!$H$4)*C51</f>
        <v>4.7650484306397522E-3</v>
      </c>
      <c r="P51" s="3">
        <v>43982</v>
      </c>
      <c r="Q51" s="7">
        <f t="shared" si="7"/>
        <v>2798.1505504425527</v>
      </c>
      <c r="R51" s="7">
        <f t="shared" si="8"/>
        <v>2067.5187312228927</v>
      </c>
      <c r="S51" s="7">
        <f t="shared" si="9"/>
        <v>1822.3616607955996</v>
      </c>
    </row>
    <row r="52" spans="1:19" x14ac:dyDescent="0.3">
      <c r="A52" s="3">
        <v>43951</v>
      </c>
      <c r="B52" s="2">
        <v>0.128193793186925</v>
      </c>
      <c r="C52" s="2">
        <v>6.9416988406132401E-3</v>
      </c>
      <c r="D52" s="2">
        <v>0</v>
      </c>
      <c r="F52">
        <f t="shared" si="0"/>
        <v>-0.47593165615104976</v>
      </c>
      <c r="G52">
        <f t="shared" si="1"/>
        <v>0.128193793186925</v>
      </c>
      <c r="H52">
        <f t="array" ref="H52">PRODUCT(1+G52:G172)^(1/10)-1</f>
        <v>0.11818268237925844</v>
      </c>
      <c r="I52" cm="1">
        <f t="array" ref="I52">PRODUCT(1+C52:C172 - C52:D172)^(1/10)-1</f>
        <v>5.29513737250491E-2</v>
      </c>
      <c r="J52">
        <f t="shared" si="5"/>
        <v>0.13763260748725722</v>
      </c>
      <c r="K52">
        <f t="shared" si="6"/>
        <v>6.4937426867495859E-2</v>
      </c>
      <c r="M52">
        <f>('Sharpe Ratio'!$H$2*B52) + (1 - 'Sharpe Ratio'!$H$2)*C52</f>
        <v>6.8020276614744399E-2</v>
      </c>
      <c r="N52">
        <f>('Sharpe Ratio'!$H$3*B52) + (1 - 'Sharpe Ratio'!$H$3)*C52</f>
        <v>3.2468115745092979E-2</v>
      </c>
      <c r="O52">
        <f>('Sharpe Ratio'!$H$4*B52) + (1 - 'Sharpe Ratio'!$H$4)*C52</f>
        <v>1.8675747723967878E-2</v>
      </c>
      <c r="P52" s="3">
        <v>43951</v>
      </c>
      <c r="Q52" s="7">
        <f t="shared" si="7"/>
        <v>2732.3621544048547</v>
      </c>
      <c r="R52" s="7">
        <f t="shared" si="8"/>
        <v>2046.7177401074423</v>
      </c>
      <c r="S52" s="7">
        <f t="shared" si="9"/>
        <v>1813.7192009634275</v>
      </c>
    </row>
    <row r="53" spans="1:19" x14ac:dyDescent="0.3">
      <c r="A53" s="3">
        <v>43921</v>
      </c>
      <c r="B53" s="2">
        <v>-0.12351289204874399</v>
      </c>
      <c r="C53" s="2">
        <v>4.1052636509369501E-2</v>
      </c>
      <c r="D53" s="2">
        <v>1.08333333333333E-4</v>
      </c>
      <c r="F53">
        <f t="shared" si="0"/>
        <v>-0.50419246495009107</v>
      </c>
      <c r="G53">
        <f t="shared" si="1"/>
        <v>-0.12362122538207733</v>
      </c>
      <c r="H53">
        <f t="array" ref="H53">PRODUCT(1+G53:G173)^(1/10)-1</f>
        <v>0.11126804592174344</v>
      </c>
      <c r="I53" cm="1">
        <f t="array" ref="I53">PRODUCT(1+C53:C173 - C53:D173)^(1/10)-1</f>
        <v>5.0454115404310551E-2</v>
      </c>
      <c r="J53">
        <f t="shared" si="5"/>
        <v>0.13340223639809332</v>
      </c>
      <c r="K53">
        <f t="shared" si="6"/>
        <v>6.5273185863449351E-2</v>
      </c>
      <c r="M53">
        <f>('Sharpe Ratio'!$H$2*B53) + (1 - 'Sharpe Ratio'!$H$2)*C53</f>
        <v>-4.1844310460218914E-2</v>
      </c>
      <c r="N53">
        <f>('Sharpe Ratio'!$H$3*B53) + (1 - 'Sharpe Ratio'!$H$3)*C53</f>
        <v>6.4077232587782945E-3</v>
      </c>
      <c r="O53">
        <f>('Sharpe Ratio'!$H$4*B53) + (1 - 'Sharpe Ratio'!$H$4)*C53</f>
        <v>2.5126973806169073E-2</v>
      </c>
      <c r="P53" s="3">
        <v>43921</v>
      </c>
      <c r="Q53" s="7">
        <f t="shared" si="7"/>
        <v>2558.3429586800539</v>
      </c>
      <c r="R53" s="7">
        <f t="shared" si="8"/>
        <v>1982.3544271199153</v>
      </c>
      <c r="S53" s="7">
        <f t="shared" si="9"/>
        <v>1780.467636552484</v>
      </c>
    </row>
    <row r="54" spans="1:19" x14ac:dyDescent="0.3">
      <c r="A54" s="3">
        <v>43890</v>
      </c>
      <c r="B54" s="2">
        <v>-8.2319185351681798E-2</v>
      </c>
      <c r="C54" s="2">
        <v>3.6737270517252403E-2</v>
      </c>
      <c r="D54" s="2">
        <v>1E-4</v>
      </c>
      <c r="F54">
        <f t="shared" si="0"/>
        <v>-0.47877183256057398</v>
      </c>
      <c r="G54">
        <f t="shared" si="1"/>
        <v>-8.2419185351681801E-2</v>
      </c>
      <c r="H54">
        <f t="array" ref="H54">PRODUCT(1+G54:G174)^(1/10)-1</f>
        <v>0.1294696291423747</v>
      </c>
      <c r="I54" cm="1">
        <f t="array" ref="I54">PRODUCT(1+C54:C174 - C54:D174)^(1/10)-1</f>
        <v>4.6739846920756278E-2</v>
      </c>
      <c r="J54">
        <f t="shared" si="5"/>
        <v>0.12669030901913139</v>
      </c>
      <c r="K54">
        <f t="shared" si="6"/>
        <v>6.4221179130598063E-2</v>
      </c>
      <c r="M54">
        <f>('Sharpe Ratio'!$H$2*B54) + (1 - 'Sharpe Ratio'!$H$2)*C54</f>
        <v>-2.3235293573343075E-2</v>
      </c>
      <c r="N54">
        <f>('Sharpe Ratio'!$H$3*B54) + (1 - 'Sharpe Ratio'!$H$3)*C54</f>
        <v>1.1673087139106489E-2</v>
      </c>
      <c r="O54">
        <f>('Sharpe Ratio'!$H$4*B54) + (1 - 'Sharpe Ratio'!$H$4)*C54</f>
        <v>2.5215702328459114E-2</v>
      </c>
      <c r="P54" s="3">
        <v>43890</v>
      </c>
      <c r="Q54" s="7">
        <f t="shared" si="7"/>
        <v>2670.0702053012601</v>
      </c>
      <c r="R54" s="7">
        <f t="shared" si="8"/>
        <v>1969.7329236514527</v>
      </c>
      <c r="S54" s="7">
        <f t="shared" si="9"/>
        <v>1736.8264439885227</v>
      </c>
    </row>
    <row r="55" spans="1:19" x14ac:dyDescent="0.3">
      <c r="A55" s="3">
        <v>43861</v>
      </c>
      <c r="B55" s="2">
        <v>-3.9210099844722002E-4</v>
      </c>
      <c r="C55" s="2">
        <v>3.7094042920183999E-2</v>
      </c>
      <c r="D55" s="2">
        <v>1.08333333333333E-4</v>
      </c>
      <c r="F55">
        <f t="shared" si="0"/>
        <v>-0.46536570890225787</v>
      </c>
      <c r="G55">
        <f t="shared" si="1"/>
        <v>-5.0043433178055302E-4</v>
      </c>
      <c r="H55">
        <f t="array" ref="H55">PRODUCT(1+G55:G175)^(1/10)-1</f>
        <v>0.13506035768581759</v>
      </c>
      <c r="I55" cm="1">
        <f t="array" ref="I55">PRODUCT(1+C55:C175 - C55:D175)^(1/10)-1</f>
        <v>4.5281133021602304E-2</v>
      </c>
      <c r="J55">
        <f t="shared" si="5"/>
        <v>0.12409140075288015</v>
      </c>
      <c r="K55">
        <f t="shared" si="6"/>
        <v>6.3642767501597336E-2</v>
      </c>
      <c r="M55">
        <f>('Sharpe Ratio'!$H$2*B55) + (1 - 'Sharpe Ratio'!$H$2)*C55</f>
        <v>1.8211067173414676E-2</v>
      </c>
      <c r="N55">
        <f>('Sharpe Ratio'!$H$3*B55) + (1 - 'Sharpe Ratio'!$H$3)*C55</f>
        <v>2.9202328199980365E-2</v>
      </c>
      <c r="O55">
        <f>('Sharpe Ratio'!$H$4*B55) + (1 - 'Sharpe Ratio'!$H$4)*C55</f>
        <v>3.3466359228936766E-2</v>
      </c>
      <c r="P55" s="3">
        <v>43861</v>
      </c>
      <c r="Q55" s="7">
        <f t="shared" si="7"/>
        <v>2733.5858756294547</v>
      </c>
      <c r="R55" s="7">
        <f t="shared" si="8"/>
        <v>1947.0053604189748</v>
      </c>
      <c r="S55" s="7">
        <f t="shared" si="9"/>
        <v>1694.1083130543755</v>
      </c>
    </row>
    <row r="56" spans="1:19" x14ac:dyDescent="0.3">
      <c r="A56" s="3">
        <v>43830</v>
      </c>
      <c r="B56" s="2">
        <v>3.0181814483260599E-2</v>
      </c>
      <c r="C56" s="2">
        <v>-1.0405959504969401E-2</v>
      </c>
      <c r="D56" s="2">
        <v>1.16666666666667E-4</v>
      </c>
      <c r="F56">
        <f t="shared" si="0"/>
        <v>-0.45674645497169652</v>
      </c>
      <c r="G56">
        <f t="shared" si="1"/>
        <v>3.0065147816593932E-2</v>
      </c>
      <c r="H56">
        <f t="array" ref="H56">PRODUCT(1+G56:G176)^(1/10)-1</f>
        <v>0.13728996185706266</v>
      </c>
      <c r="I56" cm="1">
        <f t="array" ref="I56">PRODUCT(1+C56:C176 - C56:D176)^(1/10)-1</f>
        <v>3.6269166033227274E-2</v>
      </c>
      <c r="J56">
        <f t="shared" si="5"/>
        <v>0.12406204223562979</v>
      </c>
      <c r="K56">
        <f t="shared" si="6"/>
        <v>6.4912371131023466E-2</v>
      </c>
      <c r="M56">
        <f>('Sharpe Ratio'!$H$2*B56) + (1 - 'Sharpe Ratio'!$H$2)*C56</f>
        <v>1.0039407014956375E-2</v>
      </c>
      <c r="N56">
        <f>('Sharpe Ratio'!$H$3*B56) + (1 - 'Sharpe Ratio'!$H$3)*C56</f>
        <v>-1.8612787253596578E-3</v>
      </c>
      <c r="O56">
        <f>('Sharpe Ratio'!$H$4*B56) + (1 - 'Sharpe Ratio'!$H$4)*C56</f>
        <v>-6.4781186984907667E-3</v>
      </c>
      <c r="P56" s="3">
        <v>43830</v>
      </c>
      <c r="Q56" s="7">
        <f t="shared" si="7"/>
        <v>2684.6947197480122</v>
      </c>
      <c r="R56" s="7">
        <f t="shared" si="8"/>
        <v>1891.7615196461738</v>
      </c>
      <c r="S56" s="7">
        <f t="shared" si="9"/>
        <v>1639.2486295522378</v>
      </c>
    </row>
    <row r="57" spans="1:19" x14ac:dyDescent="0.3">
      <c r="A57" s="3">
        <v>43799</v>
      </c>
      <c r="B57" s="2">
        <v>3.6299053487160303E-2</v>
      </c>
      <c r="C57" s="2">
        <v>-7.44278478993321E-3</v>
      </c>
      <c r="D57" s="2">
        <v>1E-4</v>
      </c>
      <c r="F57">
        <f t="shared" si="0"/>
        <v>-0.44164831028090806</v>
      </c>
      <c r="G57">
        <f t="shared" si="1"/>
        <v>3.61990534871603E-2</v>
      </c>
      <c r="H57">
        <f t="array" ref="H57">PRODUCT(1+G57:G177)^(1/10)-1</f>
        <v>0.14055100295310563</v>
      </c>
      <c r="I57" cm="1">
        <f t="array" ref="I57">PRODUCT(1+C57:C177 - C57:D177)^(1/10)-1</f>
        <v>3.922260682994283E-2</v>
      </c>
      <c r="J57">
        <f t="shared" si="5"/>
        <v>0.12486919354403095</v>
      </c>
      <c r="K57">
        <f t="shared" si="6"/>
        <v>6.4936172912995721E-2</v>
      </c>
      <c r="M57">
        <f>('Sharpe Ratio'!$H$2*B57) + (1 - 'Sharpe Ratio'!$H$2)*C57</f>
        <v>1.4591385304978563E-2</v>
      </c>
      <c r="N57">
        <f>('Sharpe Ratio'!$H$3*B57) + (1 - 'Sharpe Ratio'!$H$3)*C57</f>
        <v>1.7659006851427298E-3</v>
      </c>
      <c r="O57">
        <f>('Sharpe Ratio'!$H$4*B57) + (1 - 'Sharpe Ratio'!$H$4)*C57</f>
        <v>-3.2097125996480218E-3</v>
      </c>
      <c r="P57" s="3">
        <v>43799</v>
      </c>
      <c r="Q57" s="7">
        <f t="shared" si="7"/>
        <v>2658.0098767455893</v>
      </c>
      <c r="R57" s="7">
        <f t="shared" si="8"/>
        <v>1895.2891810773174</v>
      </c>
      <c r="S57" s="7">
        <f t="shared" si="9"/>
        <v>1649.9371180479986</v>
      </c>
    </row>
    <row r="58" spans="1:19" x14ac:dyDescent="0.3">
      <c r="A58" s="3">
        <v>43769</v>
      </c>
      <c r="B58" s="2">
        <v>2.1659353042300999E-2</v>
      </c>
      <c r="C58" s="2">
        <v>1.19351076447671E-4</v>
      </c>
      <c r="D58" s="2">
        <v>1.3333333333333299E-4</v>
      </c>
      <c r="F58">
        <f t="shared" si="0"/>
        <v>-0.43541171430689074</v>
      </c>
      <c r="G58">
        <f t="shared" si="1"/>
        <v>2.1526019708967666E-2</v>
      </c>
      <c r="H58">
        <f t="array" ref="H58">PRODUCT(1+G58:G178)^(1/10)-1</f>
        <v>0.13437312712197991</v>
      </c>
      <c r="I58" cm="1">
        <f t="array" ref="I58">PRODUCT(1+C58:C178 - C58:D178)^(1/10)-1</f>
        <v>3.9568479120160482E-2</v>
      </c>
      <c r="J58">
        <f t="shared" si="5"/>
        <v>0.12498035641927054</v>
      </c>
      <c r="K58">
        <f t="shared" si="6"/>
        <v>6.4890485301311113E-2</v>
      </c>
      <c r="M58">
        <f>('Sharpe Ratio'!$H$2*B58) + (1 - 'Sharpe Ratio'!$H$2)*C58</f>
        <v>1.0969742506130463E-2</v>
      </c>
      <c r="N58">
        <f>('Sharpe Ratio'!$H$3*B58) + (1 - 'Sharpe Ratio'!$H$3)*C58</f>
        <v>4.6540279681578723E-3</v>
      </c>
      <c r="O58">
        <f>('Sharpe Ratio'!$H$4*B58) + (1 - 'Sharpe Ratio'!$H$4)*C58</f>
        <v>2.2038629966540713E-3</v>
      </c>
      <c r="P58" s="3">
        <v>43769</v>
      </c>
      <c r="Q58" s="7">
        <f t="shared" si="7"/>
        <v>2619.7836047529727</v>
      </c>
      <c r="R58" s="7">
        <f t="shared" si="8"/>
        <v>1891.9481884750348</v>
      </c>
      <c r="S58" s="7">
        <f t="shared" si="9"/>
        <v>1655.2499948119137</v>
      </c>
    </row>
    <row r="59" spans="1:19" x14ac:dyDescent="0.3">
      <c r="A59" s="3">
        <v>43738</v>
      </c>
      <c r="B59" s="2">
        <v>1.8710130880021901E-2</v>
      </c>
      <c r="C59" s="2">
        <v>-1.3982240341364E-2</v>
      </c>
      <c r="D59" s="2">
        <v>1.4999999999999999E-4</v>
      </c>
      <c r="F59">
        <f t="shared" si="0"/>
        <v>-0.43167840513018019</v>
      </c>
      <c r="G59">
        <f t="shared" si="1"/>
        <v>1.85601308800219E-2</v>
      </c>
      <c r="H59">
        <f t="array" ref="H59">PRODUCT(1+G59:G179)^(1/10)-1</f>
        <v>0.13611357066926288</v>
      </c>
      <c r="I59" cm="1">
        <f t="array" ref="I59">PRODUCT(1+C59:C179 - C59:D179)^(1/10)-1</f>
        <v>4.0668882832518127E-2</v>
      </c>
      <c r="J59">
        <f t="shared" si="5"/>
        <v>0.12521037667949128</v>
      </c>
      <c r="K59">
        <f t="shared" si="6"/>
        <v>6.492144772045301E-2</v>
      </c>
      <c r="M59">
        <f>('Sharpe Ratio'!$H$2*B59) + (1 - 'Sharpe Ratio'!$H$2)*C59</f>
        <v>2.4859579939410818E-3</v>
      </c>
      <c r="N59">
        <f>('Sharpe Ratio'!$H$3*B59) + (1 - 'Sharpe Ratio'!$H$3)*C59</f>
        <v>-7.0997274916509328E-3</v>
      </c>
      <c r="O59">
        <f>('Sharpe Ratio'!$H$4*B59) + (1 - 'Sharpe Ratio'!$H$4)*C59</f>
        <v>-1.0818469157924749E-2</v>
      </c>
      <c r="P59" s="3">
        <v>43738</v>
      </c>
      <c r="Q59" s="7">
        <f t="shared" si="7"/>
        <v>2591.3570847913747</v>
      </c>
      <c r="R59" s="7">
        <f t="shared" si="8"/>
        <v>1883.1837984080619</v>
      </c>
      <c r="S59" s="7">
        <f t="shared" si="9"/>
        <v>1651.6100724882556</v>
      </c>
    </row>
    <row r="60" spans="1:19" x14ac:dyDescent="0.3">
      <c r="A60" s="3">
        <v>43708</v>
      </c>
      <c r="B60" s="2">
        <v>-1.5839635642110599E-2</v>
      </c>
      <c r="C60" s="2">
        <v>4.7352862099509403E-2</v>
      </c>
      <c r="D60" s="2">
        <v>1.3333333333333299E-4</v>
      </c>
      <c r="F60">
        <f t="shared" si="0"/>
        <v>-0.42880513641315965</v>
      </c>
      <c r="G60">
        <f t="shared" si="1"/>
        <v>-1.5972968975443931E-2</v>
      </c>
      <c r="H60">
        <f t="array" ref="H60">PRODUCT(1+G60:G180)^(1/10)-1</f>
        <v>0.1380544611911283</v>
      </c>
      <c r="I60" cm="1">
        <f t="array" ref="I60">PRODUCT(1+C60:C180 - C60:D180)^(1/10)-1</f>
        <v>4.3171284269983401E-2</v>
      </c>
      <c r="J60">
        <f t="shared" si="5"/>
        <v>0.12543433080246966</v>
      </c>
      <c r="K60">
        <f t="shared" si="6"/>
        <v>6.471285624672711E-2</v>
      </c>
      <c r="M60">
        <f>('Sharpe Ratio'!$H$2*B60) + (1 - 'Sharpe Ratio'!$H$2)*C60</f>
        <v>1.5520769558251378E-2</v>
      </c>
      <c r="N60">
        <f>('Sharpe Ratio'!$H$3*B60) + (1 - 'Sharpe Ratio'!$H$3)*C60</f>
        <v>3.4049355456722469E-2</v>
      </c>
      <c r="O60">
        <f>('Sharpe Ratio'!$H$4*B60) + (1 - 'Sharpe Ratio'!$H$4)*C60</f>
        <v>4.123747199792803E-2</v>
      </c>
      <c r="P60" s="3">
        <v>43708</v>
      </c>
      <c r="Q60" s="7">
        <f t="shared" si="7"/>
        <v>2584.9310547719779</v>
      </c>
      <c r="R60" s="7">
        <f t="shared" si="8"/>
        <v>1896.6494929552218</v>
      </c>
      <c r="S60" s="7">
        <f t="shared" si="9"/>
        <v>1669.673382480428</v>
      </c>
    </row>
    <row r="61" spans="1:19" x14ac:dyDescent="0.3">
      <c r="A61" s="3">
        <v>43677</v>
      </c>
      <c r="B61" s="2">
        <v>1.43713699031973E-2</v>
      </c>
      <c r="C61" s="2">
        <v>-7.9063237827825495E-4</v>
      </c>
      <c r="D61" s="2">
        <v>1.58333333333333E-4</v>
      </c>
      <c r="F61">
        <f t="shared" si="0"/>
        <v>-0.41826291101451379</v>
      </c>
      <c r="G61">
        <f t="shared" si="1"/>
        <v>1.4213036569863967E-2</v>
      </c>
      <c r="H61">
        <f t="array" ref="H61">PRODUCT(1+G61:G181)^(1/10)-1</f>
        <v>0.14822949438185828</v>
      </c>
      <c r="I61" cm="1">
        <f t="array" ref="I61">PRODUCT(1+C61:C181 - C61:D181)^(1/10)-1</f>
        <v>3.8870279588093748E-2</v>
      </c>
      <c r="J61">
        <f t="shared" si="5"/>
        <v>0.12674614247139104</v>
      </c>
      <c r="K61">
        <f t="shared" si="6"/>
        <v>6.3212806553375092E-2</v>
      </c>
      <c r="M61">
        <f>('Sharpe Ratio'!$H$2*B61) + (1 - 'Sharpe Ratio'!$H$2)*C61</f>
        <v>6.8469555788886732E-3</v>
      </c>
      <c r="N61">
        <f>('Sharpe Ratio'!$H$3*B61) + (1 - 'Sharpe Ratio'!$H$3)*C61</f>
        <v>2.401325611644833E-3</v>
      </c>
      <c r="O61">
        <f>('Sharpe Ratio'!$H$4*B61) + (1 - 'Sharpe Ratio'!$H$4)*C61</f>
        <v>6.7665506858620753E-4</v>
      </c>
      <c r="P61" s="3">
        <v>43677</v>
      </c>
      <c r="Q61" s="7">
        <f t="shared" si="7"/>
        <v>2545.4241136756027</v>
      </c>
      <c r="R61" s="7">
        <f t="shared" si="8"/>
        <v>1834.1962914502308</v>
      </c>
      <c r="S61" s="7">
        <f t="shared" si="9"/>
        <v>1603.5471517142541</v>
      </c>
    </row>
    <row r="62" spans="1:19" x14ac:dyDescent="0.3">
      <c r="A62" s="3">
        <v>43646</v>
      </c>
      <c r="B62" s="2">
        <v>7.0476657810051996E-2</v>
      </c>
      <c r="C62" s="2">
        <v>1.4442092452695799E-2</v>
      </c>
      <c r="D62" s="2">
        <v>1.4999999999999999E-4</v>
      </c>
      <c r="F62">
        <f t="shared" si="0"/>
        <v>-0.41731138824786951</v>
      </c>
      <c r="G62">
        <f t="shared" si="1"/>
        <v>7.0326657810051998E-2</v>
      </c>
      <c r="H62">
        <f t="array" ref="H62">PRODUCT(1+G62:G182)^(1/10)-1</f>
        <v>0.14683640749115856</v>
      </c>
      <c r="I62" cm="1">
        <f t="array" ref="I62">PRODUCT(1+C62:C182 - C62:D182)^(1/10)-1</f>
        <v>3.8776448189240975E-2</v>
      </c>
      <c r="J62">
        <f t="shared" si="5"/>
        <v>0.12678482252641154</v>
      </c>
      <c r="K62">
        <f t="shared" si="6"/>
        <v>6.3220567722659882E-2</v>
      </c>
      <c r="M62">
        <f>('Sharpe Ratio'!$H$2*B62) + (1 - 'Sharpe Ratio'!$H$2)*C62</f>
        <v>4.2668504348260895E-2</v>
      </c>
      <c r="N62">
        <f>('Sharpe Ratio'!$H$3*B62) + (1 - 'Sharpe Ratio'!$H$3)*C62</f>
        <v>2.6238686021528457E-2</v>
      </c>
      <c r="O62">
        <f>('Sharpe Ratio'!$H$4*B62) + (1 - 'Sharpe Ratio'!$H$4)*C62</f>
        <v>1.9864780882165787E-2</v>
      </c>
      <c r="P62" s="3">
        <v>43646</v>
      </c>
      <c r="Q62" s="7">
        <f t="shared" si="7"/>
        <v>2528.1142278590951</v>
      </c>
      <c r="R62" s="7">
        <f t="shared" si="8"/>
        <v>1829.8023402263975</v>
      </c>
      <c r="S62" s="7">
        <f t="shared" si="9"/>
        <v>1602.4628371133006</v>
      </c>
    </row>
    <row r="63" spans="1:19" x14ac:dyDescent="0.3">
      <c r="A63" s="3">
        <v>43616</v>
      </c>
      <c r="B63" s="2">
        <v>-6.3548274026054494E-2</v>
      </c>
      <c r="C63" s="2">
        <v>3.3441218301822E-2</v>
      </c>
      <c r="D63" s="2">
        <v>1.75E-4</v>
      </c>
      <c r="F63">
        <f t="shared" si="0"/>
        <v>-0.43987554175847476</v>
      </c>
      <c r="G63">
        <f t="shared" si="1"/>
        <v>-6.3723274026054488E-2</v>
      </c>
      <c r="H63">
        <f t="array" ref="H63">PRODUCT(1+G63:G183)^(1/10)-1</f>
        <v>0.14528451022167221</v>
      </c>
      <c r="I63" cm="1">
        <f t="array" ref="I63">PRODUCT(1+C63:C183 - C63:D183)^(1/10)-1</f>
        <v>3.4448263991954553E-2</v>
      </c>
      <c r="J63">
        <f t="shared" si="5"/>
        <v>0.12620283946659397</v>
      </c>
      <c r="K63">
        <f t="shared" si="6"/>
        <v>6.3845830665274036E-2</v>
      </c>
      <c r="M63">
        <f>('Sharpe Ratio'!$H$2*B63) + (1 - 'Sharpe Ratio'!$H$2)*C63</f>
        <v>-1.541550687359677E-2</v>
      </c>
      <c r="N63">
        <f>('Sharpe Ratio'!$H$3*B63) + (1 - 'Sharpe Ratio'!$H$3)*C63</f>
        <v>1.3022649617605927E-2</v>
      </c>
      <c r="O63">
        <f>('Sharpe Ratio'!$H$4*B63) + (1 - 'Sharpe Ratio'!$H$4)*C63</f>
        <v>2.4055158207086241E-2</v>
      </c>
      <c r="P63" s="3">
        <v>43616</v>
      </c>
      <c r="Q63" s="7">
        <f t="shared" si="7"/>
        <v>2424.6577098244079</v>
      </c>
      <c r="R63" s="7">
        <f t="shared" si="8"/>
        <v>1783.0182833197266</v>
      </c>
      <c r="S63" s="7">
        <f t="shared" si="9"/>
        <v>1571.250294305876</v>
      </c>
    </row>
    <row r="64" spans="1:19" x14ac:dyDescent="0.3">
      <c r="A64" s="3">
        <v>43585</v>
      </c>
      <c r="B64" s="2">
        <v>4.0489513114114799E-2</v>
      </c>
      <c r="C64" s="2">
        <v>-5.8374052843249702E-3</v>
      </c>
      <c r="D64" s="2">
        <v>1.75E-4</v>
      </c>
      <c r="F64">
        <f t="shared" si="0"/>
        <v>-0.44502147592464003</v>
      </c>
      <c r="G64">
        <f t="shared" si="1"/>
        <v>4.0314513114114797E-2</v>
      </c>
      <c r="H64">
        <f t="array" ref="H64">PRODUCT(1+G64:G184)^(1/10)-1</f>
        <v>0.16343514793840996</v>
      </c>
      <c r="I64" cm="1">
        <f t="array" ref="I64">PRODUCT(1+C64:C184 - C64:D184)^(1/10)-1</f>
        <v>2.7495855886539466E-2</v>
      </c>
      <c r="J64">
        <f t="shared" si="5"/>
        <v>0.1266314947317683</v>
      </c>
      <c r="K64">
        <f t="shared" si="6"/>
        <v>6.416798805044345E-2</v>
      </c>
      <c r="M64">
        <f>('Sharpe Ratio'!$H$2*B64) + (1 - 'Sharpe Ratio'!$H$2)*C64</f>
        <v>1.7498952769444194E-2</v>
      </c>
      <c r="N64">
        <f>('Sharpe Ratio'!$H$3*B64) + (1 - 'Sharpe Ratio'!$H$3)*C64</f>
        <v>3.9155003402231731E-3</v>
      </c>
      <c r="O64">
        <f>('Sharpe Ratio'!$H$4*B64) + (1 - 'Sharpe Ratio'!$H$4)*C64</f>
        <v>-1.3541645779840588E-3</v>
      </c>
      <c r="P64" s="3">
        <v>43585</v>
      </c>
      <c r="Q64" s="7">
        <f t="shared" si="7"/>
        <v>2462.6202492030561</v>
      </c>
      <c r="R64" s="7">
        <f t="shared" si="8"/>
        <v>1760.0971547800802</v>
      </c>
      <c r="S64" s="7">
        <f t="shared" si="9"/>
        <v>1534.3414675600266</v>
      </c>
    </row>
    <row r="65" spans="1:19" x14ac:dyDescent="0.3">
      <c r="A65" s="3">
        <v>43555</v>
      </c>
      <c r="B65" s="2">
        <v>1.9431672245031201E-2</v>
      </c>
      <c r="C65" s="2">
        <v>2.8371578629871899E-2</v>
      </c>
      <c r="D65" s="2">
        <v>1.58333333333333E-4</v>
      </c>
      <c r="F65">
        <f t="shared" si="0"/>
        <v>-0.40416458870678551</v>
      </c>
      <c r="G65">
        <f t="shared" si="1"/>
        <v>1.9273338911697867E-2</v>
      </c>
      <c r="H65">
        <f t="array" ref="H65">PRODUCT(1+G65:G185)^(1/10)-1</f>
        <v>0.16861577818348383</v>
      </c>
      <c r="I65" cm="1">
        <f t="array" ref="I65">PRODUCT(1+C65:C185 - C65:D185)^(1/10)-1</f>
        <v>3.1468407935725251E-2</v>
      </c>
      <c r="J65">
        <f t="shared" si="5"/>
        <v>0.12850258466262254</v>
      </c>
      <c r="K65">
        <f t="shared" si="6"/>
        <v>6.483428235485969E-2</v>
      </c>
      <c r="M65">
        <f>('Sharpe Ratio'!$H$2*B65) + (1 - 'Sharpe Ratio'!$H$2)*C65</f>
        <v>2.3868260395546046E-2</v>
      </c>
      <c r="N65">
        <f>('Sharpe Ratio'!$H$3*B65) + (1 - 'Sharpe Ratio'!$H$3)*C65</f>
        <v>2.6489518128593591E-2</v>
      </c>
      <c r="O65">
        <f>('Sharpe Ratio'!$H$4*B65) + (1 - 'Sharpe Ratio'!$H$4)*C65</f>
        <v>2.7506428224859322E-2</v>
      </c>
      <c r="P65" s="3">
        <v>43555</v>
      </c>
      <c r="Q65" s="7">
        <f t="shared" si="7"/>
        <v>2420.2680921688016</v>
      </c>
      <c r="R65" s="7">
        <f t="shared" si="8"/>
        <v>1753.2323728277829</v>
      </c>
      <c r="S65" s="7">
        <f t="shared" si="9"/>
        <v>1536.4220358578195</v>
      </c>
    </row>
    <row r="66" spans="1:19" x14ac:dyDescent="0.3">
      <c r="A66" s="3">
        <v>43524</v>
      </c>
      <c r="B66" s="2">
        <v>3.2108524443238598E-2</v>
      </c>
      <c r="C66" s="2">
        <v>-4.8650837675131599E-3</v>
      </c>
      <c r="D66" s="2">
        <v>1.4999999999999999E-4</v>
      </c>
      <c r="F66">
        <f t="shared" ref="F66:F129" si="10">CORREL(B66:B186,C66:C186)</f>
        <v>-0.37020421254659447</v>
      </c>
      <c r="G66">
        <f t="shared" ref="G66:G129" si="11">B66-D66</f>
        <v>3.1958524443238601E-2</v>
      </c>
      <c r="H66">
        <f t="array" ref="H66">PRODUCT(1+G66:G186)^(1/10)-1</f>
        <v>0.15332804299808611</v>
      </c>
      <c r="I66" cm="1">
        <f t="array" ref="I66">PRODUCT(1+C66:C186 - C66:D186)^(1/10)-1</f>
        <v>2.7270454270866162E-2</v>
      </c>
      <c r="J66">
        <f t="shared" si="5"/>
        <v>0.13393901798887548</v>
      </c>
      <c r="K66">
        <f t="shared" si="6"/>
        <v>6.4505237368470164E-2</v>
      </c>
      <c r="M66">
        <f>('Sharpe Ratio'!$H$2*B66) + (1 - 'Sharpe Ratio'!$H$2)*C66</f>
        <v>1.3759711266877505E-2</v>
      </c>
      <c r="N66">
        <f>('Sharpe Ratio'!$H$3*B66) + (1 - 'Sharpe Ratio'!$H$3)*C66</f>
        <v>2.9187301347433909E-3</v>
      </c>
      <c r="O66">
        <f>('Sharpe Ratio'!$H$4*B66) + (1 - 'Sharpe Ratio'!$H$4)*C66</f>
        <v>-1.2870002013866148E-3</v>
      </c>
      <c r="P66" s="3">
        <v>43524</v>
      </c>
      <c r="Q66" s="7">
        <f t="shared" ref="Q66:Q97" si="12">Q67*(1+M66)</f>
        <v>2363.8471723244857</v>
      </c>
      <c r="R66" s="7">
        <f t="shared" ref="R66:R97" si="13">R67*(1+N66)</f>
        <v>1707.9885784163912</v>
      </c>
      <c r="S66" s="7">
        <f t="shared" ref="S66:S97" si="14">S67*(1+O66)</f>
        <v>1495.2918966280074</v>
      </c>
    </row>
    <row r="67" spans="1:19" x14ac:dyDescent="0.3">
      <c r="A67" s="3">
        <v>43496</v>
      </c>
      <c r="B67" s="2">
        <v>8.0136122547383296E-2</v>
      </c>
      <c r="C67" s="2">
        <v>7.2654301008885404E-3</v>
      </c>
      <c r="D67" s="2">
        <v>1.75E-4</v>
      </c>
      <c r="F67">
        <f t="shared" si="10"/>
        <v>-0.29943644350070303</v>
      </c>
      <c r="G67">
        <f t="shared" si="11"/>
        <v>7.9961122547383301E-2</v>
      </c>
      <c r="H67">
        <f t="array" ref="H67">PRODUCT(1+G67:G187)^(1/10)-1</f>
        <v>0.13962669373209224</v>
      </c>
      <c r="I67" cm="1">
        <f t="array" ref="I67">PRODUCT(1+C67:C187 - C67:D187)^(1/10)-1</f>
        <v>2.2984707584219111E-2</v>
      </c>
      <c r="J67">
        <f t="shared" ref="J67:J130" si="15">_xlfn.STDEV.S(G67:G187) * SQRT(12)</f>
        <v>0.13722137924591404</v>
      </c>
      <c r="K67">
        <f t="shared" ref="K67:K130" si="16">_xlfn.STDEV.S(C67:C187) * SQRT(12)</f>
        <v>6.6229394995732688E-2</v>
      </c>
      <c r="M67">
        <f>('Sharpe Ratio'!$H$2*B67) + (1 - 'Sharpe Ratio'!$H$2)*C67</f>
        <v>4.3972740436789615E-2</v>
      </c>
      <c r="N67">
        <f>('Sharpe Ratio'!$H$3*B67) + (1 - 'Sharpe Ratio'!$H$3)*C67</f>
        <v>2.260642429596265E-2</v>
      </c>
      <c r="O67">
        <f>('Sharpe Ratio'!$H$4*B67) + (1 - 'Sharpe Ratio'!$H$4)*C67</f>
        <v>1.4317417713480902E-2</v>
      </c>
      <c r="P67" s="3">
        <v>43496</v>
      </c>
      <c r="Q67" s="7">
        <f t="shared" si="12"/>
        <v>2331.7627895967853</v>
      </c>
      <c r="R67" s="7">
        <f t="shared" si="13"/>
        <v>1703.0179286679797</v>
      </c>
      <c r="S67" s="7">
        <f t="shared" si="14"/>
        <v>1497.2188175477111</v>
      </c>
    </row>
    <row r="68" spans="1:19" x14ac:dyDescent="0.3">
      <c r="A68" s="3">
        <v>43465</v>
      </c>
      <c r="B68" s="2">
        <v>-9.0291004978582598E-2</v>
      </c>
      <c r="C68" s="2">
        <v>3.00856321837864E-2</v>
      </c>
      <c r="D68" s="2">
        <v>1.6666666666666701E-4</v>
      </c>
      <c r="F68">
        <f t="shared" si="10"/>
        <v>-0.29552384754142891</v>
      </c>
      <c r="G68">
        <f t="shared" si="11"/>
        <v>-9.045767164524926E-2</v>
      </c>
      <c r="H68">
        <f t="array" ref="H68">PRODUCT(1+G68:G188)^(1/10)-1</f>
        <v>0.13209136074115047</v>
      </c>
      <c r="I68" cm="1">
        <f t="array" ref="I68">PRODUCT(1+C68:C188 - C68:D188)^(1/10)-1</f>
        <v>2.8516410009788107E-2</v>
      </c>
      <c r="J68">
        <f t="shared" si="15"/>
        <v>0.13549556431110585</v>
      </c>
      <c r="K68">
        <f t="shared" si="16"/>
        <v>6.8926477933587901E-2</v>
      </c>
      <c r="M68">
        <f>('Sharpe Ratio'!$H$2*B68) + (1 - 'Sharpe Ratio'!$H$2)*C68</f>
        <v>-3.0551949663753603E-2</v>
      </c>
      <c r="N68">
        <f>('Sharpe Ratio'!$H$3*B68) + (1 - 'Sharpe Ratio'!$H$3)*C68</f>
        <v>4.7435196014696951E-3</v>
      </c>
      <c r="O68">
        <f>('Sharpe Ratio'!$H$4*B68) + (1 - 'Sharpe Ratio'!$H$4)*C68</f>
        <v>1.8436304784601169E-2</v>
      </c>
      <c r="P68" s="3">
        <v>43465</v>
      </c>
      <c r="Q68" s="7">
        <f t="shared" si="12"/>
        <v>2233.5475815404866</v>
      </c>
      <c r="R68" s="7">
        <f t="shared" si="13"/>
        <v>1665.3698707598696</v>
      </c>
      <c r="S68" s="7">
        <f t="shared" si="14"/>
        <v>1476.0850907231859</v>
      </c>
    </row>
    <row r="69" spans="1:19" x14ac:dyDescent="0.3">
      <c r="A69" s="3">
        <v>43434</v>
      </c>
      <c r="B69" s="2">
        <v>2.0378687590484602E-2</v>
      </c>
      <c r="C69" s="2">
        <v>1.45708844543413E-2</v>
      </c>
      <c r="D69" s="2">
        <v>1.4999999999999999E-4</v>
      </c>
      <c r="F69">
        <f t="shared" si="10"/>
        <v>-0.32405979476161723</v>
      </c>
      <c r="G69">
        <f t="shared" si="11"/>
        <v>2.0228687590484601E-2</v>
      </c>
      <c r="H69">
        <f t="array" ref="H69">PRODUCT(1+G69:G189)^(1/10)-1</f>
        <v>0.1343950730830934</v>
      </c>
      <c r="I69" cm="1">
        <f t="array" ref="I69">PRODUCT(1+C69:C189 - C69:D189)^(1/10)-1</f>
        <v>3.4395570546108756E-2</v>
      </c>
      <c r="J69">
        <f t="shared" si="15"/>
        <v>0.13421765587581086</v>
      </c>
      <c r="K69">
        <f t="shared" si="16"/>
        <v>7.3777085289997935E-2</v>
      </c>
      <c r="M69">
        <f>('Sharpe Ratio'!$H$2*B69) + (1 - 'Sharpe Ratio'!$H$2)*C69</f>
        <v>1.7496461595587286E-2</v>
      </c>
      <c r="N69">
        <f>('Sharpe Ratio'!$H$3*B69) + (1 - 'Sharpe Ratio'!$H$3)*C69</f>
        <v>1.5793563575486298E-2</v>
      </c>
      <c r="O69">
        <f>('Sharpe Ratio'!$H$4*B69) + (1 - 'Sharpe Ratio'!$H$4)*C69</f>
        <v>1.5132928733013825E-2</v>
      </c>
      <c r="P69" s="3">
        <v>43434</v>
      </c>
      <c r="Q69" s="7">
        <f t="shared" si="12"/>
        <v>2303.9373597850818</v>
      </c>
      <c r="R69" s="7">
        <f t="shared" si="13"/>
        <v>1657.5074516732752</v>
      </c>
      <c r="S69" s="7">
        <f t="shared" si="14"/>
        <v>1449.3641711205269</v>
      </c>
    </row>
    <row r="70" spans="1:19" x14ac:dyDescent="0.3">
      <c r="A70" s="3">
        <v>43404</v>
      </c>
      <c r="B70" s="2">
        <v>-6.8350763970303902E-2</v>
      </c>
      <c r="C70" s="2">
        <v>-6.1191292949922503E-3</v>
      </c>
      <c r="D70" s="2">
        <v>1.58333333333333E-4</v>
      </c>
      <c r="F70">
        <f t="shared" si="10"/>
        <v>-0.28191640385913874</v>
      </c>
      <c r="G70">
        <f t="shared" si="11"/>
        <v>-6.8509097303637231E-2</v>
      </c>
      <c r="H70">
        <f t="array" ref="H70">PRODUCT(1+G70:G190)^(1/10)-1</f>
        <v>0.11149146752551897</v>
      </c>
      <c r="I70" cm="1">
        <f t="array" ref="I70">PRODUCT(1+C70:C190 - C70:D190)^(1/10)-1</f>
        <v>3.2090621744552461E-2</v>
      </c>
      <c r="J70">
        <f t="shared" si="15"/>
        <v>0.14556620991127964</v>
      </c>
      <c r="K70">
        <f t="shared" si="16"/>
        <v>7.3765182646143082E-2</v>
      </c>
      <c r="M70">
        <f>('Sharpe Ratio'!$H$2*B70) + (1 - 'Sharpe Ratio'!$H$2)*C70</f>
        <v>-3.7467204221196274E-2</v>
      </c>
      <c r="N70">
        <f>('Sharpe Ratio'!$H$3*B70) + (1 - 'Sharpe Ratio'!$H$3)*C70</f>
        <v>-1.9220351669198631E-2</v>
      </c>
      <c r="O70">
        <f>('Sharpe Ratio'!$H$4*B70) + (1 - 'Sharpe Ratio'!$H$4)*C70</f>
        <v>-1.2141532844456272E-2</v>
      </c>
      <c r="P70" s="3">
        <v>43404</v>
      </c>
      <c r="Q70" s="7">
        <f t="shared" si="12"/>
        <v>2264.3197757878802</v>
      </c>
      <c r="R70" s="7">
        <f t="shared" si="13"/>
        <v>1631.7365172496504</v>
      </c>
      <c r="S70" s="7">
        <f t="shared" si="14"/>
        <v>1427.7580108936834</v>
      </c>
    </row>
    <row r="71" spans="1:19" x14ac:dyDescent="0.3">
      <c r="A71" s="3">
        <v>43373</v>
      </c>
      <c r="B71" s="2">
        <v>5.6920272907627903E-3</v>
      </c>
      <c r="C71" s="2">
        <v>-1.4758959561580499E-2</v>
      </c>
      <c r="D71" s="2">
        <v>1.25E-4</v>
      </c>
      <c r="F71">
        <f t="shared" si="10"/>
        <v>-0.28522723941258454</v>
      </c>
      <c r="G71">
        <f t="shared" si="11"/>
        <v>5.5670272907627901E-3</v>
      </c>
      <c r="H71">
        <f t="array" ref="H71">PRODUCT(1+G71:G191)^(1/10)-1</f>
        <v>0.10899352095013604</v>
      </c>
      <c r="I71" cm="1">
        <f t="array" ref="I71">PRODUCT(1+C71:C191 - C71:D191)^(1/10)-1</f>
        <v>3.2915657867473636E-2</v>
      </c>
      <c r="J71">
        <f t="shared" si="15"/>
        <v>0.14682004442837693</v>
      </c>
      <c r="K71">
        <f t="shared" si="16"/>
        <v>7.3710936933777949E-2</v>
      </c>
      <c r="M71">
        <f>('Sharpe Ratio'!$H$2*B71) + (1 - 'Sharpe Ratio'!$H$2)*C71</f>
        <v>-4.4571400527896477E-3</v>
      </c>
      <c r="N71">
        <f>('Sharpe Ratio'!$H$3*B71) + (1 - 'Sharpe Ratio'!$H$3)*C71</f>
        <v>-1.0453545957672486E-2</v>
      </c>
      <c r="O71">
        <f>('Sharpe Ratio'!$H$4*B71) + (1 - 'Sharpe Ratio'!$H$4)*C71</f>
        <v>-1.277983597833875E-2</v>
      </c>
      <c r="P71" s="3">
        <v>43373</v>
      </c>
      <c r="Q71" s="7">
        <f t="shared" si="12"/>
        <v>2352.4598701655414</v>
      </c>
      <c r="R71" s="7">
        <f t="shared" si="13"/>
        <v>1663.713679241529</v>
      </c>
      <c r="S71" s="7">
        <f t="shared" si="14"/>
        <v>1445.3062441270497</v>
      </c>
    </row>
    <row r="72" spans="1:19" x14ac:dyDescent="0.3">
      <c r="A72" s="3">
        <v>43343</v>
      </c>
      <c r="B72" s="2">
        <v>3.2585252113086501E-2</v>
      </c>
      <c r="C72" s="2">
        <v>1.10658174212126E-2</v>
      </c>
      <c r="D72" s="2">
        <v>1.3333333333333299E-4</v>
      </c>
      <c r="F72">
        <f t="shared" si="10"/>
        <v>-0.28545477602656749</v>
      </c>
      <c r="G72">
        <f t="shared" si="11"/>
        <v>3.2451918779753168E-2</v>
      </c>
      <c r="H72">
        <f t="array" ref="H72">PRODUCT(1+G72:G192)^(1/10)-1</f>
        <v>0.10995892919461525</v>
      </c>
      <c r="I72" cm="1">
        <f t="array" ref="I72">PRODUCT(1+C72:C192 - C72:D192)^(1/10)-1</f>
        <v>3.6276959453594548E-2</v>
      </c>
      <c r="J72">
        <f t="shared" si="15"/>
        <v>0.14682262424959336</v>
      </c>
      <c r="K72">
        <f t="shared" si="16"/>
        <v>7.3642194438633971E-2</v>
      </c>
      <c r="M72">
        <f>('Sharpe Ratio'!$H$2*B72) + (1 - 'Sharpe Ratio'!$H$2)*C72</f>
        <v>2.1905848453822447E-2</v>
      </c>
      <c r="N72">
        <f>('Sharpe Ratio'!$H$3*B72) + (1 - 'Sharpe Ratio'!$H$3)*C72</f>
        <v>1.5596164418144341E-2</v>
      </c>
      <c r="O72">
        <f>('Sharpe Ratio'!$H$4*B72) + (1 - 'Sharpe Ratio'!$H$4)*C72</f>
        <v>1.3148338964266563E-2</v>
      </c>
      <c r="P72" s="3">
        <v>43343</v>
      </c>
      <c r="Q72" s="7">
        <f t="shared" si="12"/>
        <v>2362.9920567059089</v>
      </c>
      <c r="R72" s="7">
        <f t="shared" si="13"/>
        <v>1681.2891122445112</v>
      </c>
      <c r="S72" s="7">
        <f t="shared" si="14"/>
        <v>1464.0161301398796</v>
      </c>
    </row>
    <row r="73" spans="1:19" x14ac:dyDescent="0.3">
      <c r="A73" s="3">
        <v>43312</v>
      </c>
      <c r="B73" s="2">
        <v>3.7213942380362103E-2</v>
      </c>
      <c r="C73" s="2">
        <v>-7.0767047773640001E-3</v>
      </c>
      <c r="D73" s="2">
        <v>1.3333333333333299E-4</v>
      </c>
      <c r="F73">
        <f t="shared" si="10"/>
        <v>-0.28755696692796762</v>
      </c>
      <c r="G73">
        <f t="shared" si="11"/>
        <v>3.708060904702877E-2</v>
      </c>
      <c r="H73">
        <f t="array" ref="H73">PRODUCT(1+G73:G193)^(1/10)-1</f>
        <v>0.10547220397269563</v>
      </c>
      <c r="I73" cm="1">
        <f t="array" ref="I73">PRODUCT(1+C73:C193 - C73:D193)^(1/10)-1</f>
        <v>3.5525288709691738E-2</v>
      </c>
      <c r="J73">
        <f t="shared" si="15"/>
        <v>0.14675105681116143</v>
      </c>
      <c r="K73">
        <f t="shared" si="16"/>
        <v>7.3599981692083052E-2</v>
      </c>
      <c r="M73">
        <f>('Sharpe Ratio'!$H$2*B73) + (1 - 'Sharpe Ratio'!$H$2)*C73</f>
        <v>1.5233917993104144E-2</v>
      </c>
      <c r="N73">
        <f>('Sharpe Ratio'!$H$3*B73) + (1 - 'Sharpe Ratio'!$H$3)*C73</f>
        <v>2.2475178714278553E-3</v>
      </c>
      <c r="O73">
        <f>('Sharpe Ratio'!$H$4*B73) + (1 - 'Sharpe Ratio'!$H$4)*C73</f>
        <v>-2.7905221623254943E-3</v>
      </c>
      <c r="P73" s="3">
        <v>43312</v>
      </c>
      <c r="Q73" s="7">
        <f t="shared" si="12"/>
        <v>2312.3383238105494</v>
      </c>
      <c r="R73" s="7">
        <f t="shared" si="13"/>
        <v>1655.470127939835</v>
      </c>
      <c r="S73" s="7">
        <f t="shared" si="14"/>
        <v>1445.0165625662787</v>
      </c>
    </row>
    <row r="74" spans="1:19" x14ac:dyDescent="0.3">
      <c r="A74" s="3">
        <v>43281</v>
      </c>
      <c r="B74" s="2">
        <v>6.1546055690402399E-3</v>
      </c>
      <c r="C74" s="2">
        <v>-6.3389473163866202E-6</v>
      </c>
      <c r="D74" s="2">
        <v>1.16666666666667E-4</v>
      </c>
      <c r="F74">
        <f t="shared" si="10"/>
        <v>-0.28429227551535757</v>
      </c>
      <c r="G74">
        <f t="shared" si="11"/>
        <v>6.0379389023735731E-3</v>
      </c>
      <c r="H74">
        <f t="array" ref="H74">PRODUCT(1+G74:G194)^(1/10)-1</f>
        <v>9.177976171757285E-2</v>
      </c>
      <c r="I74" cm="1">
        <f t="array" ref="I74">PRODUCT(1+C74:C194 - C74:D194)^(1/10)-1</f>
        <v>3.7112864910558097E-2</v>
      </c>
      <c r="J74">
        <f t="shared" si="15"/>
        <v>0.14941063575581487</v>
      </c>
      <c r="K74">
        <f t="shared" si="16"/>
        <v>7.3545735145705796E-2</v>
      </c>
      <c r="M74">
        <f>('Sharpe Ratio'!$H$2*B74) + (1 - 'Sharpe Ratio'!$H$2)*C74</f>
        <v>3.0971268594648833E-3</v>
      </c>
      <c r="N74">
        <f>('Sharpe Ratio'!$H$3*B74) + (1 - 'Sharpe Ratio'!$H$3)*C74</f>
        <v>1.2906847379051895E-3</v>
      </c>
      <c r="O74">
        <f>('Sharpe Ratio'!$H$4*B74) + (1 - 'Sharpe Ratio'!$H$4)*C74</f>
        <v>5.8988023151351993E-4</v>
      </c>
      <c r="P74" s="3">
        <v>43281</v>
      </c>
      <c r="Q74" s="7">
        <f t="shared" si="12"/>
        <v>2277.6409286852208</v>
      </c>
      <c r="R74" s="7">
        <f t="shared" si="13"/>
        <v>1651.7577728261385</v>
      </c>
      <c r="S74" s="7">
        <f t="shared" si="14"/>
        <v>1449.0601971610001</v>
      </c>
    </row>
    <row r="75" spans="1:19" x14ac:dyDescent="0.3">
      <c r="A75" s="3">
        <v>43251</v>
      </c>
      <c r="B75" s="2">
        <v>2.4081899283034301E-2</v>
      </c>
      <c r="C75" s="2">
        <v>1.1329242459393599E-2</v>
      </c>
      <c r="D75" s="2">
        <v>1.16666666666667E-4</v>
      </c>
      <c r="F75">
        <f t="shared" si="10"/>
        <v>-0.28397901725415498</v>
      </c>
      <c r="G75">
        <f t="shared" si="11"/>
        <v>2.3965232616367634E-2</v>
      </c>
      <c r="H75">
        <f t="array" ref="H75">PRODUCT(1+G75:G195)^(1/10)-1</f>
        <v>9.2511671291628961E-2</v>
      </c>
      <c r="I75" cm="1">
        <f t="array" ref="I75">PRODUCT(1+C75:C195 - C75:D195)^(1/10)-1</f>
        <v>3.5056116063353571E-2</v>
      </c>
      <c r="J75">
        <f t="shared" si="15"/>
        <v>0.14941592833351908</v>
      </c>
      <c r="K75">
        <f t="shared" si="16"/>
        <v>7.3891498622838628E-2</v>
      </c>
      <c r="M75">
        <f>('Sharpe Ratio'!$H$2*B75) + (1 - 'Sharpe Ratio'!$H$2)*C75</f>
        <v>1.7753165656999265E-2</v>
      </c>
      <c r="N75">
        <f>('Sharpe Ratio'!$H$3*B75) + (1 - 'Sharpe Ratio'!$H$3)*C75</f>
        <v>1.4013976578626672E-2</v>
      </c>
      <c r="O75">
        <f>('Sharpe Ratio'!$H$4*B75) + (1 - 'Sharpe Ratio'!$H$4)*C75</f>
        <v>1.2563367934652228E-2</v>
      </c>
      <c r="P75" s="3">
        <v>43251</v>
      </c>
      <c r="Q75" s="7">
        <f t="shared" si="12"/>
        <v>2270.6085659084151</v>
      </c>
      <c r="R75" s="7">
        <f t="shared" si="13"/>
        <v>1649.6286223400725</v>
      </c>
      <c r="S75" s="7">
        <f t="shared" si="14"/>
        <v>1448.2059291122559</v>
      </c>
    </row>
    <row r="76" spans="1:19" x14ac:dyDescent="0.3">
      <c r="A76" s="3">
        <v>43220</v>
      </c>
      <c r="B76" s="2">
        <v>3.8371202747358199E-3</v>
      </c>
      <c r="C76" s="2">
        <v>-1.3985722733919299E-2</v>
      </c>
      <c r="D76" s="2">
        <v>1.16666666666667E-4</v>
      </c>
      <c r="F76">
        <f t="shared" si="10"/>
        <v>-0.29232995799407402</v>
      </c>
      <c r="G76">
        <f t="shared" si="11"/>
        <v>3.7204536080691531E-3</v>
      </c>
      <c r="H76">
        <f t="array" ref="H76">PRODUCT(1+G76:G196)^(1/10)-1</f>
        <v>9.5107219835747214E-2</v>
      </c>
      <c r="I76" cm="1">
        <f t="array" ref="I76">PRODUCT(1+C76:C196 - C76:D196)^(1/10)-1</f>
        <v>3.1388234256554348E-2</v>
      </c>
      <c r="J76">
        <f t="shared" si="15"/>
        <v>0.14987401417403118</v>
      </c>
      <c r="K76">
        <f t="shared" si="16"/>
        <v>7.4330642142802994E-2</v>
      </c>
      <c r="M76">
        <f>('Sharpe Ratio'!$H$2*B76) + (1 - 'Sharpe Ratio'!$H$2)*C76</f>
        <v>-5.0077837652850281E-3</v>
      </c>
      <c r="N76">
        <f>('Sharpe Ratio'!$H$3*B76) + (1 - 'Sharpe Ratio'!$H$3)*C76</f>
        <v>-1.0233595205609425E-2</v>
      </c>
      <c r="O76">
        <f>('Sharpe Ratio'!$H$4*B76) + (1 - 'Sharpe Ratio'!$H$4)*C76</f>
        <v>-1.226093511493929E-2</v>
      </c>
      <c r="P76" s="3">
        <v>43220</v>
      </c>
      <c r="Q76" s="7">
        <f t="shared" si="12"/>
        <v>2231.0012314652431</v>
      </c>
      <c r="R76" s="7">
        <f t="shared" si="13"/>
        <v>1626.8302611627369</v>
      </c>
      <c r="S76" s="7">
        <f t="shared" si="14"/>
        <v>1430.237331285442</v>
      </c>
    </row>
    <row r="77" spans="1:19" x14ac:dyDescent="0.3">
      <c r="A77" s="3">
        <v>43190</v>
      </c>
      <c r="B77" s="2">
        <v>-2.5412793552723599E-2</v>
      </c>
      <c r="C77" s="2">
        <v>1.31850499696358E-2</v>
      </c>
      <c r="D77" s="2">
        <v>9.1666666666666695E-5</v>
      </c>
      <c r="F77">
        <f t="shared" si="10"/>
        <v>-0.29444030905426316</v>
      </c>
      <c r="G77">
        <f t="shared" si="11"/>
        <v>-2.5504460219390266E-2</v>
      </c>
      <c r="H77">
        <f t="array" ref="H77">PRODUCT(1+G77:G197)^(1/10)-1</f>
        <v>9.4211354756803978E-2</v>
      </c>
      <c r="I77" cm="1">
        <f t="array" ref="I77">PRODUCT(1+C77:C197 - C77:D197)^(1/10)-1</f>
        <v>3.3949624143081225E-2</v>
      </c>
      <c r="J77">
        <f t="shared" si="15"/>
        <v>0.14992214311570268</v>
      </c>
      <c r="K77">
        <f t="shared" si="16"/>
        <v>7.4180475976686158E-2</v>
      </c>
      <c r="M77">
        <f>('Sharpe Ratio'!$H$2*B77) + (1 - 'Sharpe Ratio'!$H$2)*C77</f>
        <v>-6.257924604979319E-3</v>
      </c>
      <c r="N77">
        <f>('Sharpe Ratio'!$H$3*B77) + (1 - 'Sharpe Ratio'!$H$3)*C77</f>
        <v>5.0592963430503932E-3</v>
      </c>
      <c r="O77">
        <f>('Sharpe Ratio'!$H$4*B77) + (1 - 'Sharpe Ratio'!$H$4)*C77</f>
        <v>9.4497826728098065E-3</v>
      </c>
      <c r="P77" s="3">
        <v>43190</v>
      </c>
      <c r="Q77" s="7">
        <f t="shared" si="12"/>
        <v>2242.2298336241038</v>
      </c>
      <c r="R77" s="7">
        <f t="shared" si="13"/>
        <v>1643.650717262612</v>
      </c>
      <c r="S77" s="7">
        <f t="shared" si="14"/>
        <v>1447.991055665975</v>
      </c>
    </row>
    <row r="78" spans="1:19" x14ac:dyDescent="0.3">
      <c r="A78" s="3">
        <v>43159</v>
      </c>
      <c r="B78" s="2">
        <v>-3.6857204434168803E-2</v>
      </c>
      <c r="C78" s="2">
        <v>-1.2427638381865801E-2</v>
      </c>
      <c r="D78" s="2">
        <v>9.1666666666666695E-5</v>
      </c>
      <c r="F78">
        <f t="shared" si="10"/>
        <v>-0.29394342222808578</v>
      </c>
      <c r="G78">
        <f t="shared" si="11"/>
        <v>-3.6948871100835466E-2</v>
      </c>
      <c r="H78">
        <f t="array" ref="H78">PRODUCT(1+G78:G198)^(1/10)-1</f>
        <v>9.3412708593020088E-2</v>
      </c>
      <c r="I78" cm="1">
        <f t="array" ref="I78">PRODUCT(1+C78:C198 - C78:D198)^(1/10)-1</f>
        <v>3.3692602345219536E-2</v>
      </c>
      <c r="J78">
        <f t="shared" si="15"/>
        <v>0.15009905597155776</v>
      </c>
      <c r="K78">
        <f t="shared" si="16"/>
        <v>7.4150361074438537E-2</v>
      </c>
      <c r="M78">
        <f>('Sharpe Ratio'!$H$2*B78) + (1 - 'Sharpe Ratio'!$H$2)*C78</f>
        <v>-2.4733596131776212E-2</v>
      </c>
      <c r="N78">
        <f>('Sharpe Ratio'!$H$3*B78) + (1 - 'Sharpe Ratio'!$H$3)*C78</f>
        <v>-1.7570636457144656E-2</v>
      </c>
      <c r="O78">
        <f>('Sharpe Ratio'!$H$4*B78) + (1 - 'Sharpe Ratio'!$H$4)*C78</f>
        <v>-1.4791784946115097E-2</v>
      </c>
      <c r="P78" s="3">
        <v>43159</v>
      </c>
      <c r="Q78" s="7">
        <f t="shared" si="12"/>
        <v>2256.3499011881918</v>
      </c>
      <c r="R78" s="7">
        <f t="shared" si="13"/>
        <v>1635.3768610897912</v>
      </c>
      <c r="S78" s="7">
        <f t="shared" si="14"/>
        <v>1434.4359477021239</v>
      </c>
    </row>
    <row r="79" spans="1:19" x14ac:dyDescent="0.3">
      <c r="A79" s="3">
        <v>43131</v>
      </c>
      <c r="B79" s="2">
        <v>5.7253759450159702E-2</v>
      </c>
      <c r="C79" s="2">
        <v>-2.45029837871381E-2</v>
      </c>
      <c r="D79" s="2">
        <v>1E-4</v>
      </c>
      <c r="F79">
        <f t="shared" si="10"/>
        <v>-0.315811649274162</v>
      </c>
      <c r="G79">
        <f t="shared" si="11"/>
        <v>5.71537594501597E-2</v>
      </c>
      <c r="H79">
        <f t="array" ref="H79">PRODUCT(1+G79:G199)^(1/10)-1</f>
        <v>9.0748757027045324E-2</v>
      </c>
      <c r="I79" cm="1">
        <f t="array" ref="I79">PRODUCT(1+C79:C199 - C79:D199)^(1/10)-1</f>
        <v>3.8559985278411313E-2</v>
      </c>
      <c r="J79">
        <f t="shared" si="15"/>
        <v>0.15097492795164533</v>
      </c>
      <c r="K79">
        <f t="shared" si="16"/>
        <v>7.4673251199932428E-2</v>
      </c>
      <c r="M79">
        <f>('Sharpe Ratio'!$H$2*B79) + (1 - 'Sharpe Ratio'!$H$2)*C79</f>
        <v>1.6680515989093685E-2</v>
      </c>
      <c r="N79">
        <f>('Sharpe Ratio'!$H$3*B79) + (1 - 'Sharpe Ratio'!$H$3)*C79</f>
        <v>-7.2912669596567701E-3</v>
      </c>
      <c r="O79">
        <f>('Sharpe Ratio'!$H$4*B79) + (1 - 'Sharpe Ratio'!$H$4)*C79</f>
        <v>-1.6591057590215407E-2</v>
      </c>
      <c r="P79" s="3">
        <v>43131</v>
      </c>
      <c r="Q79" s="7">
        <f t="shared" si="12"/>
        <v>2313.5728783835616</v>
      </c>
      <c r="R79" s="7">
        <f t="shared" si="13"/>
        <v>1664.6253886307552</v>
      </c>
      <c r="S79" s="7">
        <f t="shared" si="14"/>
        <v>1455.9723780050585</v>
      </c>
    </row>
    <row r="80" spans="1:19" x14ac:dyDescent="0.3">
      <c r="A80" s="3">
        <v>43100</v>
      </c>
      <c r="B80" s="2">
        <v>1.11189004274364E-2</v>
      </c>
      <c r="C80" s="2">
        <v>2.5512928699471501E-3</v>
      </c>
      <c r="D80" s="2">
        <v>7.4999999999999993E-5</v>
      </c>
      <c r="F80">
        <f t="shared" si="10"/>
        <v>-0.3064084902209287</v>
      </c>
      <c r="G80">
        <f t="shared" si="11"/>
        <v>1.1043900427436399E-2</v>
      </c>
      <c r="H80">
        <f t="array" ref="H80">PRODUCT(1+G80:G200)^(1/10)-1</f>
        <v>8.3923741933844775E-2</v>
      </c>
      <c r="I80" cm="1">
        <f t="array" ref="I80">PRODUCT(1+C80:C200 - C80:D200)^(1/10)-1</f>
        <v>4.0922472424336664E-2</v>
      </c>
      <c r="J80">
        <f t="shared" si="15"/>
        <v>0.15024482202834394</v>
      </c>
      <c r="K80">
        <f t="shared" si="16"/>
        <v>7.4167235617499064E-2</v>
      </c>
      <c r="M80">
        <f>('Sharpe Ratio'!$H$2*B80) + (1 - 'Sharpe Ratio'!$H$2)*C80</f>
        <v>6.8670722167659846E-3</v>
      </c>
      <c r="N80">
        <f>('Sharpe Ratio'!$H$3*B80) + (1 - 'Sharpe Ratio'!$H$3)*C80</f>
        <v>4.3549757140702817E-3</v>
      </c>
      <c r="O80">
        <f>('Sharpe Ratio'!$H$4*B80) + (1 - 'Sharpe Ratio'!$H$4)*C80</f>
        <v>3.3804144322175959E-3</v>
      </c>
      <c r="P80" s="3">
        <v>43100</v>
      </c>
      <c r="Q80" s="7">
        <f t="shared" si="12"/>
        <v>2275.6144550805775</v>
      </c>
      <c r="R80" s="7">
        <f t="shared" si="13"/>
        <v>1676.8517624827882</v>
      </c>
      <c r="S80" s="7">
        <f t="shared" si="14"/>
        <v>1480.5360366535672</v>
      </c>
    </row>
    <row r="81" spans="1:19" x14ac:dyDescent="0.3">
      <c r="A81" s="3">
        <v>43069</v>
      </c>
      <c r="B81" s="2">
        <v>3.0670039748903699E-2</v>
      </c>
      <c r="C81" s="2">
        <v>-2.7425837010992601E-3</v>
      </c>
      <c r="D81" s="2">
        <v>6.6666666666666697E-5</v>
      </c>
      <c r="F81">
        <f t="shared" si="10"/>
        <v>-0.31738914203957125</v>
      </c>
      <c r="G81">
        <f t="shared" si="11"/>
        <v>3.0603373082237033E-2</v>
      </c>
      <c r="H81">
        <f t="array" ref="H81">PRODUCT(1+G81:G201)^(1/10)-1</f>
        <v>7.8087948549546482E-2</v>
      </c>
      <c r="I81" cm="1">
        <f t="array" ref="I81">PRODUCT(1+C81:C201 - C81:D201)^(1/10)-1</f>
        <v>4.4932230773002235E-2</v>
      </c>
      <c r="J81">
        <f t="shared" si="15"/>
        <v>0.15105379256681872</v>
      </c>
      <c r="K81">
        <f t="shared" si="16"/>
        <v>7.5149855105607358E-2</v>
      </c>
      <c r="M81">
        <f>('Sharpe Ratio'!$H$2*B81) + (1 - 'Sharpe Ratio'!$H$2)*C81</f>
        <v>1.4088428835475874E-2</v>
      </c>
      <c r="N81">
        <f>('Sharpe Ratio'!$H$3*B81) + (1 - 'Sharpe Ratio'!$H$3)*C81</f>
        <v>4.2915591782902301E-3</v>
      </c>
      <c r="O81">
        <f>('Sharpe Ratio'!$H$4*B81) + (1 - 'Sharpe Ratio'!$H$4)*C81</f>
        <v>4.9088916382022344E-4</v>
      </c>
      <c r="P81" s="3">
        <v>43069</v>
      </c>
      <c r="Q81" s="7">
        <f t="shared" si="12"/>
        <v>2260.0942248220285</v>
      </c>
      <c r="R81" s="7">
        <f t="shared" si="13"/>
        <v>1669.5807787387027</v>
      </c>
      <c r="S81" s="7">
        <f t="shared" si="14"/>
        <v>1475.548072653339</v>
      </c>
    </row>
    <row r="82" spans="1:19" x14ac:dyDescent="0.3">
      <c r="A82" s="3">
        <v>43039</v>
      </c>
      <c r="B82" s="2">
        <v>2.3334578272812E-2</v>
      </c>
      <c r="C82" s="2">
        <v>-2.3334219546805599E-3</v>
      </c>
      <c r="D82" s="2">
        <v>7.4999999999999993E-5</v>
      </c>
      <c r="F82">
        <f t="shared" si="10"/>
        <v>-0.31563078121693955</v>
      </c>
      <c r="G82">
        <f t="shared" si="11"/>
        <v>2.3259578272812002E-2</v>
      </c>
      <c r="H82">
        <f t="array" ref="H82">PRODUCT(1+G82:G202)^(1/10)-1</f>
        <v>7.6512338634811661E-2</v>
      </c>
      <c r="I82" cm="1">
        <f t="array" ref="I82">PRODUCT(1+C82:C202 - C82:D202)^(1/10)-1</f>
        <v>4.6467050202745552E-2</v>
      </c>
      <c r="J82">
        <f t="shared" si="15"/>
        <v>0.150895314982497</v>
      </c>
      <c r="K82">
        <f t="shared" si="16"/>
        <v>7.5165253030191892E-2</v>
      </c>
      <c r="M82">
        <f>('Sharpe Ratio'!$H$2*B82) + (1 - 'Sharpe Ratio'!$H$2)*C82</f>
        <v>1.0596374900816054E-2</v>
      </c>
      <c r="N82">
        <f>('Sharpe Ratio'!$H$3*B82) + (1 - 'Sharpe Ratio'!$H$3)*C82</f>
        <v>3.0702956342287483E-3</v>
      </c>
      <c r="O82">
        <f>('Sharpe Ratio'!$H$4*B82) + (1 - 'Sharpe Ratio'!$H$4)*C82</f>
        <v>1.505728252126355E-4</v>
      </c>
      <c r="P82" s="3">
        <v>43039</v>
      </c>
      <c r="Q82" s="7">
        <f t="shared" si="12"/>
        <v>2228.6954081681001</v>
      </c>
      <c r="R82" s="7">
        <f t="shared" si="13"/>
        <v>1662.4462920954461</v>
      </c>
      <c r="S82" s="7">
        <f t="shared" si="14"/>
        <v>1474.8240974853425</v>
      </c>
    </row>
    <row r="83" spans="1:19" x14ac:dyDescent="0.3">
      <c r="A83" s="3">
        <v>43008</v>
      </c>
      <c r="B83" s="2">
        <v>2.06284457543096E-2</v>
      </c>
      <c r="C83" s="2">
        <v>-1.60947454511252E-2</v>
      </c>
      <c r="D83" s="2">
        <v>7.4999999999999993E-5</v>
      </c>
      <c r="F83">
        <f t="shared" si="10"/>
        <v>-0.31515843067517774</v>
      </c>
      <c r="G83">
        <f t="shared" si="11"/>
        <v>2.0553445754309601E-2</v>
      </c>
      <c r="H83">
        <f t="array" ref="H83">PRODUCT(1+G83:G203)^(1/10)-1</f>
        <v>7.796310694013453E-2</v>
      </c>
      <c r="I83" cm="1">
        <f t="array" ref="I83">PRODUCT(1+C83:C203 - C83:D203)^(1/10)-1</f>
        <v>4.6799603353801844E-2</v>
      </c>
      <c r="J83">
        <f t="shared" si="15"/>
        <v>0.15110727304787402</v>
      </c>
      <c r="K83">
        <f t="shared" si="16"/>
        <v>7.5144285503360719E-2</v>
      </c>
      <c r="M83">
        <f>('Sharpe Ratio'!$H$2*B83) + (1 - 'Sharpe Ratio'!$H$2)*C83</f>
        <v>2.4039064876127669E-3</v>
      </c>
      <c r="N83">
        <f>('Sharpe Ratio'!$H$3*B83) + (1 - 'Sharpe Ratio'!$H$3)*C83</f>
        <v>-8.3636502166339645E-3</v>
      </c>
      <c r="O83">
        <f>('Sharpe Ratio'!$H$4*B83) + (1 - 'Sharpe Ratio'!$H$4)*C83</f>
        <v>-1.2540895737596862E-2</v>
      </c>
      <c r="P83" s="3">
        <v>43008</v>
      </c>
      <c r="Q83" s="7">
        <f t="shared" si="12"/>
        <v>2205.3269371630522</v>
      </c>
      <c r="R83" s="7">
        <f t="shared" si="13"/>
        <v>1657.3577139419747</v>
      </c>
      <c r="S83" s="7">
        <f t="shared" si="14"/>
        <v>1474.6020624867294</v>
      </c>
    </row>
    <row r="84" spans="1:19" x14ac:dyDescent="0.3">
      <c r="A84" s="3">
        <v>42978</v>
      </c>
      <c r="B84" s="2">
        <v>3.06173021152367E-3</v>
      </c>
      <c r="C84" s="2">
        <v>1.63899248315575E-2</v>
      </c>
      <c r="D84" s="2">
        <v>7.4999999999999993E-5</v>
      </c>
      <c r="F84">
        <f t="shared" si="10"/>
        <v>-0.31206233233984576</v>
      </c>
      <c r="G84">
        <f t="shared" si="11"/>
        <v>2.98673021152367E-3</v>
      </c>
      <c r="H84">
        <f t="array" ref="H84">PRODUCT(1+G84:G204)^(1/10)-1</f>
        <v>7.7336701711609779E-2</v>
      </c>
      <c r="I84" cm="1">
        <f t="array" ref="I84">PRODUCT(1+C84:C204 - C84:D204)^(1/10)-1</f>
        <v>5.0639272241670197E-2</v>
      </c>
      <c r="J84">
        <f t="shared" si="15"/>
        <v>0.15106641822558817</v>
      </c>
      <c r="K84">
        <f t="shared" si="16"/>
        <v>7.5055178437984399E-2</v>
      </c>
      <c r="M84">
        <f>('Sharpe Ratio'!$H$2*B84) + (1 - 'Sharpe Ratio'!$H$2)*C84</f>
        <v>9.6760847442810601E-3</v>
      </c>
      <c r="N84">
        <f>('Sharpe Ratio'!$H$3*B84) + (1 - 'Sharpe Ratio'!$H$3)*C84</f>
        <v>1.3584026473354202E-2</v>
      </c>
      <c r="O84">
        <f>('Sharpe Ratio'!$H$4*B84) + (1 - 'Sharpe Ratio'!$H$4)*C84</f>
        <v>1.5100102267737196E-2</v>
      </c>
      <c r="P84" s="3">
        <v>42978</v>
      </c>
      <c r="Q84" s="7">
        <f t="shared" si="12"/>
        <v>2200.038250938625</v>
      </c>
      <c r="R84" s="7">
        <f t="shared" si="13"/>
        <v>1671.3361851893014</v>
      </c>
      <c r="S84" s="7">
        <f t="shared" si="14"/>
        <v>1493.3297552491601</v>
      </c>
    </row>
    <row r="85" spans="1:19" x14ac:dyDescent="0.3">
      <c r="A85" s="3">
        <v>42947</v>
      </c>
      <c r="B85" s="2">
        <v>2.0561870345819501E-2</v>
      </c>
      <c r="C85" s="2">
        <v>2.7446715575720798E-3</v>
      </c>
      <c r="D85" s="2">
        <v>5.8333333333333299E-5</v>
      </c>
      <c r="F85">
        <f t="shared" si="10"/>
        <v>-0.3167009031698575</v>
      </c>
      <c r="G85">
        <f t="shared" si="11"/>
        <v>2.0503537012486167E-2</v>
      </c>
      <c r="H85">
        <f t="array" ref="H85">PRODUCT(1+G85:G205)^(1/10)-1</f>
        <v>7.3591778395588614E-2</v>
      </c>
      <c r="I85" cm="1">
        <f t="array" ref="I85">PRODUCT(1+C85:C205 - C85:D205)^(1/10)-1</f>
        <v>5.1464432984622333E-2</v>
      </c>
      <c r="J85">
        <f t="shared" si="15"/>
        <v>0.15154665675344711</v>
      </c>
      <c r="K85">
        <f t="shared" si="16"/>
        <v>7.5232777558761801E-2</v>
      </c>
      <c r="M85">
        <f>('Sharpe Ratio'!$H$2*B85) + (1 - 'Sharpe Ratio'!$H$2)*C85</f>
        <v>1.1719767350944064E-2</v>
      </c>
      <c r="N85">
        <f>('Sharpe Ratio'!$H$3*B85) + (1 - 'Sharpe Ratio'!$H$3)*C85</f>
        <v>6.4956108447715277E-3</v>
      </c>
      <c r="O85">
        <f>('Sharpe Ratio'!$H$4*B85) + (1 - 'Sharpe Ratio'!$H$4)*C85</f>
        <v>4.4689129628266329E-3</v>
      </c>
      <c r="P85" s="3">
        <v>42947</v>
      </c>
      <c r="Q85" s="7">
        <f t="shared" si="12"/>
        <v>2178.9545025183247</v>
      </c>
      <c r="R85" s="7">
        <f t="shared" si="13"/>
        <v>1648.9369815786442</v>
      </c>
      <c r="S85" s="7">
        <f t="shared" si="14"/>
        <v>1471.1157568727026</v>
      </c>
    </row>
    <row r="86" spans="1:19" x14ac:dyDescent="0.3">
      <c r="A86" s="3">
        <v>42916</v>
      </c>
      <c r="B86" s="2">
        <v>6.2416561711282599E-3</v>
      </c>
      <c r="C86" s="2">
        <v>-7.3492150325552598E-3</v>
      </c>
      <c r="D86" s="2">
        <v>5.0000000000000002E-5</v>
      </c>
      <c r="F86">
        <f t="shared" si="10"/>
        <v>-0.31357970780681638</v>
      </c>
      <c r="G86">
        <f t="shared" si="11"/>
        <v>6.1916561711282602E-3</v>
      </c>
      <c r="H86">
        <f t="array" ref="H86">PRODUCT(1+G86:G206)^(1/10)-1</f>
        <v>6.9585353989384258E-2</v>
      </c>
      <c r="I86" cm="1">
        <f t="array" ref="I86">PRODUCT(1+C86:C206 - C86:D206)^(1/10)-1</f>
        <v>5.0408938525306146E-2</v>
      </c>
      <c r="J86">
        <f t="shared" si="15"/>
        <v>0.15166816261816451</v>
      </c>
      <c r="K86">
        <f t="shared" si="16"/>
        <v>7.5317003310009498E-2</v>
      </c>
      <c r="M86">
        <f>('Sharpe Ratio'!$H$2*B86) + (1 - 'Sharpe Ratio'!$H$2)*C86</f>
        <v>-5.0305630591522196E-4</v>
      </c>
      <c r="N86">
        <f>('Sharpe Ratio'!$H$3*B86) + (1 - 'Sharpe Ratio'!$H$3)*C86</f>
        <v>-4.4880170770836836E-3</v>
      </c>
      <c r="O86">
        <f>('Sharpe Ratio'!$H$4*B86) + (1 - 'Sharpe Ratio'!$H$4)*C86</f>
        <v>-6.0339722078341027E-3</v>
      </c>
      <c r="P86" s="3">
        <v>42916</v>
      </c>
      <c r="Q86" s="7">
        <f t="shared" si="12"/>
        <v>2153.713481573689</v>
      </c>
      <c r="R86" s="7">
        <f t="shared" si="13"/>
        <v>1638.2952531652463</v>
      </c>
      <c r="S86" s="7">
        <f t="shared" si="14"/>
        <v>1464.570717806919</v>
      </c>
    </row>
    <row r="87" spans="1:19" x14ac:dyDescent="0.3">
      <c r="A87" s="3">
        <v>42886</v>
      </c>
      <c r="B87" s="2">
        <v>1.4073276600720599E-2</v>
      </c>
      <c r="C87" s="2">
        <v>8.6807021677759392E-3</v>
      </c>
      <c r="D87" s="2">
        <v>5.0000000000000002E-5</v>
      </c>
      <c r="F87">
        <f t="shared" si="10"/>
        <v>-0.31747667994693979</v>
      </c>
      <c r="G87">
        <f t="shared" si="11"/>
        <v>1.4023276600720599E-2</v>
      </c>
      <c r="H87">
        <f t="array" ref="H87">PRODUCT(1+G87:G207)^(1/10)-1</f>
        <v>7.2562572415514559E-2</v>
      </c>
      <c r="I87" cm="1">
        <f t="array" ref="I87">PRODUCT(1+C87:C207 - C87:D207)^(1/10)-1</f>
        <v>4.9326701515362448E-2</v>
      </c>
      <c r="J87">
        <f t="shared" si="15"/>
        <v>0.15192435715615846</v>
      </c>
      <c r="K87">
        <f t="shared" si="16"/>
        <v>7.553449017796908E-2</v>
      </c>
      <c r="M87">
        <f>('Sharpe Ratio'!$H$2*B87) + (1 - 'Sharpe Ratio'!$H$2)*C87</f>
        <v>1.1397115262997831E-2</v>
      </c>
      <c r="N87">
        <f>('Sharpe Ratio'!$H$3*B87) + (1 - 'Sharpe Ratio'!$H$3)*C87</f>
        <v>9.8159658834741492E-3</v>
      </c>
      <c r="O87">
        <f>('Sharpe Ratio'!$H$4*B87) + (1 - 'Sharpe Ratio'!$H$4)*C87</f>
        <v>9.2025631083595683E-3</v>
      </c>
      <c r="P87" s="3">
        <v>42886</v>
      </c>
      <c r="Q87" s="7">
        <f t="shared" si="12"/>
        <v>2154.7974660269438</v>
      </c>
      <c r="R87" s="7">
        <f t="shared" si="13"/>
        <v>1645.6810980366688</v>
      </c>
      <c r="S87" s="7">
        <f t="shared" si="14"/>
        <v>1473.4615438115904</v>
      </c>
    </row>
    <row r="88" spans="1:19" x14ac:dyDescent="0.3">
      <c r="A88" s="3">
        <v>42855</v>
      </c>
      <c r="B88" s="2">
        <v>1.02694874829166E-2</v>
      </c>
      <c r="C88" s="2">
        <v>1.18314622235669E-2</v>
      </c>
      <c r="D88" s="2">
        <v>4.1666666666666699E-5</v>
      </c>
      <c r="F88">
        <f t="shared" si="10"/>
        <v>-0.31656802341166129</v>
      </c>
      <c r="G88">
        <f t="shared" si="11"/>
        <v>1.0227820816249933E-2</v>
      </c>
      <c r="H88">
        <f t="array" ref="H88">PRODUCT(1+G88:G208)^(1/10)-1</f>
        <v>7.568466398233098E-2</v>
      </c>
      <c r="I88" cm="1">
        <f t="array" ref="I88">PRODUCT(1+C88:C208 - C88:D208)^(1/10)-1</f>
        <v>4.8932130090773684E-2</v>
      </c>
      <c r="J88">
        <f t="shared" si="15"/>
        <v>0.15235830448398535</v>
      </c>
      <c r="K88">
        <f t="shared" si="16"/>
        <v>7.5522068565642919E-2</v>
      </c>
      <c r="M88">
        <f>('Sharpe Ratio'!$H$2*B88) + (1 - 'Sharpe Ratio'!$H$2)*C88</f>
        <v>1.1044645334404114E-2</v>
      </c>
      <c r="N88">
        <f>('Sharpe Ratio'!$H$3*B88) + (1 - 'Sharpe Ratio'!$H$3)*C88</f>
        <v>1.1502629813380008E-2</v>
      </c>
      <c r="O88">
        <f>('Sharpe Ratio'!$H$4*B88) + (1 - 'Sharpe Ratio'!$H$4)*C88</f>
        <v>1.1680303696696363E-2</v>
      </c>
      <c r="P88" s="3">
        <v>42855</v>
      </c>
      <c r="Q88" s="7">
        <f t="shared" si="12"/>
        <v>2130.5157326522753</v>
      </c>
      <c r="R88" s="7">
        <f t="shared" si="13"/>
        <v>1629.6841737859481</v>
      </c>
      <c r="S88" s="7">
        <f t="shared" si="14"/>
        <v>1460.0255663970036</v>
      </c>
    </row>
    <row r="89" spans="1:19" x14ac:dyDescent="0.3">
      <c r="A89" s="3">
        <v>42825</v>
      </c>
      <c r="B89" s="2">
        <v>1.16640191518291E-3</v>
      </c>
      <c r="C89" s="2">
        <v>-1.254021677493E-3</v>
      </c>
      <c r="D89" s="2">
        <v>2.5000000000000001E-5</v>
      </c>
      <c r="F89">
        <f t="shared" si="10"/>
        <v>-0.31705127752742107</v>
      </c>
      <c r="G89">
        <f t="shared" si="11"/>
        <v>1.1414019151829099E-3</v>
      </c>
      <c r="H89">
        <f t="array" ref="H89">PRODUCT(1+G89:G209)^(1/10)-1</f>
        <v>7.5748266889307914E-2</v>
      </c>
      <c r="I89" cm="1">
        <f t="array" ref="I89">PRODUCT(1+C89:C209 - C89:D209)^(1/10)-1</f>
        <v>4.7297195448916751E-2</v>
      </c>
      <c r="J89">
        <f t="shared" si="15"/>
        <v>0.15235967695655059</v>
      </c>
      <c r="K89">
        <f t="shared" si="16"/>
        <v>7.5522159846631784E-2</v>
      </c>
      <c r="M89">
        <f>('Sharpe Ratio'!$H$2*B89) + (1 - 'Sharpe Ratio'!$H$2)*C89</f>
        <v>-3.477650528707838E-5</v>
      </c>
      <c r="N89">
        <f>('Sharpe Ratio'!$H$3*B89) + (1 - 'Sharpe Ratio'!$H$3)*C89</f>
        <v>-7.4446559893473062E-4</v>
      </c>
      <c r="O89">
        <f>('Sharpe Ratio'!$H$4*B89) + (1 - 'Sharpe Ratio'!$H$4)*C89</f>
        <v>-1.0197876305843671E-3</v>
      </c>
      <c r="P89" s="3">
        <v>42825</v>
      </c>
      <c r="Q89" s="7">
        <f t="shared" si="12"/>
        <v>2107.2419922145027</v>
      </c>
      <c r="R89" s="7">
        <f t="shared" si="13"/>
        <v>1611.1516922962635</v>
      </c>
      <c r="S89" s="7">
        <f t="shared" si="14"/>
        <v>1443.1689151820453</v>
      </c>
    </row>
    <row r="90" spans="1:19" x14ac:dyDescent="0.3">
      <c r="A90" s="3">
        <v>42794</v>
      </c>
      <c r="B90" s="2">
        <v>3.9705810642632899E-2</v>
      </c>
      <c r="C90" s="2">
        <v>8.6982270551849705E-3</v>
      </c>
      <c r="D90" s="2">
        <v>3.3333333333333301E-5</v>
      </c>
      <c r="F90">
        <f t="shared" si="10"/>
        <v>-0.32035018367882928</v>
      </c>
      <c r="G90">
        <f t="shared" si="11"/>
        <v>3.9672477309299563E-2</v>
      </c>
      <c r="H90">
        <f t="array" ref="H90">PRODUCT(1+G90:G210)^(1/10)-1</f>
        <v>7.3468452993176836E-2</v>
      </c>
      <c r="I90" cm="1">
        <f t="array" ref="I90">PRODUCT(1+C90:C210 - C90:D210)^(1/10)-1</f>
        <v>4.9830740498709503E-2</v>
      </c>
      <c r="J90">
        <f t="shared" si="15"/>
        <v>0.15258446843638285</v>
      </c>
      <c r="K90">
        <f t="shared" si="16"/>
        <v>7.5747691999518085E-2</v>
      </c>
      <c r="M90">
        <f>('Sharpe Ratio'!$H$2*B90) + (1 - 'Sharpe Ratio'!$H$2)*C90</f>
        <v>2.4317743698951875E-2</v>
      </c>
      <c r="N90">
        <f>('Sharpe Ratio'!$H$3*B90) + (1 - 'Sharpe Ratio'!$H$3)*C90</f>
        <v>1.5226052492929874E-2</v>
      </c>
      <c r="O90">
        <f>('Sharpe Ratio'!$H$4*B90) + (1 - 'Sharpe Ratio'!$H$4)*C90</f>
        <v>1.1698954618130248E-2</v>
      </c>
      <c r="P90" s="3">
        <v>42794</v>
      </c>
      <c r="Q90" s="7">
        <f t="shared" si="12"/>
        <v>2107.3152772753842</v>
      </c>
      <c r="R90" s="7">
        <f t="shared" si="13"/>
        <v>1612.3520329181435</v>
      </c>
      <c r="S90" s="7">
        <f t="shared" si="14"/>
        <v>1444.6421433704754</v>
      </c>
    </row>
    <row r="91" spans="1:19" x14ac:dyDescent="0.3">
      <c r="A91" s="3">
        <v>42766</v>
      </c>
      <c r="B91" s="2">
        <v>1.8966729640659302E-2</v>
      </c>
      <c r="C91" s="2">
        <v>4.9000297306744901E-4</v>
      </c>
      <c r="D91" s="2">
        <v>3.3333333333333301E-5</v>
      </c>
      <c r="F91">
        <f t="shared" si="10"/>
        <v>-0.32280522670979045</v>
      </c>
      <c r="G91">
        <f t="shared" si="11"/>
        <v>1.8933396307325968E-2</v>
      </c>
      <c r="H91">
        <f t="array" ref="H91">PRODUCT(1+G91:G211)^(1/10)-1</f>
        <v>7.0867582077809521E-2</v>
      </c>
      <c r="I91" cm="1">
        <f t="array" ref="I91">PRODUCT(1+C91:C211 - C91:D211)^(1/10)-1</f>
        <v>4.8350486279719052E-2</v>
      </c>
      <c r="J91">
        <f t="shared" si="15"/>
        <v>0.15224996760490156</v>
      </c>
      <c r="K91">
        <f t="shared" si="16"/>
        <v>7.5792295881381255E-2</v>
      </c>
      <c r="M91">
        <f>('Sharpe Ratio'!$H$2*B91) + (1 - 'Sharpe Ratio'!$H$2)*C91</f>
        <v>9.7973241608948318E-3</v>
      </c>
      <c r="N91">
        <f>('Sharpe Ratio'!$H$3*B91) + (1 - 'Sharpe Ratio'!$H$3)*C91</f>
        <v>4.3797883865877279E-3</v>
      </c>
      <c r="O91">
        <f>('Sharpe Ratio'!$H$4*B91) + (1 - 'Sharpe Ratio'!$H$4)*C91</f>
        <v>2.2780695222742327E-3</v>
      </c>
      <c r="P91" s="3">
        <v>42766</v>
      </c>
      <c r="Q91" s="7">
        <f t="shared" si="12"/>
        <v>2057.2867064330835</v>
      </c>
      <c r="R91" s="7">
        <f t="shared" si="13"/>
        <v>1588.1704660345799</v>
      </c>
      <c r="S91" s="7">
        <f t="shared" si="14"/>
        <v>1427.9367758324522</v>
      </c>
    </row>
    <row r="92" spans="1:19" x14ac:dyDescent="0.3">
      <c r="A92" s="3">
        <v>42735</v>
      </c>
      <c r="B92" s="2">
        <v>1.9765706323285701E-2</v>
      </c>
      <c r="C92" s="2">
        <v>-3.7966723574782701E-3</v>
      </c>
      <c r="D92" s="2">
        <v>2.5000000000000001E-5</v>
      </c>
      <c r="F92">
        <f t="shared" si="10"/>
        <v>-0.32269412214308801</v>
      </c>
      <c r="G92">
        <f t="shared" si="11"/>
        <v>1.9740706323285701E-2</v>
      </c>
      <c r="H92">
        <f t="array" ref="H92">PRODUCT(1+G92:G212)^(1/10)-1</f>
        <v>7.0315807808476238E-2</v>
      </c>
      <c r="I92" cm="1">
        <f t="array" ref="I92">PRODUCT(1+C92:C212 - C92:D212)^(1/10)-1</f>
        <v>4.6631977630880339E-2</v>
      </c>
      <c r="J92">
        <f t="shared" si="15"/>
        <v>0.15221663885043207</v>
      </c>
      <c r="K92">
        <f t="shared" si="16"/>
        <v>7.6036988599814698E-2</v>
      </c>
      <c r="M92">
        <f>('Sharpe Ratio'!$H$2*B92) + (1 - 'Sharpe Ratio'!$H$2)*C92</f>
        <v>8.0724552361957289E-3</v>
      </c>
      <c r="N92">
        <f>('Sharpe Ratio'!$H$3*B92) + (1 - 'Sharpe Ratio'!$H$3)*C92</f>
        <v>1.1637623855996473E-3</v>
      </c>
      <c r="O92">
        <f>('Sharpe Ratio'!$H$4*B92) + (1 - 'Sharpe Ratio'!$H$4)*C92</f>
        <v>-1.5164469746611396E-3</v>
      </c>
      <c r="P92" s="3">
        <v>42735</v>
      </c>
      <c r="Q92" s="7">
        <f t="shared" si="12"/>
        <v>2037.326359665901</v>
      </c>
      <c r="R92" s="7">
        <f t="shared" si="13"/>
        <v>1581.2449477759603</v>
      </c>
      <c r="S92" s="7">
        <f t="shared" si="14"/>
        <v>1424.6912301623681</v>
      </c>
    </row>
    <row r="93" spans="1:19" x14ac:dyDescent="0.3">
      <c r="A93" s="3">
        <v>42704</v>
      </c>
      <c r="B93" s="2">
        <v>3.70350485598816E-2</v>
      </c>
      <c r="C93" s="2">
        <v>-4.6534530062281303E-2</v>
      </c>
      <c r="D93" s="2">
        <v>8.3333333333333303E-6</v>
      </c>
      <c r="F93">
        <f t="shared" si="10"/>
        <v>-0.32063303783483238</v>
      </c>
      <c r="G93">
        <f t="shared" si="11"/>
        <v>3.7026715226548268E-2</v>
      </c>
      <c r="H93">
        <f t="array" ref="H93">PRODUCT(1+G93:G213)^(1/10)-1</f>
        <v>7.0202981466934933E-2</v>
      </c>
      <c r="I93" cm="1">
        <f t="array" ref="I93">PRODUCT(1+C93:C213 - C93:D213)^(1/10)-1</f>
        <v>4.8469767825173982E-2</v>
      </c>
      <c r="J93">
        <f t="shared" si="15"/>
        <v>0.15220774358750891</v>
      </c>
      <c r="K93">
        <f t="shared" si="16"/>
        <v>7.6061735833716212E-2</v>
      </c>
      <c r="M93">
        <f>('Sharpe Ratio'!$H$2*B93) + (1 - 'Sharpe Ratio'!$H$2)*C93</f>
        <v>-4.4378468260596743E-3</v>
      </c>
      <c r="N93">
        <f>('Sharpe Ratio'!$H$3*B93) + (1 - 'Sharpe Ratio'!$H$3)*C93</f>
        <v>-2.8941168760428324E-2</v>
      </c>
      <c r="O93">
        <f>('Sharpe Ratio'!$H$4*B93) + (1 - 'Sharpe Ratio'!$H$4)*C93</f>
        <v>-3.8447168553183898E-2</v>
      </c>
      <c r="P93" s="3">
        <v>42704</v>
      </c>
      <c r="Q93" s="7">
        <f t="shared" si="12"/>
        <v>2021.0118321192961</v>
      </c>
      <c r="R93" s="7">
        <f t="shared" si="13"/>
        <v>1579.406893441816</v>
      </c>
      <c r="S93" s="7">
        <f t="shared" si="14"/>
        <v>1426.8549800801909</v>
      </c>
    </row>
    <row r="94" spans="1:19" x14ac:dyDescent="0.3">
      <c r="A94" s="3">
        <v>42674</v>
      </c>
      <c r="B94" s="2">
        <v>-1.8240869191716001E-2</v>
      </c>
      <c r="C94" s="2">
        <v>-1.89243152669245E-2</v>
      </c>
      <c r="D94" s="2">
        <v>1.6666666666666701E-5</v>
      </c>
      <c r="F94">
        <f t="shared" si="10"/>
        <v>-0.31418907388609896</v>
      </c>
      <c r="G94">
        <f t="shared" si="11"/>
        <v>-1.8257535858382669E-2</v>
      </c>
      <c r="H94">
        <f t="array" ref="H94">PRODUCT(1+G94:G214)^(1/10)-1</f>
        <v>6.9708410443459323E-2</v>
      </c>
      <c r="I94" cm="1">
        <f t="array" ref="I94">PRODUCT(1+C94:C214 - C94:D214)^(1/10)-1</f>
        <v>5.4071830146373179E-2</v>
      </c>
      <c r="J94">
        <f t="shared" si="15"/>
        <v>0.15211955904846547</v>
      </c>
      <c r="K94">
        <f t="shared" si="16"/>
        <v>7.4336738493202131E-2</v>
      </c>
      <c r="M94">
        <f>('Sharpe Ratio'!$H$2*B94) + (1 - 'Sharpe Ratio'!$H$2)*C94</f>
        <v>-1.8580041508321855E-2</v>
      </c>
      <c r="N94">
        <f>('Sharpe Ratio'!$H$3*B94) + (1 - 'Sharpe Ratio'!$H$3)*C94</f>
        <v>-1.8780433797977045E-2</v>
      </c>
      <c r="O94">
        <f>('Sharpe Ratio'!$H$4*B94) + (1 - 'Sharpe Ratio'!$H$4)*C94</f>
        <v>-1.8858175463741158E-2</v>
      </c>
      <c r="P94" s="3">
        <v>42674</v>
      </c>
      <c r="Q94" s="7">
        <f t="shared" si="12"/>
        <v>2030.0207532760573</v>
      </c>
      <c r="R94" s="7">
        <f t="shared" si="13"/>
        <v>1626.4790995471187</v>
      </c>
      <c r="S94" s="7">
        <f t="shared" si="14"/>
        <v>1483.9070027314572</v>
      </c>
    </row>
    <row r="95" spans="1:19" x14ac:dyDescent="0.3">
      <c r="A95" s="3">
        <v>42643</v>
      </c>
      <c r="B95" s="2">
        <v>1.8956601720687699E-4</v>
      </c>
      <c r="C95" s="2">
        <v>-2.1894215546690598E-3</v>
      </c>
      <c r="D95" s="2">
        <v>1.6666666666666701E-5</v>
      </c>
      <c r="F95">
        <f t="shared" si="10"/>
        <v>-0.31999252688971191</v>
      </c>
      <c r="G95">
        <f t="shared" si="11"/>
        <v>1.7289935054021029E-4</v>
      </c>
      <c r="H95">
        <f t="array" ref="H95">PRODUCT(1+G95:G215)^(1/10)-1</f>
        <v>7.4375631264395947E-2</v>
      </c>
      <c r="I95" cm="1">
        <f t="array" ref="I95">PRODUCT(1+C95:C215 - C95:D215)^(1/10)-1</f>
        <v>5.725857282317115E-2</v>
      </c>
      <c r="J95">
        <f t="shared" si="15"/>
        <v>0.15202897277802968</v>
      </c>
      <c r="K95">
        <f t="shared" si="16"/>
        <v>7.398859950483419E-2</v>
      </c>
      <c r="M95">
        <f>('Sharpe Ratio'!$H$2*B95) + (1 - 'Sharpe Ratio'!$H$2)*C95</f>
        <v>-9.9104903817045522E-4</v>
      </c>
      <c r="N95">
        <f>('Sharpe Ratio'!$H$3*B95) + (1 - 'Sharpe Ratio'!$H$3)*C95</f>
        <v>-1.6885887327894079E-3</v>
      </c>
      <c r="O95">
        <f>('Sharpe Ratio'!$H$4*B95) + (1 - 'Sharpe Ratio'!$H$4)*C95</f>
        <v>-1.9591974367948062E-3</v>
      </c>
      <c r="P95" s="3">
        <v>42643</v>
      </c>
      <c r="Q95" s="7">
        <f t="shared" si="12"/>
        <v>2068.4526901164204</v>
      </c>
      <c r="R95" s="7">
        <f t="shared" si="13"/>
        <v>1657.6097293317157</v>
      </c>
      <c r="S95" s="7">
        <f t="shared" si="14"/>
        <v>1512.4286475432159</v>
      </c>
    </row>
    <row r="96" spans="1:19" x14ac:dyDescent="0.3">
      <c r="A96" s="3">
        <v>42613</v>
      </c>
      <c r="B96" s="2">
        <v>1.4040842001212799E-3</v>
      </c>
      <c r="C96" s="2">
        <v>-9.7111353264266505E-3</v>
      </c>
      <c r="D96" s="2">
        <v>1.6666666666666701E-5</v>
      </c>
      <c r="F96">
        <f t="shared" si="10"/>
        <v>-0.31712248987641861</v>
      </c>
      <c r="G96">
        <f t="shared" si="11"/>
        <v>1.3874175334546131E-3</v>
      </c>
      <c r="H96">
        <f t="array" ref="H96">PRODUCT(1+G96:G216)^(1/10)-1</f>
        <v>7.6849502202095854E-2</v>
      </c>
      <c r="I96" cm="1">
        <f t="array" ref="I96">PRODUCT(1+C96:C216 - C96:D216)^(1/10)-1</f>
        <v>5.9731567897520321E-2</v>
      </c>
      <c r="J96">
        <f t="shared" si="15"/>
        <v>0.15210231725505338</v>
      </c>
      <c r="K96">
        <f t="shared" si="16"/>
        <v>7.4142937023499306E-2</v>
      </c>
      <c r="M96">
        <f>('Sharpe Ratio'!$H$2*B96) + (1 - 'Sharpe Ratio'!$H$2)*C96</f>
        <v>-4.1120419335342589E-3</v>
      </c>
      <c r="N96">
        <f>('Sharpe Ratio'!$H$3*B96) + (1 - 'Sharpe Ratio'!$H$3)*C96</f>
        <v>-7.3711202598901364E-3</v>
      </c>
      <c r="O96">
        <f>('Sharpe Ratio'!$H$4*B96) + (1 - 'Sharpe Ratio'!$H$4)*C96</f>
        <v>-8.6354711906698172E-3</v>
      </c>
      <c r="P96" s="3">
        <v>42613</v>
      </c>
      <c r="Q96" s="7">
        <f t="shared" si="12"/>
        <v>2070.504661769995</v>
      </c>
      <c r="R96" s="7">
        <f t="shared" si="13"/>
        <v>1660.4134848339779</v>
      </c>
      <c r="S96" s="7">
        <f t="shared" si="14"/>
        <v>1515.3976106577416</v>
      </c>
    </row>
    <row r="97" spans="1:19" x14ac:dyDescent="0.3">
      <c r="A97" s="3">
        <v>42582</v>
      </c>
      <c r="B97" s="2">
        <v>3.68679427676291E-2</v>
      </c>
      <c r="C97" s="2">
        <v>4.4365738384164501E-3</v>
      </c>
      <c r="D97" s="2">
        <v>1.6666666666666701E-5</v>
      </c>
      <c r="F97">
        <f t="shared" si="10"/>
        <v>-0.31831596511605831</v>
      </c>
      <c r="G97">
        <f t="shared" si="11"/>
        <v>3.6851276100962435E-2</v>
      </c>
      <c r="H97">
        <f t="array" ref="H97">PRODUCT(1+G97:G217)^(1/10)-1</f>
        <v>7.7326840879089476E-2</v>
      </c>
      <c r="I97" cm="1">
        <f t="array" ref="I97">PRODUCT(1+C97:C217 - C97:D217)^(1/10)-1</f>
        <v>6.2413084157538323E-2</v>
      </c>
      <c r="J97">
        <f t="shared" si="15"/>
        <v>0.15209202860518506</v>
      </c>
      <c r="K97">
        <f t="shared" si="16"/>
        <v>7.4071027846770832E-2</v>
      </c>
      <c r="M97">
        <f>('Sharpe Ratio'!$H$2*B97) + (1 - 'Sharpe Ratio'!$H$2)*C97</f>
        <v>2.0773296928797522E-2</v>
      </c>
      <c r="N97">
        <f>('Sharpe Ratio'!$H$3*B97) + (1 - 'Sharpe Ratio'!$H$3)*C97</f>
        <v>1.1264139568585253E-2</v>
      </c>
      <c r="O97">
        <f>('Sharpe Ratio'!$H$4*B97) + (1 - 'Sharpe Ratio'!$H$4)*C97</f>
        <v>7.5750867888203094E-3</v>
      </c>
      <c r="P97" s="3">
        <v>42582</v>
      </c>
      <c r="Q97" s="7">
        <f t="shared" si="12"/>
        <v>2079.0538182527248</v>
      </c>
      <c r="R97" s="7">
        <f t="shared" si="13"/>
        <v>1672.7434781755569</v>
      </c>
      <c r="S97" s="7">
        <f t="shared" si="14"/>
        <v>1528.5977726858926</v>
      </c>
    </row>
    <row r="98" spans="1:19" x14ac:dyDescent="0.3">
      <c r="A98" s="3">
        <v>42551</v>
      </c>
      <c r="B98" s="2">
        <v>2.59112129343531E-3</v>
      </c>
      <c r="C98" s="2">
        <v>3.2853700296229298E-2</v>
      </c>
      <c r="D98" s="2">
        <v>1.6666666666666701E-5</v>
      </c>
      <c r="F98">
        <f t="shared" si="10"/>
        <v>-0.31851352467091837</v>
      </c>
      <c r="G98">
        <f t="shared" si="11"/>
        <v>2.5744546267686434E-3</v>
      </c>
      <c r="H98">
        <f t="array" ref="H98">PRODUCT(1+G98:G218)^(1/10)-1</f>
        <v>7.3544892429661557E-2</v>
      </c>
      <c r="I98" cm="1">
        <f t="array" ref="I98">PRODUCT(1+C98:C218 - C98:D218)^(1/10)-1</f>
        <v>6.2169272752812255E-2</v>
      </c>
      <c r="J98">
        <f t="shared" si="15"/>
        <v>0.15181056726304334</v>
      </c>
      <c r="K98">
        <f t="shared" si="16"/>
        <v>7.4075989230680442E-2</v>
      </c>
      <c r="M98">
        <f>('Sharpe Ratio'!$H$2*B98) + (1 - 'Sharpe Ratio'!$H$2)*C98</f>
        <v>1.7609466411174217E-2</v>
      </c>
      <c r="N98">
        <f>('Sharpe Ratio'!$H$3*B98) + (1 - 'Sharpe Ratio'!$H$3)*C98</f>
        <v>2.6482715841117725E-2</v>
      </c>
      <c r="O98">
        <f>('Sharpe Ratio'!$H$4*B98) + (1 - 'Sharpe Ratio'!$H$4)*C98</f>
        <v>2.9925069799003022E-2</v>
      </c>
      <c r="P98" s="3">
        <v>42551</v>
      </c>
      <c r="Q98" s="7">
        <f t="shared" ref="Q98:Q129" si="17">Q99*(1+M98)</f>
        <v>2036.7439317897304</v>
      </c>
      <c r="R98" s="7">
        <f t="shared" ref="R98:R129" si="18">R99*(1+N98)</f>
        <v>1654.1113372112304</v>
      </c>
      <c r="S98" s="7">
        <f t="shared" ref="S98:S129" si="19">S99*(1+O98)</f>
        <v>1517.1055663529664</v>
      </c>
    </row>
    <row r="99" spans="1:19" x14ac:dyDescent="0.3">
      <c r="A99" s="3">
        <v>42521</v>
      </c>
      <c r="B99" s="2">
        <v>1.7958391875218398E-2</v>
      </c>
      <c r="C99" s="2">
        <v>-9.3916836621132905E-4</v>
      </c>
      <c r="D99" s="2">
        <v>8.3333333333333303E-6</v>
      </c>
      <c r="F99">
        <f t="shared" si="10"/>
        <v>-0.31673680276010002</v>
      </c>
      <c r="G99">
        <f t="shared" si="11"/>
        <v>1.7950058541885066E-2</v>
      </c>
      <c r="H99">
        <f t="array" ref="H99">PRODUCT(1+G99:G219)^(1/10)-1</f>
        <v>7.0099711659615149E-2</v>
      </c>
      <c r="I99" cm="1">
        <f t="array" ref="I99">PRODUCT(1+C99:C219 - C99:D219)^(1/10)-1</f>
        <v>5.8580399322064824E-2</v>
      </c>
      <c r="J99">
        <f t="shared" si="15"/>
        <v>0.15222786502937855</v>
      </c>
      <c r="K99">
        <f t="shared" si="16"/>
        <v>7.3583101416744914E-2</v>
      </c>
      <c r="M99">
        <f>('Sharpe Ratio'!$H$2*B99) + (1 - 'Sharpe Ratio'!$H$2)*C99</f>
        <v>8.5801402211590945E-3</v>
      </c>
      <c r="N99">
        <f>('Sharpe Ratio'!$H$3*B99) + (1 - 'Sharpe Ratio'!$H$3)*C99</f>
        <v>3.0392124098146578E-3</v>
      </c>
      <c r="O99">
        <f>('Sharpe Ratio'!$H$4*B99) + (1 - 'Sharpe Ratio'!$H$4)*C99</f>
        <v>8.8962392677573643E-4</v>
      </c>
      <c r="P99" s="3">
        <v>42521</v>
      </c>
      <c r="Q99" s="7">
        <f t="shared" si="17"/>
        <v>2001.49860925799</v>
      </c>
      <c r="R99" s="7">
        <f t="shared" si="18"/>
        <v>1611.4361320305552</v>
      </c>
      <c r="S99" s="7">
        <f t="shared" si="19"/>
        <v>1473.0251848797507</v>
      </c>
    </row>
    <row r="100" spans="1:19" x14ac:dyDescent="0.3">
      <c r="A100" s="3">
        <v>42490</v>
      </c>
      <c r="B100" s="2">
        <v>3.87695413881861E-3</v>
      </c>
      <c r="C100" s="2">
        <v>-1.6105076164687499E-3</v>
      </c>
      <c r="D100" s="2">
        <v>8.3333333333333303E-6</v>
      </c>
      <c r="F100">
        <f t="shared" si="10"/>
        <v>-0.31647447002025175</v>
      </c>
      <c r="G100">
        <f t="shared" si="11"/>
        <v>3.8686208054852767E-3</v>
      </c>
      <c r="H100">
        <f t="array" ref="H100">PRODUCT(1+G100:G220)^(1/10)-1</f>
        <v>6.9591700863894435E-2</v>
      </c>
      <c r="I100" cm="1">
        <f t="array" ref="I100">PRODUCT(1+C100:C220 - C100:D220)^(1/10)-1</f>
        <v>5.7336976987219401E-2</v>
      </c>
      <c r="J100">
        <f t="shared" si="15"/>
        <v>0.15219945050016129</v>
      </c>
      <c r="K100">
        <f t="shared" si="16"/>
        <v>7.3762114315851751E-2</v>
      </c>
      <c r="M100">
        <f>('Sharpe Ratio'!$H$2*B100) + (1 - 'Sharpe Ratio'!$H$2)*C100</f>
        <v>1.1537032733292486E-3</v>
      </c>
      <c r="N100">
        <f>('Sharpe Ratio'!$H$3*B100) + (1 - 'Sharpe Ratio'!$H$3)*C100</f>
        <v>-4.5526788829729084E-4</v>
      </c>
      <c r="O100">
        <f>('Sharpe Ratio'!$H$4*B100) + (1 - 'Sharpe Ratio'!$H$4)*C100</f>
        <v>-1.0794640511660816E-3</v>
      </c>
      <c r="P100" s="3">
        <v>42490</v>
      </c>
      <c r="Q100" s="7">
        <f t="shared" si="17"/>
        <v>1984.4715649656812</v>
      </c>
      <c r="R100" s="7">
        <f t="shared" si="18"/>
        <v>1606.5534747729944</v>
      </c>
      <c r="S100" s="7">
        <f t="shared" si="19"/>
        <v>1471.7159111917379</v>
      </c>
    </row>
    <row r="101" spans="1:19" x14ac:dyDescent="0.3">
      <c r="A101" s="3">
        <v>42460</v>
      </c>
      <c r="B101" s="2">
        <v>6.7838530052625606E-2</v>
      </c>
      <c r="C101" s="2">
        <v>-2.3897877225545999E-3</v>
      </c>
      <c r="D101" s="2">
        <v>1.6666666666666701E-5</v>
      </c>
      <c r="F101">
        <f t="shared" si="10"/>
        <v>-0.31622168868366712</v>
      </c>
      <c r="G101">
        <f t="shared" si="11"/>
        <v>6.7821863385958941E-2</v>
      </c>
      <c r="H101">
        <f t="array" ref="H101">PRODUCT(1+G101:G221)^(1/10)-1</f>
        <v>7.0469513828629982E-2</v>
      </c>
      <c r="I101" cm="1">
        <f t="array" ref="I101">PRODUCT(1+C101:C221 - C101:D221)^(1/10)-1</f>
        <v>5.5330716573454897E-2</v>
      </c>
      <c r="J101">
        <f t="shared" si="15"/>
        <v>0.15220716049861024</v>
      </c>
      <c r="K101">
        <f t="shared" si="16"/>
        <v>7.4154131082435876E-2</v>
      </c>
      <c r="M101">
        <f>('Sharpe Ratio'!$H$2*B101) + (1 - 'Sharpe Ratio'!$H$2)*C101</f>
        <v>3.2986473547840671E-2</v>
      </c>
      <c r="N101">
        <f>('Sharpe Ratio'!$H$3*B101) + (1 - 'Sharpe Ratio'!$H$3)*C101</f>
        <v>1.2394924473091398E-2</v>
      </c>
      <c r="O101">
        <f>('Sharpe Ratio'!$H$4*B101) + (1 - 'Sharpe Ratio'!$H$4)*C101</f>
        <v>4.4064867518152882E-3</v>
      </c>
      <c r="P101" s="3">
        <v>42460</v>
      </c>
      <c r="Q101" s="7">
        <f t="shared" si="17"/>
        <v>1982.1847119751321</v>
      </c>
      <c r="R101" s="7">
        <f t="shared" si="18"/>
        <v>1607.2852201210503</v>
      </c>
      <c r="S101" s="7">
        <f t="shared" si="19"/>
        <v>1473.3062923707089</v>
      </c>
    </row>
    <row r="102" spans="1:19" x14ac:dyDescent="0.3">
      <c r="A102" s="3">
        <v>42429</v>
      </c>
      <c r="B102" s="2">
        <v>-1.35012871396745E-3</v>
      </c>
      <c r="C102" s="2">
        <v>1.7288976658280199E-2</v>
      </c>
      <c r="D102" s="2">
        <v>1.6666666666666701E-5</v>
      </c>
      <c r="F102">
        <f t="shared" si="10"/>
        <v>-0.31472138881594014</v>
      </c>
      <c r="G102">
        <f t="shared" si="11"/>
        <v>-1.3667953806341167E-3</v>
      </c>
      <c r="H102">
        <f t="array" ref="H102">PRODUCT(1+G102:G222)^(1/10)-1</f>
        <v>6.3726198637551246E-2</v>
      </c>
      <c r="I102" cm="1">
        <f t="array" ref="I102">PRODUCT(1+C102:C222 - C102:D222)^(1/10)-1</f>
        <v>5.5395795134487225E-2</v>
      </c>
      <c r="J102">
        <f t="shared" si="15"/>
        <v>0.15096573106285002</v>
      </c>
      <c r="K102">
        <f t="shared" si="16"/>
        <v>7.4146149214052784E-2</v>
      </c>
      <c r="M102">
        <f>('Sharpe Ratio'!$H$2*B102) + (1 - 'Sharpe Ratio'!$H$2)*C102</f>
        <v>7.8998600969819466E-3</v>
      </c>
      <c r="N102">
        <f>('Sharpe Ratio'!$H$3*B102) + (1 - 'Sharpe Ratio'!$H$3)*C102</f>
        <v>1.3365006709360352E-2</v>
      </c>
      <c r="O102">
        <f>('Sharpe Ratio'!$H$4*B102) + (1 - 'Sharpe Ratio'!$H$4)*C102</f>
        <v>1.5485196074043184E-2</v>
      </c>
      <c r="P102" s="3">
        <v>42429</v>
      </c>
      <c r="Q102" s="7">
        <f t="shared" si="17"/>
        <v>1918.8873840402048</v>
      </c>
      <c r="R102" s="7">
        <f t="shared" si="18"/>
        <v>1587.6069518597933</v>
      </c>
      <c r="S102" s="7">
        <f t="shared" si="19"/>
        <v>1466.8426695802063</v>
      </c>
    </row>
    <row r="103" spans="1:19" x14ac:dyDescent="0.3">
      <c r="A103" s="3">
        <v>42400</v>
      </c>
      <c r="B103" s="2">
        <v>-4.9623647331427302E-2</v>
      </c>
      <c r="C103" s="2">
        <v>3.2525483318417703E-2</v>
      </c>
      <c r="D103" s="2">
        <v>8.3333333333333303E-6</v>
      </c>
      <c r="F103">
        <f t="shared" si="10"/>
        <v>-0.31577347980237941</v>
      </c>
      <c r="G103">
        <f t="shared" si="11"/>
        <v>-4.9631980664760635E-2</v>
      </c>
      <c r="H103">
        <f t="array" ref="H103">PRODUCT(1+G103:G223)^(1/10)-1</f>
        <v>6.6625775744133975E-2</v>
      </c>
      <c r="I103" cm="1">
        <f t="array" ref="I103">PRODUCT(1+C103:C223 - C103:D223)^(1/10)-1</f>
        <v>5.2837583862658688E-2</v>
      </c>
      <c r="J103">
        <f t="shared" si="15"/>
        <v>0.15107923628905315</v>
      </c>
      <c r="K103">
        <f t="shared" si="16"/>
        <v>7.4127750519008023E-2</v>
      </c>
      <c r="M103">
        <f>('Sharpe Ratio'!$H$2*B103) + (1 - 'Sharpe Ratio'!$H$2)*C103</f>
        <v>-8.8556746114654555E-3</v>
      </c>
      <c r="N103">
        <f>('Sharpe Ratio'!$H$3*B103) + (1 - 'Sharpe Ratio'!$H$3)*C103</f>
        <v>1.5231159714247286E-2</v>
      </c>
      <c r="O103">
        <f>('Sharpe Ratio'!$H$4*B103) + (1 - 'Sharpe Ratio'!$H$4)*C103</f>
        <v>2.457558422622368E-2</v>
      </c>
      <c r="P103" s="3">
        <v>42400</v>
      </c>
      <c r="Q103" s="7">
        <f t="shared" si="17"/>
        <v>1903.8472570633812</v>
      </c>
      <c r="R103" s="7">
        <f t="shared" si="18"/>
        <v>1566.668417942647</v>
      </c>
      <c r="S103" s="7">
        <f t="shared" si="19"/>
        <v>1444.4746956934002</v>
      </c>
    </row>
    <row r="104" spans="1:19" x14ac:dyDescent="0.3">
      <c r="A104" s="3">
        <v>42369</v>
      </c>
      <c r="B104" s="2">
        <v>-1.5772465139531101E-2</v>
      </c>
      <c r="C104" s="2">
        <v>-3.0723764834190699E-3</v>
      </c>
      <c r="D104" s="2">
        <v>8.3333333333333303E-6</v>
      </c>
      <c r="F104">
        <f t="shared" si="10"/>
        <v>-0.30624677331489647</v>
      </c>
      <c r="G104">
        <f t="shared" si="11"/>
        <v>-1.5780798472864434E-2</v>
      </c>
      <c r="H104">
        <f t="array" ref="H104">PRODUCT(1+G104:G224)^(1/10)-1</f>
        <v>7.2077548711502848E-2</v>
      </c>
      <c r="I104" cm="1">
        <f t="array" ref="I104">PRODUCT(1+C104:C224 - C104:D224)^(1/10)-1</f>
        <v>5.0726415762660571E-2</v>
      </c>
      <c r="J104">
        <f t="shared" si="15"/>
        <v>0.15004623456111446</v>
      </c>
      <c r="K104">
        <f t="shared" si="16"/>
        <v>7.3636528090932366E-2</v>
      </c>
      <c r="M104">
        <f>('Sharpe Ratio'!$H$2*B104) + (1 - 'Sharpe Ratio'!$H$2)*C104</f>
        <v>-9.4698194051486516E-3</v>
      </c>
      <c r="N104">
        <f>('Sharpe Ratio'!$H$3*B104) + (1 - 'Sharpe Ratio'!$H$3)*C104</f>
        <v>-5.7460437673329213E-3</v>
      </c>
      <c r="O104">
        <f>('Sharpe Ratio'!$H$4*B104) + (1 - 'Sharpe Ratio'!$H$4)*C104</f>
        <v>-4.3014147273946826E-3</v>
      </c>
      <c r="P104" s="3">
        <v>42369</v>
      </c>
      <c r="Q104" s="7">
        <f t="shared" si="17"/>
        <v>1920.857748256856</v>
      </c>
      <c r="R104" s="7">
        <f t="shared" si="18"/>
        <v>1543.1642369838316</v>
      </c>
      <c r="S104" s="7">
        <f t="shared" si="19"/>
        <v>1409.8273645514316</v>
      </c>
    </row>
    <row r="105" spans="1:19" x14ac:dyDescent="0.3">
      <c r="A105" s="3">
        <v>42338</v>
      </c>
      <c r="B105" s="2">
        <v>2.9738170392195101E-3</v>
      </c>
      <c r="C105" s="2">
        <v>-5.1159951938864997E-3</v>
      </c>
      <c r="D105" s="2">
        <v>0</v>
      </c>
      <c r="F105">
        <f t="shared" si="10"/>
        <v>-0.30740481140254045</v>
      </c>
      <c r="G105">
        <f t="shared" si="11"/>
        <v>2.9738170392195101E-3</v>
      </c>
      <c r="H105">
        <f t="array" ref="H105">PRODUCT(1+G105:G225)^(1/10)-1</f>
        <v>7.7751172978005156E-2</v>
      </c>
      <c r="I105" cm="1">
        <f t="array" ref="I105">PRODUCT(1+C105:C225 - C105:D225)^(1/10)-1</f>
        <v>5.1584186563210954E-2</v>
      </c>
      <c r="J105">
        <f t="shared" si="15"/>
        <v>0.1501867664611892</v>
      </c>
      <c r="K105">
        <f t="shared" si="16"/>
        <v>7.3598833489849039E-2</v>
      </c>
      <c r="M105">
        <f>('Sharpe Ratio'!$H$2*B105) + (1 - 'Sharpe Ratio'!$H$2)*C105</f>
        <v>-1.040896711491395E-3</v>
      </c>
      <c r="N105">
        <f>('Sharpe Ratio'!$H$3*B105) + (1 - 'Sharpe Ratio'!$H$3)*C105</f>
        <v>-3.4128995001212262E-3</v>
      </c>
      <c r="O105">
        <f>('Sharpe Ratio'!$H$4*B105) + (1 - 'Sharpe Ratio'!$H$4)*C105</f>
        <v>-4.3331117912352888E-3</v>
      </c>
      <c r="P105" s="3">
        <v>42338</v>
      </c>
      <c r="Q105" s="7">
        <f t="shared" si="17"/>
        <v>1939.221828761752</v>
      </c>
      <c r="R105" s="7">
        <f t="shared" si="18"/>
        <v>1552.0825713694351</v>
      </c>
      <c r="S105" s="7">
        <f t="shared" si="19"/>
        <v>1415.9178142906017</v>
      </c>
    </row>
    <row r="106" spans="1:19" x14ac:dyDescent="0.3">
      <c r="A106" s="3">
        <v>42308</v>
      </c>
      <c r="B106" s="2">
        <v>8.4354069091577596E-2</v>
      </c>
      <c r="C106" s="2">
        <v>-6.30278634379078E-3</v>
      </c>
      <c r="D106" s="2">
        <v>0</v>
      </c>
      <c r="F106">
        <f t="shared" si="10"/>
        <v>-0.30260152058525797</v>
      </c>
      <c r="G106">
        <f t="shared" si="11"/>
        <v>8.4354069091577596E-2</v>
      </c>
      <c r="H106">
        <f t="array" ref="H106">PRODUCT(1+G106:G226)^(1/10)-1</f>
        <v>7.5596983648704041E-2</v>
      </c>
      <c r="I106" cm="1">
        <f t="array" ref="I106">PRODUCT(1+C106:C226 - C106:D226)^(1/10)-1</f>
        <v>5.0574560655299639E-2</v>
      </c>
      <c r="J106">
        <f t="shared" si="15"/>
        <v>0.15037232254457011</v>
      </c>
      <c r="K106">
        <f t="shared" si="16"/>
        <v>7.3777627011341079E-2</v>
      </c>
      <c r="M106">
        <f>('Sharpe Ratio'!$H$2*B106) + (1 - 'Sharpe Ratio'!$H$2)*C106</f>
        <v>3.9363986055639885E-2</v>
      </c>
      <c r="N106">
        <f>('Sharpe Ratio'!$H$3*B106) + (1 - 'Sharpe Ratio'!$H$3)*C106</f>
        <v>1.2782613372958558E-2</v>
      </c>
      <c r="O106">
        <f>('Sharpe Ratio'!$H$4*B106) + (1 - 'Sharpe Ratio'!$H$4)*C106</f>
        <v>2.4704392159389833E-3</v>
      </c>
      <c r="P106" s="3">
        <v>42308</v>
      </c>
      <c r="Q106" s="7">
        <f t="shared" si="17"/>
        <v>1941.2424616562976</v>
      </c>
      <c r="R106" s="7">
        <f t="shared" si="18"/>
        <v>1557.3978135889226</v>
      </c>
      <c r="S106" s="7">
        <f t="shared" si="19"/>
        <v>1422.0798452360721</v>
      </c>
    </row>
    <row r="107" spans="1:19" x14ac:dyDescent="0.3">
      <c r="A107" s="3">
        <v>42277</v>
      </c>
      <c r="B107" s="2">
        <v>-2.47436815174207E-2</v>
      </c>
      <c r="C107" s="2">
        <v>1.4414960866358399E-2</v>
      </c>
      <c r="D107" s="2">
        <v>0</v>
      </c>
      <c r="F107">
        <f t="shared" si="10"/>
        <v>-0.29799026784144833</v>
      </c>
      <c r="G107">
        <f t="shared" si="11"/>
        <v>-2.47436815174207E-2</v>
      </c>
      <c r="H107">
        <f t="array" ref="H107">PRODUCT(1+G107:G227)^(1/10)-1</f>
        <v>6.7756667835954465E-2</v>
      </c>
      <c r="I107" cm="1">
        <f t="array" ref="I107">PRODUCT(1+C107:C227 - C107:D227)^(1/10)-1</f>
        <v>4.894199117991338E-2</v>
      </c>
      <c r="J107">
        <f t="shared" si="15"/>
        <v>0.14835296303166542</v>
      </c>
      <c r="K107">
        <f t="shared" si="16"/>
        <v>7.4148559260818273E-2</v>
      </c>
      <c r="M107">
        <f>('Sharpe Ratio'!$H$2*B107) + (1 - 'Sharpe Ratio'!$H$2)*C107</f>
        <v>-5.3105061225735967E-3</v>
      </c>
      <c r="N107">
        <f>('Sharpe Ratio'!$H$3*B107) + (1 - 'Sharpe Ratio'!$H$3)*C107</f>
        <v>6.1711458931766137E-3</v>
      </c>
      <c r="O107">
        <f>('Sharpe Ratio'!$H$4*B107) + (1 - 'Sharpe Ratio'!$H$4)*C107</f>
        <v>1.0625422826506442E-2</v>
      </c>
      <c r="P107" s="3">
        <v>42277</v>
      </c>
      <c r="Q107" s="7">
        <f t="shared" si="17"/>
        <v>1867.7214986284678</v>
      </c>
      <c r="R107" s="7">
        <f t="shared" si="18"/>
        <v>1537.7414590503133</v>
      </c>
      <c r="S107" s="7">
        <f t="shared" si="19"/>
        <v>1418.5753410826974</v>
      </c>
    </row>
    <row r="108" spans="1:19" x14ac:dyDescent="0.3">
      <c r="A108" s="3">
        <v>42247</v>
      </c>
      <c r="B108" s="2">
        <v>-6.0333025679231302E-2</v>
      </c>
      <c r="C108" s="2">
        <v>1.3034488203171901E-3</v>
      </c>
      <c r="D108" s="2">
        <v>0</v>
      </c>
      <c r="F108">
        <f t="shared" si="10"/>
        <v>-0.29758761722531279</v>
      </c>
      <c r="G108">
        <f t="shared" si="11"/>
        <v>-6.0333025679231302E-2</v>
      </c>
      <c r="H108">
        <f t="array" ref="H108">PRODUCT(1+G108:G228)^(1/10)-1</f>
        <v>6.9427842443220866E-2</v>
      </c>
      <c r="I108" cm="1">
        <f t="array" ref="I108">PRODUCT(1+C108:C228 - C108:D228)^(1/10)-1</f>
        <v>4.9765784273184455E-2</v>
      </c>
      <c r="J108">
        <f t="shared" si="15"/>
        <v>0.14810944746555849</v>
      </c>
      <c r="K108">
        <f t="shared" si="16"/>
        <v>7.4306698616089378E-2</v>
      </c>
      <c r="M108">
        <f>('Sharpe Ratio'!$H$2*B108) + (1 - 'Sharpe Ratio'!$H$2)*C108</f>
        <v>-2.974482479293309E-2</v>
      </c>
      <c r="N108">
        <f>('Sharpe Ratio'!$H$3*B108) + (1 - 'Sharpe Ratio'!$H$3)*C108</f>
        <v>-1.1672478342673435E-2</v>
      </c>
      <c r="O108">
        <f>('Sharpe Ratio'!$H$4*B108) + (1 - 'Sharpe Ratio'!$H$4)*C108</f>
        <v>-4.6613587046535586E-3</v>
      </c>
      <c r="P108" s="3">
        <v>42247</v>
      </c>
      <c r="Q108" s="7">
        <f t="shared" si="17"/>
        <v>1877.6929987948815</v>
      </c>
      <c r="R108" s="7">
        <f t="shared" si="18"/>
        <v>1528.3100348552159</v>
      </c>
      <c r="S108" s="7">
        <f t="shared" si="19"/>
        <v>1403.6608510354322</v>
      </c>
    </row>
    <row r="109" spans="1:19" x14ac:dyDescent="0.3">
      <c r="A109" s="3">
        <v>42216</v>
      </c>
      <c r="B109" s="2">
        <v>2.0951019814931401E-2</v>
      </c>
      <c r="C109" s="2">
        <v>1.32473695418789E-2</v>
      </c>
      <c r="D109" s="2">
        <v>0</v>
      </c>
      <c r="F109">
        <f t="shared" si="10"/>
        <v>-0.30741645892885422</v>
      </c>
      <c r="G109">
        <f t="shared" si="11"/>
        <v>2.0951019814931401E-2</v>
      </c>
      <c r="H109">
        <f t="array" ref="H109">PRODUCT(1+G109:G229)^(1/10)-1</f>
        <v>8.0018966235311018E-2</v>
      </c>
      <c r="I109" cm="1">
        <f t="array" ref="I109">PRODUCT(1+C109:C229 - C109:D229)^(1/10)-1</f>
        <v>4.7141196318461143E-2</v>
      </c>
      <c r="J109">
        <f t="shared" si="15"/>
        <v>0.14688461669467656</v>
      </c>
      <c r="K109">
        <f t="shared" si="16"/>
        <v>7.4807519972408976E-2</v>
      </c>
      <c r="M109">
        <f>('Sharpe Ratio'!$H$2*B109) + (1 - 'Sharpe Ratio'!$H$2)*C109</f>
        <v>1.7127945831171311E-2</v>
      </c>
      <c r="N109">
        <f>('Sharpe Ratio'!$H$3*B109) + (1 - 'Sharpe Ratio'!$H$3)*C109</f>
        <v>1.4869169063086336E-2</v>
      </c>
      <c r="O109">
        <f>('Sharpe Ratio'!$H$4*B109) + (1 - 'Sharpe Ratio'!$H$4)*C109</f>
        <v>1.399288251113192E-2</v>
      </c>
      <c r="P109" s="3">
        <v>42216</v>
      </c>
      <c r="Q109" s="7">
        <f t="shared" si="17"/>
        <v>1935.2568754855174</v>
      </c>
      <c r="R109" s="7">
        <f t="shared" si="18"/>
        <v>1546.3598871479292</v>
      </c>
      <c r="S109" s="7">
        <f t="shared" si="19"/>
        <v>1410.2344597098029</v>
      </c>
    </row>
    <row r="110" spans="1:19" x14ac:dyDescent="0.3">
      <c r="A110" s="3">
        <v>42185</v>
      </c>
      <c r="B110" s="2">
        <v>-1.93577199271204E-2</v>
      </c>
      <c r="C110" s="2">
        <v>-1.9139501809954801E-2</v>
      </c>
      <c r="D110" s="2">
        <v>0</v>
      </c>
      <c r="F110">
        <f t="shared" si="10"/>
        <v>-0.30906111231027156</v>
      </c>
      <c r="G110">
        <f t="shared" si="11"/>
        <v>-1.93577199271204E-2</v>
      </c>
      <c r="H110">
        <f t="array" ref="H110">PRODUCT(1+G110:G230)^(1/10)-1</f>
        <v>7.7914324819436276E-2</v>
      </c>
      <c r="I110" cm="1">
        <f t="array" ref="I110">PRODUCT(1+C110:C230 - C110:D230)^(1/10)-1</f>
        <v>4.658992337485679E-2</v>
      </c>
      <c r="J110">
        <f t="shared" si="15"/>
        <v>0.14683251990653634</v>
      </c>
      <c r="K110">
        <f t="shared" si="16"/>
        <v>7.4762439019016386E-2</v>
      </c>
      <c r="M110">
        <f>('Sharpe Ratio'!$H$2*B110) + (1 - 'Sharpe Ratio'!$H$2)*C110</f>
        <v>-1.9249425290558408E-2</v>
      </c>
      <c r="N110">
        <f>('Sharpe Ratio'!$H$3*B110) + (1 - 'Sharpe Ratio'!$H$3)*C110</f>
        <v>-1.918544185466009E-2</v>
      </c>
      <c r="O110">
        <f>('Sharpe Ratio'!$H$4*B110) + (1 - 'Sharpe Ratio'!$H$4)*C110</f>
        <v>-1.9160619647694919E-2</v>
      </c>
      <c r="P110" s="3">
        <v>42185</v>
      </c>
      <c r="Q110" s="7">
        <f t="shared" si="17"/>
        <v>1902.6680796820251</v>
      </c>
      <c r="R110" s="7">
        <f t="shared" si="18"/>
        <v>1523.7036795348781</v>
      </c>
      <c r="S110" s="7">
        <f t="shared" si="19"/>
        <v>1390.7735291172726</v>
      </c>
    </row>
    <row r="111" spans="1:19" x14ac:dyDescent="0.3">
      <c r="A111" s="3">
        <v>42155</v>
      </c>
      <c r="B111" s="2">
        <v>1.28589628378499E-2</v>
      </c>
      <c r="C111" s="2">
        <v>-3.2168760463756598E-3</v>
      </c>
      <c r="D111" s="2">
        <v>0</v>
      </c>
      <c r="F111">
        <f t="shared" si="10"/>
        <v>-0.31301644558810426</v>
      </c>
      <c r="G111">
        <f t="shared" si="11"/>
        <v>1.28589628378499E-2</v>
      </c>
      <c r="H111">
        <f t="array" ref="H111">PRODUCT(1+G111:G231)^(1/10)-1</f>
        <v>8.3390653201765197E-2</v>
      </c>
      <c r="I111" cm="1">
        <f t="array" ref="I111">PRODUCT(1+C111:C231 - C111:D231)^(1/10)-1</f>
        <v>5.0391308573433324E-2</v>
      </c>
      <c r="J111">
        <f t="shared" si="15"/>
        <v>0.14679051986715708</v>
      </c>
      <c r="K111">
        <f t="shared" si="16"/>
        <v>7.4510098979448963E-2</v>
      </c>
      <c r="M111">
        <f>('Sharpe Ratio'!$H$2*B111) + (1 - 'Sharpe Ratio'!$H$2)*C111</f>
        <v>4.8810407844064041E-3</v>
      </c>
      <c r="N111">
        <f>('Sharpe Ratio'!$H$3*B111) + (1 - 'Sharpe Ratio'!$H$3)*C111</f>
        <v>1.6746603579861213E-4</v>
      </c>
      <c r="O111">
        <f>('Sharpe Ratio'!$H$4*B111) + (1 - 'Sharpe Ratio'!$H$4)*C111</f>
        <v>-1.6611529858760138E-3</v>
      </c>
      <c r="P111" s="3">
        <v>42155</v>
      </c>
      <c r="Q111" s="7">
        <f t="shared" si="17"/>
        <v>1940.0121995806242</v>
      </c>
      <c r="R111" s="7">
        <f t="shared" si="18"/>
        <v>1553.508425095268</v>
      </c>
      <c r="S111" s="7">
        <f t="shared" si="19"/>
        <v>1417.9421799089309</v>
      </c>
    </row>
    <row r="112" spans="1:19" x14ac:dyDescent="0.3">
      <c r="A112" s="3">
        <v>42124</v>
      </c>
      <c r="B112" s="2">
        <v>9.5937329203861204E-3</v>
      </c>
      <c r="C112" s="2">
        <v>-8.2725327502839504E-3</v>
      </c>
      <c r="D112" s="2">
        <v>0</v>
      </c>
      <c r="F112">
        <f t="shared" si="10"/>
        <v>-0.31637902106555144</v>
      </c>
      <c r="G112">
        <f t="shared" si="11"/>
        <v>9.5937329203861204E-3</v>
      </c>
      <c r="H112">
        <f t="array" ref="H112">PRODUCT(1+G112:G232)^(1/10)-1</f>
        <v>7.9918202352992518E-2</v>
      </c>
      <c r="I112" cm="1">
        <f t="array" ref="I112">PRODUCT(1+C112:C232 - C112:D232)^(1/10)-1</f>
        <v>5.3569641844424254E-2</v>
      </c>
      <c r="J112">
        <f t="shared" si="15"/>
        <v>0.14702052335778704</v>
      </c>
      <c r="K112">
        <f t="shared" si="16"/>
        <v>7.4824775453537551E-2</v>
      </c>
      <c r="M112">
        <f>('Sharpe Ratio'!$H$2*B112) + (1 - 'Sharpe Ratio'!$H$2)*C112</f>
        <v>7.2727960910153565E-4</v>
      </c>
      <c r="N112">
        <f>('Sharpe Ratio'!$H$3*B112) + (1 - 'Sharpe Ratio'!$H$3)*C112</f>
        <v>-4.5112637306070884E-3</v>
      </c>
      <c r="O112">
        <f>('Sharpe Ratio'!$H$4*B112) + (1 - 'Sharpe Ratio'!$H$4)*C112</f>
        <v>-6.5435429470738398E-3</v>
      </c>
      <c r="P112" s="3">
        <v>42124</v>
      </c>
      <c r="Q112" s="7">
        <f t="shared" si="17"/>
        <v>1930.5889163420356</v>
      </c>
      <c r="R112" s="7">
        <f t="shared" si="18"/>
        <v>1553.2483087583892</v>
      </c>
      <c r="S112" s="7">
        <f t="shared" si="19"/>
        <v>1420.3015180164282</v>
      </c>
    </row>
    <row r="113" spans="1:19" x14ac:dyDescent="0.3">
      <c r="A113" s="3">
        <v>42094</v>
      </c>
      <c r="B113" s="2">
        <v>-1.5815563585594199E-2</v>
      </c>
      <c r="C113" s="2">
        <v>7.9587055515284392E-3</v>
      </c>
      <c r="D113" s="2">
        <v>0</v>
      </c>
      <c r="F113">
        <f t="shared" si="10"/>
        <v>-0.3130304026686494</v>
      </c>
      <c r="G113">
        <f t="shared" si="11"/>
        <v>-1.5815563585594199E-2</v>
      </c>
      <c r="H113">
        <f t="array" ref="H113">PRODUCT(1+G113:G233)^(1/10)-1</f>
        <v>7.6942637442464878E-2</v>
      </c>
      <c r="I113" cm="1">
        <f t="array" ref="I113">PRODUCT(1+C113:C233 - C113:D233)^(1/10)-1</f>
        <v>5.3660664871916453E-2</v>
      </c>
      <c r="J113">
        <f t="shared" si="15"/>
        <v>0.1472318584580076</v>
      </c>
      <c r="K113">
        <f t="shared" si="16"/>
        <v>7.480766186793264E-2</v>
      </c>
      <c r="M113">
        <f>('Sharpe Ratio'!$H$2*B113) + (1 - 'Sharpe Ratio'!$H$2)*C113</f>
        <v>-4.0171580765874498E-3</v>
      </c>
      <c r="N113">
        <f>('Sharpe Ratio'!$H$3*B113) + (1 - 'Sharpe Ratio'!$H$3)*C113</f>
        <v>2.9536628851296797E-3</v>
      </c>
      <c r="O113">
        <f>('Sharpe Ratio'!$H$4*B113) + (1 - 'Sharpe Ratio'!$H$4)*C113</f>
        <v>5.6579746839505451E-3</v>
      </c>
      <c r="P113" s="3">
        <v>42094</v>
      </c>
      <c r="Q113" s="7">
        <f t="shared" si="17"/>
        <v>1929.1858588047598</v>
      </c>
      <c r="R113" s="7">
        <f t="shared" si="18"/>
        <v>1560.2871757034716</v>
      </c>
      <c r="S113" s="7">
        <f t="shared" si="19"/>
        <v>1429.6565369656275</v>
      </c>
    </row>
    <row r="114" spans="1:19" x14ac:dyDescent="0.3">
      <c r="A114" s="3">
        <v>42063</v>
      </c>
      <c r="B114" s="2">
        <v>5.7472121590567103E-2</v>
      </c>
      <c r="C114" s="2">
        <v>-2.6908056709664601E-2</v>
      </c>
      <c r="D114" s="2">
        <v>0</v>
      </c>
      <c r="F114">
        <f t="shared" si="10"/>
        <v>-0.31397029141381461</v>
      </c>
      <c r="G114">
        <f t="shared" si="11"/>
        <v>5.7472121590567103E-2</v>
      </c>
      <c r="H114">
        <f t="array" ref="H114">PRODUCT(1+G114:G234)^(1/10)-1</f>
        <v>8.0895420734374168E-2</v>
      </c>
      <c r="I114" cm="1">
        <f t="array" ref="I114">PRODUCT(1+C114:C234 - C114:D234)^(1/10)-1</f>
        <v>5.1210531349107358E-2</v>
      </c>
      <c r="J114">
        <f t="shared" si="15"/>
        <v>0.1471154870258608</v>
      </c>
      <c r="K114">
        <f t="shared" si="16"/>
        <v>7.505786257534211E-2</v>
      </c>
      <c r="M114">
        <f>('Sharpe Ratio'!$H$2*B114) + (1 - 'Sharpe Ratio'!$H$2)*C114</f>
        <v>1.5596951642486187E-2</v>
      </c>
      <c r="N114">
        <f>('Sharpe Ratio'!$H$3*B114) + (1 - 'Sharpe Ratio'!$H$3)*C114</f>
        <v>-9.1440451156531797E-3</v>
      </c>
      <c r="O114">
        <f>('Sharpe Ratio'!$H$4*B114) + (1 - 'Sharpe Ratio'!$H$4)*C114</f>
        <v>-1.8742250235978593E-2</v>
      </c>
      <c r="P114" s="3">
        <v>42063</v>
      </c>
      <c r="Q114" s="7">
        <f t="shared" si="17"/>
        <v>1936.9669612773382</v>
      </c>
      <c r="R114" s="7">
        <f t="shared" si="18"/>
        <v>1555.692185434667</v>
      </c>
      <c r="S114" s="7">
        <f t="shared" si="19"/>
        <v>1421.6130861140218</v>
      </c>
    </row>
    <row r="115" spans="1:19" x14ac:dyDescent="0.3">
      <c r="A115" s="3">
        <v>42035</v>
      </c>
      <c r="B115" s="2">
        <v>-3.0019691073298299E-2</v>
      </c>
      <c r="C115" s="2">
        <v>4.6092554655723997E-2</v>
      </c>
      <c r="D115" s="2">
        <v>0</v>
      </c>
      <c r="F115">
        <f t="shared" si="10"/>
        <v>-0.30493959373410734</v>
      </c>
      <c r="G115">
        <f t="shared" si="11"/>
        <v>-3.0019691073298299E-2</v>
      </c>
      <c r="H115">
        <f t="array" ref="H115">PRODUCT(1+G115:G235)^(1/10)-1</f>
        <v>7.2208210354671065E-2</v>
      </c>
      <c r="I115" cm="1">
        <f t="array" ref="I115">PRODUCT(1+C115:C235 - C115:D235)^(1/10)-1</f>
        <v>5.5161717543504629E-2</v>
      </c>
      <c r="J115">
        <f t="shared" si="15"/>
        <v>0.14658748805072713</v>
      </c>
      <c r="K115">
        <f t="shared" si="16"/>
        <v>7.441557054557818E-2</v>
      </c>
      <c r="M115">
        <f>('Sharpe Ratio'!$H$2*B115) + (1 - 'Sharpe Ratio'!$H$2)*C115</f>
        <v>7.7523697262479457E-3</v>
      </c>
      <c r="N115">
        <f>('Sharpe Ratio'!$H$3*B115) + (1 - 'Sharpe Ratio'!$H$3)*C115</f>
        <v>3.0069137274856883E-2</v>
      </c>
      <c r="O115">
        <f>('Sharpe Ratio'!$H$4*B115) + (1 - 'Sharpe Ratio'!$H$4)*C115</f>
        <v>3.8726869000386577E-2</v>
      </c>
      <c r="P115" s="3">
        <v>42035</v>
      </c>
      <c r="Q115" s="7">
        <f t="shared" si="17"/>
        <v>1907.2201409670988</v>
      </c>
      <c r="R115" s="7">
        <f t="shared" si="18"/>
        <v>1570.0487823341064</v>
      </c>
      <c r="S115" s="7">
        <f t="shared" si="19"/>
        <v>1448.7662252409214</v>
      </c>
    </row>
    <row r="116" spans="1:19" x14ac:dyDescent="0.3">
      <c r="A116" s="3">
        <v>42004</v>
      </c>
      <c r="B116" s="2">
        <v>-2.51817082223971E-3</v>
      </c>
      <c r="C116" s="2">
        <v>3.7846589802157399E-3</v>
      </c>
      <c r="D116" s="2">
        <v>0</v>
      </c>
      <c r="F116">
        <f t="shared" si="10"/>
        <v>-0.29306999654128985</v>
      </c>
      <c r="G116">
        <f t="shared" si="11"/>
        <v>-2.51817082223971E-3</v>
      </c>
      <c r="H116">
        <f t="array" ref="H116">PRODUCT(1+G116:G236)^(1/10)-1</f>
        <v>7.9072259140555934E-2</v>
      </c>
      <c r="I116" cm="1">
        <f t="array" ref="I116">PRODUCT(1+C116:C236 - C116:D236)^(1/10)-1</f>
        <v>5.1951226037340703E-2</v>
      </c>
      <c r="J116">
        <f t="shared" si="15"/>
        <v>0.14636883801769074</v>
      </c>
      <c r="K116">
        <f t="shared" si="16"/>
        <v>7.3322834792801869E-2</v>
      </c>
      <c r="M116">
        <f>('Sharpe Ratio'!$H$2*B116) + (1 - 'Sharpe Ratio'!$H$2)*C116</f>
        <v>6.0972099368605099E-4</v>
      </c>
      <c r="N116">
        <f>('Sharpe Ratio'!$H$3*B116) + (1 - 'Sharpe Ratio'!$H$3)*C116</f>
        <v>2.4577651060700401E-3</v>
      </c>
      <c r="O116">
        <f>('Sharpe Ratio'!$H$4*B116) + (1 - 'Sharpe Ratio'!$H$4)*C116</f>
        <v>3.1747089962241739E-3</v>
      </c>
      <c r="P116" s="3">
        <v>42004</v>
      </c>
      <c r="Q116" s="7">
        <f t="shared" si="17"/>
        <v>1892.5484059989733</v>
      </c>
      <c r="R116" s="7">
        <f t="shared" si="18"/>
        <v>1524.2168952734721</v>
      </c>
      <c r="S116" s="7">
        <f t="shared" si="19"/>
        <v>1394.751852943916</v>
      </c>
    </row>
    <row r="117" spans="1:19" x14ac:dyDescent="0.3">
      <c r="A117" s="3">
        <v>41973</v>
      </c>
      <c r="B117" s="2">
        <v>2.6893800008288799E-2</v>
      </c>
      <c r="C117" s="2">
        <v>1.4234428384762901E-2</v>
      </c>
      <c r="D117" s="2">
        <v>0</v>
      </c>
      <c r="F117">
        <f t="shared" si="10"/>
        <v>-0.2986677522933342</v>
      </c>
      <c r="G117">
        <f t="shared" si="11"/>
        <v>2.6893800008288799E-2</v>
      </c>
      <c r="H117">
        <f t="array" ref="H117">PRODUCT(1+G117:G237)^(1/10)-1</f>
        <v>8.3620841915254651E-2</v>
      </c>
      <c r="I117" cm="1">
        <f t="array" ref="I117">PRODUCT(1+C117:C237 - C117:D237)^(1/10)-1</f>
        <v>4.917195327735735E-2</v>
      </c>
      <c r="J117">
        <f t="shared" si="15"/>
        <v>0.14670567243494523</v>
      </c>
      <c r="K117">
        <f t="shared" si="16"/>
        <v>7.3807180771721631E-2</v>
      </c>
      <c r="M117">
        <f>('Sharpe Ratio'!$H$2*B117) + (1 - 'Sharpe Ratio'!$H$2)*C117</f>
        <v>2.0611360828261559E-2</v>
      </c>
      <c r="N117">
        <f>('Sharpe Ratio'!$H$3*B117) + (1 - 'Sharpe Ratio'!$H$3)*C117</f>
        <v>1.6899523775922978E-2</v>
      </c>
      <c r="O117">
        <f>('Sharpe Ratio'!$H$4*B117) + (1 - 'Sharpe Ratio'!$H$4)*C117</f>
        <v>1.5459526279061862E-2</v>
      </c>
      <c r="P117" s="3">
        <v>41973</v>
      </c>
      <c r="Q117" s="7">
        <f t="shared" si="17"/>
        <v>1891.395182648756</v>
      </c>
      <c r="R117" s="7">
        <f t="shared" si="18"/>
        <v>1520.4799127993135</v>
      </c>
      <c r="S117" s="7">
        <f t="shared" si="19"/>
        <v>1390.3379345951651</v>
      </c>
    </row>
    <row r="118" spans="1:19" x14ac:dyDescent="0.3">
      <c r="A118" s="3">
        <v>41943</v>
      </c>
      <c r="B118" s="2">
        <v>2.4425608999843099E-2</v>
      </c>
      <c r="C118" s="2">
        <v>1.7309704245727101E-2</v>
      </c>
      <c r="D118" s="2">
        <v>0</v>
      </c>
      <c r="F118">
        <f t="shared" si="10"/>
        <v>-0.30034115919009435</v>
      </c>
      <c r="G118">
        <f t="shared" si="11"/>
        <v>2.4425608999843099E-2</v>
      </c>
      <c r="H118">
        <f t="array" ref="H118">PRODUCT(1+G118:G238)^(1/10)-1</f>
        <v>8.2379006490138407E-2</v>
      </c>
      <c r="I118" cm="1">
        <f t="array" ref="I118">PRODUCT(1+C118:C238 - C118:D238)^(1/10)-1</f>
        <v>4.8817891799145308E-2</v>
      </c>
      <c r="J118">
        <f t="shared" si="15"/>
        <v>0.14659772980952931</v>
      </c>
      <c r="K118">
        <f t="shared" si="16"/>
        <v>7.3769823008683358E-2</v>
      </c>
      <c r="M118">
        <f>('Sharpe Ratio'!$H$2*B118) + (1 - 'Sharpe Ratio'!$H$2)*C118</f>
        <v>2.0894214223065932E-2</v>
      </c>
      <c r="N118">
        <f>('Sharpe Ratio'!$H$3*B118) + (1 - 'Sharpe Ratio'!$H$3)*C118</f>
        <v>1.8807769515324313E-2</v>
      </c>
      <c r="O118">
        <f>('Sharpe Ratio'!$H$4*B118) + (1 - 'Sharpe Ratio'!$H$4)*C118</f>
        <v>1.7998338736407406E-2</v>
      </c>
      <c r="P118" s="3">
        <v>41943</v>
      </c>
      <c r="Q118" s="7">
        <f t="shared" si="17"/>
        <v>1853.1982449360773</v>
      </c>
      <c r="R118" s="7">
        <f t="shared" si="18"/>
        <v>1495.2115496657032</v>
      </c>
      <c r="S118" s="7">
        <f t="shared" si="19"/>
        <v>1369.1711965023032</v>
      </c>
    </row>
    <row r="119" spans="1:19" x14ac:dyDescent="0.3">
      <c r="A119" s="3">
        <v>41912</v>
      </c>
      <c r="B119" s="2">
        <v>-1.40236175224816E-2</v>
      </c>
      <c r="C119" s="2">
        <v>-1.2278230931263E-2</v>
      </c>
      <c r="D119" s="2">
        <v>0</v>
      </c>
      <c r="F119">
        <f t="shared" si="10"/>
        <v>-0.30307068434310175</v>
      </c>
      <c r="G119">
        <f t="shared" si="11"/>
        <v>-1.40236175224816E-2</v>
      </c>
      <c r="H119">
        <f t="array" ref="H119">PRODUCT(1+G119:G239)^(1/10)-1</f>
        <v>8.0924024676034323E-2</v>
      </c>
      <c r="I119" cm="1">
        <f t="array" ref="I119">PRODUCT(1+C119:C239 - C119:D239)^(1/10)-1</f>
        <v>4.7416364332563576E-2</v>
      </c>
      <c r="J119">
        <f t="shared" si="15"/>
        <v>0.14650276392529468</v>
      </c>
      <c r="K119">
        <f t="shared" si="16"/>
        <v>7.3653564543539066E-2</v>
      </c>
      <c r="M119">
        <f>('Sharpe Ratio'!$H$2*B119) + (1 - 'Sharpe Ratio'!$H$2)*C119</f>
        <v>-1.3157438265638529E-2</v>
      </c>
      <c r="N119">
        <f>('Sharpe Ratio'!$H$3*B119) + (1 - 'Sharpe Ratio'!$H$3)*C119</f>
        <v>-1.264567584862405E-2</v>
      </c>
      <c r="O119">
        <f>('Sharpe Ratio'!$H$4*B119) + (1 - 'Sharpe Ratio'!$H$4)*C119</f>
        <v>-1.2447138954601681E-2</v>
      </c>
      <c r="P119" s="3">
        <v>41912</v>
      </c>
      <c r="Q119" s="7">
        <f t="shared" si="17"/>
        <v>1815.2696127741524</v>
      </c>
      <c r="R119" s="7">
        <f t="shared" si="18"/>
        <v>1467.609096048627</v>
      </c>
      <c r="S119" s="7">
        <f t="shared" si="19"/>
        <v>1344.9640774480929</v>
      </c>
    </row>
    <row r="120" spans="1:19" x14ac:dyDescent="0.3">
      <c r="A120" s="3">
        <v>41882</v>
      </c>
      <c r="B120" s="2">
        <v>4.0004485547302703E-2</v>
      </c>
      <c r="C120" s="2">
        <v>2.1471274824459E-2</v>
      </c>
      <c r="D120" s="2">
        <v>0</v>
      </c>
      <c r="F120">
        <f t="shared" si="10"/>
        <v>-0.30637703874416933</v>
      </c>
      <c r="G120">
        <f t="shared" si="11"/>
        <v>4.0004485547302703E-2</v>
      </c>
      <c r="H120">
        <f t="array" ref="H120">PRODUCT(1+G120:G240)^(1/10)-1</f>
        <v>8.287893684398262E-2</v>
      </c>
      <c r="I120" cm="1">
        <f t="array" ref="I120">PRODUCT(1+C120:C240 - C120:D240)^(1/10)-1</f>
        <v>5.1885685090415246E-2</v>
      </c>
      <c r="J120">
        <f t="shared" si="15"/>
        <v>0.14634970382609061</v>
      </c>
      <c r="K120">
        <f t="shared" si="16"/>
        <v>7.3940236589051272E-2</v>
      </c>
      <c r="M120">
        <f>('Sharpe Ratio'!$H$2*B120) + (1 - 'Sharpe Ratio'!$H$2)*C120</f>
        <v>3.0807048846691411E-2</v>
      </c>
      <c r="N120">
        <f>('Sharpe Ratio'!$H$3*B120) + (1 - 'Sharpe Ratio'!$H$3)*C120</f>
        <v>2.5372951459739921E-2</v>
      </c>
      <c r="O120">
        <f>('Sharpe Ratio'!$H$4*B120) + (1 - 'Sharpe Ratio'!$H$4)*C120</f>
        <v>2.3264807561025502E-2</v>
      </c>
      <c r="P120" s="3">
        <v>41882</v>
      </c>
      <c r="Q120" s="7">
        <f t="shared" si="17"/>
        <v>1839.4723567494316</v>
      </c>
      <c r="R120" s="7">
        <f t="shared" si="18"/>
        <v>1486.4057007194724</v>
      </c>
      <c r="S120" s="7">
        <f t="shared" si="19"/>
        <v>1361.9160355875515</v>
      </c>
    </row>
    <row r="121" spans="1:19" x14ac:dyDescent="0.3">
      <c r="A121" s="3">
        <v>41851</v>
      </c>
      <c r="B121" s="2">
        <v>-1.37902051681719E-2</v>
      </c>
      <c r="C121" s="2">
        <v>-1.4516114071818601E-3</v>
      </c>
      <c r="D121" s="2">
        <v>0</v>
      </c>
      <c r="F121">
        <f t="shared" si="10"/>
        <v>-0.3155372104882514</v>
      </c>
      <c r="G121">
        <f t="shared" si="11"/>
        <v>-1.37902051681719E-2</v>
      </c>
      <c r="H121">
        <f t="array" ref="H121">PRODUCT(1+G121:G241)^(1/10)-1</f>
        <v>7.5006248440078194E-2</v>
      </c>
      <c r="I121" cm="1">
        <f t="array" ref="I121">PRODUCT(1+C121:C241 - C121:D241)^(1/10)-1</f>
        <v>5.1209335838291459E-2</v>
      </c>
      <c r="J121">
        <f t="shared" si="15"/>
        <v>0.14653915186575656</v>
      </c>
      <c r="K121">
        <f t="shared" si="16"/>
        <v>7.3819896020029571E-2</v>
      </c>
      <c r="M121">
        <f>('Sharpe Ratio'!$H$2*B121) + (1 - 'Sharpe Ratio'!$H$2)*C121</f>
        <v>-7.6669577293789195E-3</v>
      </c>
      <c r="N121">
        <f>('Sharpe Ratio'!$H$3*B121) + (1 - 'Sharpe Ratio'!$H$3)*C121</f>
        <v>-4.0491755157116257E-3</v>
      </c>
      <c r="O121">
        <f>('Sharpe Ratio'!$H$4*B121) + (1 - 'Sharpe Ratio'!$H$4)*C121</f>
        <v>-2.6456663480375325E-3</v>
      </c>
      <c r="P121" s="3">
        <v>41851</v>
      </c>
      <c r="Q121" s="7">
        <f t="shared" si="17"/>
        <v>1784.4972624192933</v>
      </c>
      <c r="R121" s="7">
        <f t="shared" si="18"/>
        <v>1449.6244499168793</v>
      </c>
      <c r="S121" s="7">
        <f t="shared" si="19"/>
        <v>1330.9517004046184</v>
      </c>
    </row>
    <row r="122" spans="1:19" x14ac:dyDescent="0.3">
      <c r="A122" s="3">
        <v>41820</v>
      </c>
      <c r="B122" s="2">
        <v>2.0657793217561601E-2</v>
      </c>
      <c r="C122" s="2">
        <v>-3.1367966983683101E-3</v>
      </c>
      <c r="D122" s="2">
        <v>0</v>
      </c>
      <c r="F122">
        <f t="shared" si="10"/>
        <v>-0.31676556599797973</v>
      </c>
      <c r="G122">
        <f t="shared" si="11"/>
        <v>2.0657793217561601E-2</v>
      </c>
      <c r="H122">
        <f t="array" ref="H122">PRODUCT(1+G122:G242)^(1/10)-1</f>
        <v>7.8567967891869372E-2</v>
      </c>
      <c r="I122" cm="1">
        <f t="array" ref="I122">PRODUCT(1+C122:C242 - C122:D242)^(1/10)-1</f>
        <v>5.203362926449584E-2</v>
      </c>
      <c r="J122">
        <f t="shared" si="15"/>
        <v>0.14644303814253837</v>
      </c>
      <c r="K122">
        <f t="shared" si="16"/>
        <v>7.3798604932710954E-2</v>
      </c>
      <c r="M122">
        <f>('Sharpe Ratio'!$H$2*B122) + (1 - 'Sharpe Ratio'!$H$2)*C122</f>
        <v>8.8493031592783121E-3</v>
      </c>
      <c r="N122">
        <f>('Sharpe Ratio'!$H$3*B122) + (1 - 'Sharpe Ratio'!$H$3)*C122</f>
        <v>1.8725239697792414E-3</v>
      </c>
      <c r="O122">
        <f>('Sharpe Ratio'!$H$4*B122) + (1 - 'Sharpe Ratio'!$H$4)*C122</f>
        <v>-8.340993079591374E-4</v>
      </c>
      <c r="P122" s="3">
        <v>41820</v>
      </c>
      <c r="Q122" s="7">
        <f t="shared" si="17"/>
        <v>1798.2846346989215</v>
      </c>
      <c r="R122" s="7">
        <f t="shared" si="18"/>
        <v>1455.5180981626345</v>
      </c>
      <c r="S122" s="7">
        <f t="shared" si="19"/>
        <v>1334.4822953053597</v>
      </c>
    </row>
    <row r="123" spans="1:19" x14ac:dyDescent="0.3">
      <c r="A123" s="3">
        <v>41790</v>
      </c>
      <c r="B123" s="2">
        <v>2.3473623264044698E-2</v>
      </c>
      <c r="C123" s="2">
        <v>2.0894882572012601E-2</v>
      </c>
      <c r="D123" s="2">
        <v>0</v>
      </c>
      <c r="F123">
        <f t="shared" si="10"/>
        <v>-0.31639554497904032</v>
      </c>
      <c r="G123">
        <f t="shared" si="11"/>
        <v>2.3473623264044698E-2</v>
      </c>
      <c r="H123">
        <f t="array" ref="H123">PRODUCT(1+G123:G243)^(1/10)-1</f>
        <v>7.7827698265847234E-2</v>
      </c>
      <c r="I123" cm="1">
        <f t="array" ref="I123">PRODUCT(1+C123:C243 - C123:D243)^(1/10)-1</f>
        <v>5.1665759982989501E-2</v>
      </c>
      <c r="J123">
        <f t="shared" si="15"/>
        <v>0.14639524903393444</v>
      </c>
      <c r="K123">
        <f t="shared" si="16"/>
        <v>7.3842118556125727E-2</v>
      </c>
      <c r="M123">
        <f>('Sharpe Ratio'!$H$2*B123) + (1 - 'Sharpe Ratio'!$H$2)*C123</f>
        <v>2.2193877156532864E-2</v>
      </c>
      <c r="N123">
        <f>('Sharpe Ratio'!$H$3*B123) + (1 - 'Sharpe Ratio'!$H$3)*C123</f>
        <v>2.1437768122552867E-2</v>
      </c>
      <c r="O123">
        <f>('Sharpe Ratio'!$H$4*B123) + (1 - 'Sharpe Ratio'!$H$4)*C123</f>
        <v>2.1144437596203578E-2</v>
      </c>
      <c r="P123" s="3">
        <v>41790</v>
      </c>
      <c r="Q123" s="7">
        <f t="shared" si="17"/>
        <v>1782.5106575060065</v>
      </c>
      <c r="R123" s="7">
        <f t="shared" si="18"/>
        <v>1452.7976996468058</v>
      </c>
      <c r="S123" s="7">
        <f t="shared" si="19"/>
        <v>1335.5963152676372</v>
      </c>
    </row>
    <row r="124" spans="1:19" x14ac:dyDescent="0.3">
      <c r="A124" s="3">
        <v>41759</v>
      </c>
      <c r="B124" s="2">
        <v>7.3922145563234398E-3</v>
      </c>
      <c r="C124" s="2">
        <v>8.7903776230202606E-3</v>
      </c>
      <c r="D124" s="2">
        <v>0</v>
      </c>
      <c r="F124">
        <f t="shared" si="10"/>
        <v>-0.3009124493291202</v>
      </c>
      <c r="G124">
        <f t="shared" si="11"/>
        <v>7.3922145563234398E-3</v>
      </c>
      <c r="H124">
        <f t="array" ref="H124">PRODUCT(1+G124:G244)^(1/10)-1</f>
        <v>7.362235390889027E-2</v>
      </c>
      <c r="I124" cm="1">
        <f t="array" ref="I124">PRODUCT(1+C124:C244 - C124:D244)^(1/10)-1</f>
        <v>4.4299390656120652E-2</v>
      </c>
      <c r="J124">
        <f t="shared" si="15"/>
        <v>0.14647835045426316</v>
      </c>
      <c r="K124">
        <f t="shared" si="16"/>
        <v>7.5504564853473413E-2</v>
      </c>
      <c r="M124">
        <f>('Sharpe Ratio'!$H$2*B124) + (1 - 'Sharpe Ratio'!$H$2)*C124</f>
        <v>8.086077940028788E-3</v>
      </c>
      <c r="N124">
        <f>('Sharpe Ratio'!$H$3*B124) + (1 - 'Sharpe Ratio'!$H$3)*C124</f>
        <v>8.4960314219640273E-3</v>
      </c>
      <c r="O124">
        <f>('Sharpe Ratio'!$H$4*B124) + (1 - 'Sharpe Ratio'!$H$4)*C124</f>
        <v>8.6550718053354653E-3</v>
      </c>
      <c r="P124" s="3">
        <v>41759</v>
      </c>
      <c r="Q124" s="7">
        <f t="shared" si="17"/>
        <v>1743.8087796656241</v>
      </c>
      <c r="R124" s="7">
        <f t="shared" si="18"/>
        <v>1422.306620125386</v>
      </c>
      <c r="S124" s="7">
        <f t="shared" si="19"/>
        <v>1307.9406459008485</v>
      </c>
    </row>
    <row r="125" spans="1:19" x14ac:dyDescent="0.3">
      <c r="A125" s="3">
        <v>41729</v>
      </c>
      <c r="B125" s="2">
        <v>8.4056470263367301E-3</v>
      </c>
      <c r="C125" s="2">
        <v>-3.3551554519958299E-3</v>
      </c>
      <c r="D125" s="2">
        <v>0</v>
      </c>
      <c r="F125">
        <f t="shared" si="10"/>
        <v>-0.30256043112231756</v>
      </c>
      <c r="G125">
        <f t="shared" si="11"/>
        <v>8.4056470263367301E-3</v>
      </c>
      <c r="H125">
        <f t="array" ref="H125">PRODUCT(1+G125:G245)^(1/10)-1</f>
        <v>7.1194127184392109E-2</v>
      </c>
      <c r="I125" cm="1">
        <f t="array" ref="I125">PRODUCT(1+C125:C245 - C125:D245)^(1/10)-1</f>
        <v>4.4958547110829139E-2</v>
      </c>
      <c r="J125">
        <f t="shared" si="15"/>
        <v>0.14664123891028383</v>
      </c>
      <c r="K125">
        <f t="shared" si="16"/>
        <v>7.5573567504028952E-2</v>
      </c>
      <c r="M125">
        <f>('Sharpe Ratio'!$H$2*B125) + (1 - 'Sharpe Ratio'!$H$2)*C125</f>
        <v>2.5691388270570087E-3</v>
      </c>
      <c r="N125">
        <f>('Sharpe Ratio'!$H$3*B125) + (1 - 'Sharpe Ratio'!$H$3)*C125</f>
        <v>-8.7922999428197536E-4</v>
      </c>
      <c r="O125">
        <f>('Sharpe Ratio'!$H$4*B125) + (1 - 'Sharpe Ratio'!$H$4)*C125</f>
        <v>-2.2170156785575137E-3</v>
      </c>
      <c r="P125" s="3">
        <v>41729</v>
      </c>
      <c r="Q125" s="7">
        <f t="shared" si="17"/>
        <v>1729.8213097328021</v>
      </c>
      <c r="R125" s="7">
        <f t="shared" si="18"/>
        <v>1410.3244592048175</v>
      </c>
      <c r="S125" s="7">
        <f t="shared" si="19"/>
        <v>1296.7174631460866</v>
      </c>
    </row>
    <row r="126" spans="1:19" x14ac:dyDescent="0.3">
      <c r="A126" s="3">
        <v>41698</v>
      </c>
      <c r="B126" s="2">
        <v>4.5744037262865703E-2</v>
      </c>
      <c r="C126" s="2">
        <v>5.3579064711597501E-3</v>
      </c>
      <c r="D126" s="2">
        <v>0</v>
      </c>
      <c r="F126">
        <f t="shared" si="10"/>
        <v>-0.3013103901262193</v>
      </c>
      <c r="G126">
        <f t="shared" si="11"/>
        <v>4.5744037262865703E-2</v>
      </c>
      <c r="H126">
        <f t="array" ref="H126">PRODUCT(1+G126:G246)^(1/10)-1</f>
        <v>7.1771159705004361E-2</v>
      </c>
      <c r="I126" cm="1">
        <f t="array" ref="I126">PRODUCT(1+C126:C246 - C126:D246)^(1/10)-1</f>
        <v>4.7045677004241115E-2</v>
      </c>
      <c r="J126">
        <f t="shared" si="15"/>
        <v>0.14665794363728221</v>
      </c>
      <c r="K126">
        <f t="shared" si="16"/>
        <v>7.5644153599485217E-2</v>
      </c>
      <c r="M126">
        <f>('Sharpe Ratio'!$H$2*B126) + (1 - 'Sharpe Ratio'!$H$2)*C126</f>
        <v>2.5701698830837685E-2</v>
      </c>
      <c r="N126">
        <f>('Sharpe Ratio'!$H$3*B126) + (1 - 'Sharpe Ratio'!$H$3)*C126</f>
        <v>1.3860136616591384E-2</v>
      </c>
      <c r="O126">
        <f>('Sharpe Ratio'!$H$4*B126) + (1 - 'Sharpe Ratio'!$H$4)*C126</f>
        <v>9.2662334610914207E-3</v>
      </c>
      <c r="P126" s="3">
        <v>41698</v>
      </c>
      <c r="Q126" s="7">
        <f t="shared" si="17"/>
        <v>1725.3885470248811</v>
      </c>
      <c r="R126" s="7">
        <f t="shared" si="18"/>
        <v>1411.5655499752509</v>
      </c>
      <c r="S126" s="7">
        <f t="shared" si="19"/>
        <v>1299.5986938261319</v>
      </c>
    </row>
    <row r="127" spans="1:19" x14ac:dyDescent="0.3">
      <c r="A127" s="3">
        <v>41670</v>
      </c>
      <c r="B127" s="2">
        <v>-3.4574998222741397E-2</v>
      </c>
      <c r="C127" s="2">
        <v>3.1765295451945799E-2</v>
      </c>
      <c r="D127" s="2">
        <v>0</v>
      </c>
      <c r="F127">
        <f t="shared" si="10"/>
        <v>-0.30146359138010898</v>
      </c>
      <c r="G127">
        <f t="shared" si="11"/>
        <v>-3.4574998222741397E-2</v>
      </c>
      <c r="H127">
        <f t="array" ref="H127">PRODUCT(1+G127:G247)^(1/10)-1</f>
        <v>6.8924176387589187E-2</v>
      </c>
      <c r="I127" cm="1">
        <f t="array" ref="I127">PRODUCT(1+C127:C247 - C127:D247)^(1/10)-1</f>
        <v>4.790514781528632E-2</v>
      </c>
      <c r="J127">
        <f t="shared" si="15"/>
        <v>0.14618025646121033</v>
      </c>
      <c r="K127">
        <f t="shared" si="16"/>
        <v>7.570310835549196E-2</v>
      </c>
      <c r="M127">
        <f>('Sharpe Ratio'!$H$2*B127) + (1 - 'Sharpe Ratio'!$H$2)*C127</f>
        <v>-1.6524430919768116E-3</v>
      </c>
      <c r="N127">
        <f>('Sharpe Ratio'!$H$3*B127) + (1 - 'Sharpe Ratio'!$H$3)*C127</f>
        <v>1.7799103749977924E-2</v>
      </c>
      <c r="O127">
        <f>('Sharpe Ratio'!$H$4*B127) + (1 - 'Sharpe Ratio'!$H$4)*C127</f>
        <v>2.5345280580354755E-2</v>
      </c>
      <c r="P127" s="3">
        <v>41670</v>
      </c>
      <c r="Q127" s="7">
        <f t="shared" si="17"/>
        <v>1682.1543232224267</v>
      </c>
      <c r="R127" s="7">
        <f t="shared" si="18"/>
        <v>1392.2685181073043</v>
      </c>
      <c r="S127" s="7">
        <f t="shared" si="19"/>
        <v>1287.6668719703416</v>
      </c>
    </row>
    <row r="128" spans="1:19" x14ac:dyDescent="0.3">
      <c r="A128" s="3">
        <v>41639</v>
      </c>
      <c r="B128" s="2">
        <v>2.53171793512206E-2</v>
      </c>
      <c r="C128" s="2">
        <v>-2.0107409481056802E-2</v>
      </c>
      <c r="D128" s="2">
        <v>0</v>
      </c>
      <c r="F128">
        <f t="shared" si="10"/>
        <v>-0.29115675720077611</v>
      </c>
      <c r="G128">
        <f t="shared" si="11"/>
        <v>2.53171793512206E-2</v>
      </c>
      <c r="H128">
        <f t="array" ref="H128">PRODUCT(1+G128:G248)^(1/10)-1</f>
        <v>7.8182487208561247E-2</v>
      </c>
      <c r="I128" cm="1">
        <f t="array" ref="I128">PRODUCT(1+C128:C248 - C128:D248)^(1/10)-1</f>
        <v>4.5462923222879592E-2</v>
      </c>
      <c r="J128">
        <f t="shared" si="15"/>
        <v>0.14630617231440957</v>
      </c>
      <c r="K128">
        <f t="shared" si="16"/>
        <v>7.5206729654556215E-2</v>
      </c>
      <c r="M128">
        <f>('Sharpe Ratio'!$H$2*B128) + (1 - 'Sharpe Ratio'!$H$2)*C128</f>
        <v>2.774416163339408E-3</v>
      </c>
      <c r="N128">
        <f>('Sharpe Ratio'!$H$3*B128) + (1 - 'Sharpe Ratio'!$H$3)*C128</f>
        <v>-1.0544465446989008E-2</v>
      </c>
      <c r="O128">
        <f>('Sharpe Ratio'!$H$4*B128) + (1 - 'Sharpe Ratio'!$H$4)*C128</f>
        <v>-1.5711490806515235E-2</v>
      </c>
      <c r="P128" s="3">
        <v>41639</v>
      </c>
      <c r="Q128" s="7">
        <f t="shared" si="17"/>
        <v>1684.9385883531559</v>
      </c>
      <c r="R128" s="7">
        <f t="shared" si="18"/>
        <v>1367.9207546731293</v>
      </c>
      <c r="S128" s="7">
        <f t="shared" si="19"/>
        <v>1255.8373226641377</v>
      </c>
    </row>
    <row r="129" spans="1:19" x14ac:dyDescent="0.3">
      <c r="A129" s="3">
        <v>41608</v>
      </c>
      <c r="B129" s="2">
        <v>3.0473113085279301E-2</v>
      </c>
      <c r="C129" s="2">
        <v>-1.2961340490928799E-2</v>
      </c>
      <c r="D129" s="2">
        <v>0</v>
      </c>
      <c r="F129">
        <f t="shared" si="10"/>
        <v>-0.28889084883644867</v>
      </c>
      <c r="G129">
        <f t="shared" si="11"/>
        <v>3.0473113085279301E-2</v>
      </c>
      <c r="H129">
        <f t="array" ref="H129">PRODUCT(1+G129:G249)^(1/10)-1</f>
        <v>7.6426473314647803E-2</v>
      </c>
      <c r="I129" cm="1">
        <f t="array" ref="I129">PRODUCT(1+C129:C249 - C129:D249)^(1/10)-1</f>
        <v>4.7969034536828437E-2</v>
      </c>
      <c r="J129">
        <f t="shared" si="15"/>
        <v>0.14619335251689947</v>
      </c>
      <c r="K129">
        <f t="shared" si="16"/>
        <v>7.4815694696785534E-2</v>
      </c>
      <c r="M129">
        <f>('Sharpe Ratio'!$H$2*B129) + (1 - 'Sharpe Ratio'!$H$2)*C129</f>
        <v>8.9179900487503447E-3</v>
      </c>
      <c r="N129">
        <f>('Sharpe Ratio'!$H$3*B129) + (1 - 'Sharpe Ratio'!$H$3)*C129</f>
        <v>-3.8173667230374754E-3</v>
      </c>
      <c r="O129">
        <f>('Sharpe Ratio'!$H$4*B129) + (1 - 'Sharpe Ratio'!$H$4)*C129</f>
        <v>-8.7580151444043731E-3</v>
      </c>
      <c r="P129" s="3">
        <v>41608</v>
      </c>
      <c r="Q129" s="7">
        <f t="shared" si="17"/>
        <v>1680.2768012369199</v>
      </c>
      <c r="R129" s="7">
        <f t="shared" si="18"/>
        <v>1382.4984619355239</v>
      </c>
      <c r="S129" s="7">
        <f t="shared" si="19"/>
        <v>1275.8833522227717</v>
      </c>
    </row>
    <row r="130" spans="1:19" x14ac:dyDescent="0.3">
      <c r="A130" s="3">
        <v>41578</v>
      </c>
      <c r="B130" s="2">
        <v>4.59676624272898E-2</v>
      </c>
      <c r="C130" s="2">
        <v>8.6870686412348092E-3</v>
      </c>
      <c r="D130" s="2">
        <v>0</v>
      </c>
      <c r="F130">
        <f t="shared" ref="F130:F193" si="20">CORREL(B130:B250,C130:C250)</f>
        <v>-0.29554511521990212</v>
      </c>
      <c r="G130">
        <f t="shared" ref="G130:G193" si="21">B130-D130</f>
        <v>4.59676624272898E-2</v>
      </c>
      <c r="H130">
        <f t="array" ref="H130">PRODUCT(1+G130:G250)^(1/10)-1</f>
        <v>7.9115784273476208E-2</v>
      </c>
      <c r="I130" cm="1">
        <f t="array" ref="I130">PRODUCT(1+C130:C250 - C130:D250)^(1/10)-1</f>
        <v>4.6707577697138181E-2</v>
      </c>
      <c r="J130">
        <f t="shared" si="15"/>
        <v>0.14683978185162999</v>
      </c>
      <c r="K130">
        <f t="shared" si="16"/>
        <v>7.5176427700009582E-2</v>
      </c>
      <c r="M130">
        <f>('Sharpe Ratio'!$H$2*B130) + (1 - 'Sharpe Ratio'!$H$2)*C130</f>
        <v>2.74665021784718E-2</v>
      </c>
      <c r="N130">
        <f>('Sharpe Ratio'!$H$3*B130) + (1 - 'Sharpe Ratio'!$H$3)*C130</f>
        <v>1.653551022535614E-2</v>
      </c>
      <c r="O130">
        <f>('Sharpe Ratio'!$H$4*B130) + (1 - 'Sharpe Ratio'!$H$4)*C130</f>
        <v>1.2294860426147289E-2</v>
      </c>
      <c r="P130" s="3">
        <v>41578</v>
      </c>
      <c r="Q130" s="7">
        <f t="shared" ref="Q130:Q161" si="22">Q131*(1+M130)</f>
        <v>1665.4245615698951</v>
      </c>
      <c r="R130" s="7">
        <f t="shared" ref="R130:R161" si="23">R131*(1+N130)</f>
        <v>1387.7961889254861</v>
      </c>
      <c r="S130" s="7">
        <f t="shared" ref="S130:S161" si="24">S131*(1+O130)</f>
        <v>1287.1562864729167</v>
      </c>
    </row>
    <row r="131" spans="1:19" x14ac:dyDescent="0.3">
      <c r="A131" s="3">
        <v>41547</v>
      </c>
      <c r="B131" s="2">
        <v>3.1359327882760898E-2</v>
      </c>
      <c r="C131" s="2">
        <v>1.3894886951167E-2</v>
      </c>
      <c r="D131" s="2">
        <v>0</v>
      </c>
      <c r="F131">
        <f t="shared" si="20"/>
        <v>-0.30012544749744519</v>
      </c>
      <c r="G131">
        <f t="shared" si="21"/>
        <v>3.1359327882760898E-2</v>
      </c>
      <c r="H131">
        <f t="array" ref="H131">PRODUCT(1+G131:G251)^(1/10)-1</f>
        <v>7.3123310525773366E-2</v>
      </c>
      <c r="I131" cm="1">
        <f t="array" ref="I131">PRODUCT(1+C131:C251 - C131:D251)^(1/10)-1</f>
        <v>5.0477769514660986E-2</v>
      </c>
      <c r="J131">
        <f t="shared" ref="J131:J194" si="25">_xlfn.STDEV.S(G131:G251) * SQRT(12)</f>
        <v>0.14642819204485777</v>
      </c>
      <c r="K131">
        <f t="shared" ref="K131:K194" si="26">_xlfn.STDEV.S(C131:C251) * SQRT(12)</f>
        <v>7.6295624407182835E-2</v>
      </c>
      <c r="M131">
        <f>('Sharpe Ratio'!$H$2*B131) + (1 - 'Sharpe Ratio'!$H$2)*C131</f>
        <v>2.269228727214978E-2</v>
      </c>
      <c r="N131">
        <f>('Sharpe Ratio'!$H$3*B131) + (1 - 'Sharpe Ratio'!$H$3)*C131</f>
        <v>1.7571562415017138E-2</v>
      </c>
      <c r="O131">
        <f>('Sharpe Ratio'!$H$4*B131) + (1 - 'Sharpe Ratio'!$H$4)*C131</f>
        <v>1.5584990571369053E-2</v>
      </c>
      <c r="P131" s="3">
        <v>41547</v>
      </c>
      <c r="Q131" s="7">
        <f t="shared" si="22"/>
        <v>1620.9039983676366</v>
      </c>
      <c r="R131" s="7">
        <f t="shared" si="23"/>
        <v>1365.2215539601023</v>
      </c>
      <c r="S131" s="7">
        <f t="shared" si="24"/>
        <v>1271.5230875824664</v>
      </c>
    </row>
    <row r="132" spans="1:19" x14ac:dyDescent="0.3">
      <c r="A132" s="3">
        <v>41517</v>
      </c>
      <c r="B132" s="2">
        <v>-2.89608229736525E-2</v>
      </c>
      <c r="C132" s="2">
        <v>-1.27180977820316E-2</v>
      </c>
      <c r="D132" s="2">
        <v>0</v>
      </c>
      <c r="F132">
        <f t="shared" si="20"/>
        <v>-0.30190293957476322</v>
      </c>
      <c r="G132">
        <f t="shared" si="21"/>
        <v>-2.89608229736525E-2</v>
      </c>
      <c r="H132">
        <f t="array" ref="H132">PRODUCT(1+G132:G252)^(1/10)-1</f>
        <v>7.1877207215927719E-2</v>
      </c>
      <c r="I132" cm="1">
        <f t="array" ref="I132">PRODUCT(1+C132:C252 - C132:D252)^(1/10)-1</f>
        <v>5.0164006377922732E-2</v>
      </c>
      <c r="J132">
        <f t="shared" si="25"/>
        <v>0.14627598218637222</v>
      </c>
      <c r="K132">
        <f t="shared" si="26"/>
        <v>7.6264517078149269E-2</v>
      </c>
      <c r="M132">
        <f>('Sharpe Ratio'!$H$2*B132) + (1 - 'Sharpe Ratio'!$H$2)*C132</f>
        <v>-2.090008061068889E-2</v>
      </c>
      <c r="N132">
        <f>('Sharpe Ratio'!$H$3*B132) + (1 - 'Sharpe Ratio'!$H$3)*C132</f>
        <v>-1.6137573355971015E-2</v>
      </c>
      <c r="O132">
        <f>('Sharpe Ratio'!$H$4*B132) + (1 - 'Sharpe Ratio'!$H$4)*C132</f>
        <v>-1.4289971096260855E-2</v>
      </c>
      <c r="P132" s="3">
        <v>41517</v>
      </c>
      <c r="Q132" s="7">
        <f t="shared" si="22"/>
        <v>1584.9381270793685</v>
      </c>
      <c r="R132" s="7">
        <f t="shared" si="23"/>
        <v>1341.6467247964381</v>
      </c>
      <c r="S132" s="7">
        <f t="shared" si="24"/>
        <v>1252.0105155030958</v>
      </c>
    </row>
    <row r="133" spans="1:19" x14ac:dyDescent="0.3">
      <c r="A133" s="3">
        <v>41486</v>
      </c>
      <c r="B133" s="2">
        <v>5.08835102407421E-2</v>
      </c>
      <c r="C133" s="2">
        <v>-7.6242136684914197E-3</v>
      </c>
      <c r="D133" s="2">
        <v>0</v>
      </c>
      <c r="F133">
        <f t="shared" si="20"/>
        <v>-0.30185698829466312</v>
      </c>
      <c r="G133">
        <f t="shared" si="21"/>
        <v>5.08835102407421E-2</v>
      </c>
      <c r="H133">
        <f t="array" ref="H133">PRODUCT(1+G133:G253)^(1/10)-1</f>
        <v>7.6906292083936956E-2</v>
      </c>
      <c r="I133" cm="1">
        <f t="array" ref="I133">PRODUCT(1+C133:C253 - C133:D253)^(1/10)-1</f>
        <v>4.3815580325116343E-2</v>
      </c>
      <c r="J133">
        <f t="shared" si="25"/>
        <v>0.14587646334712095</v>
      </c>
      <c r="K133">
        <f t="shared" si="26"/>
        <v>7.9679735883196837E-2</v>
      </c>
      <c r="M133">
        <f>('Sharpe Ratio'!$H$2*B133) + (1 - 'Sharpe Ratio'!$H$2)*C133</f>
        <v>2.1848007693483044E-2</v>
      </c>
      <c r="N133">
        <f>('Sharpe Ratio'!$H$3*B133) + (1 - 'Sharpe Ratio'!$H$3)*C133</f>
        <v>4.6930379277876728E-3</v>
      </c>
      <c r="O133">
        <f>('Sharpe Ratio'!$H$4*B133) + (1 - 'Sharpe Ratio'!$H$4)*C133</f>
        <v>-1.9621878197342282E-3</v>
      </c>
      <c r="P133" s="3">
        <v>41486</v>
      </c>
      <c r="Q133" s="7">
        <f t="shared" si="22"/>
        <v>1618.7705623221109</v>
      </c>
      <c r="R133" s="7">
        <f t="shared" si="23"/>
        <v>1363.6527714274212</v>
      </c>
      <c r="S133" s="7">
        <f t="shared" si="24"/>
        <v>1270.1610806329359</v>
      </c>
    </row>
    <row r="134" spans="1:19" x14ac:dyDescent="0.3">
      <c r="A134" s="3">
        <v>41455</v>
      </c>
      <c r="B134" s="2">
        <v>-1.3427789045355401E-2</v>
      </c>
      <c r="C134" s="2">
        <v>-2.6635642997361101E-2</v>
      </c>
      <c r="D134" s="2">
        <v>0</v>
      </c>
      <c r="F134">
        <f t="shared" si="20"/>
        <v>-0.29935184538946213</v>
      </c>
      <c r="G134">
        <f t="shared" si="21"/>
        <v>-1.3427789045355401E-2</v>
      </c>
      <c r="H134">
        <f t="array" ref="H134">PRODUCT(1+G134:G254)^(1/10)-1</f>
        <v>7.2924930773220042E-2</v>
      </c>
      <c r="I134" cm="1">
        <f t="array" ref="I134">PRODUCT(1+C134:C254 - C134:D254)^(1/10)-1</f>
        <v>4.3371470163428683E-2</v>
      </c>
      <c r="J134">
        <f t="shared" si="25"/>
        <v>0.14522286676705834</v>
      </c>
      <c r="K134">
        <f t="shared" si="26"/>
        <v>7.9750171342837128E-2</v>
      </c>
      <c r="M134">
        <f>('Sharpe Ratio'!$H$2*B134) + (1 - 'Sharpe Ratio'!$H$2)*C134</f>
        <v>-1.9982422373122997E-2</v>
      </c>
      <c r="N134">
        <f>('Sharpe Ratio'!$H$3*B134) + (1 - 'Sharpe Ratio'!$H$3)*C134</f>
        <v>-2.3855079179391607E-2</v>
      </c>
      <c r="O134">
        <f>('Sharpe Ratio'!$H$4*B134) + (1 - 'Sharpe Ratio'!$H$4)*C134</f>
        <v>-2.535746628006337E-2</v>
      </c>
      <c r="P134" s="3">
        <v>41455</v>
      </c>
      <c r="Q134" s="7">
        <f t="shared" si="22"/>
        <v>1584.1598262504835</v>
      </c>
      <c r="R134" s="7">
        <f t="shared" si="23"/>
        <v>1357.2829908725155</v>
      </c>
      <c r="S134" s="7">
        <f t="shared" si="24"/>
        <v>1272.6582751992157</v>
      </c>
    </row>
    <row r="135" spans="1:19" x14ac:dyDescent="0.3">
      <c r="A135" s="3">
        <v>41425</v>
      </c>
      <c r="B135" s="2">
        <v>2.3391487397406398E-2</v>
      </c>
      <c r="C135" s="2">
        <v>-3.6766501048663303E-2</v>
      </c>
      <c r="D135" s="2">
        <v>0</v>
      </c>
      <c r="F135">
        <f t="shared" si="20"/>
        <v>-0.28552835568536539</v>
      </c>
      <c r="G135">
        <f t="shared" si="21"/>
        <v>2.3391487397406398E-2</v>
      </c>
      <c r="H135">
        <f t="array" ref="H135">PRODUCT(1+G135:G255)^(1/10)-1</f>
        <v>7.9899536780631442E-2</v>
      </c>
      <c r="I135" cm="1">
        <f t="array" ref="I135">PRODUCT(1+C135:C255 - C135:D255)^(1/10)-1</f>
        <v>5.0885668246049676E-2</v>
      </c>
      <c r="J135">
        <f t="shared" si="25"/>
        <v>0.14579456156262569</v>
      </c>
      <c r="K135">
        <f t="shared" si="26"/>
        <v>8.0241757665474908E-2</v>
      </c>
      <c r="M135">
        <f>('Sharpe Ratio'!$H$2*B135) + (1 - 'Sharpe Ratio'!$H$2)*C135</f>
        <v>-6.4629883889636766E-3</v>
      </c>
      <c r="N135">
        <f>('Sharpe Ratio'!$H$3*B135) + (1 - 'Sharpe Ratio'!$H$3)*C135</f>
        <v>-2.4101829964110109E-2</v>
      </c>
      <c r="O135">
        <f>('Sharpe Ratio'!$H$4*B135) + (1 - 'Sharpe Ratio'!$H$4)*C135</f>
        <v>-3.0944772517242373E-2</v>
      </c>
      <c r="P135" s="3">
        <v>41425</v>
      </c>
      <c r="Q135" s="7">
        <f t="shared" si="22"/>
        <v>1616.4606252130125</v>
      </c>
      <c r="R135" s="7">
        <f t="shared" si="23"/>
        <v>1390.4523415759809</v>
      </c>
      <c r="S135" s="7">
        <f t="shared" si="24"/>
        <v>1305.7692755741296</v>
      </c>
    </row>
    <row r="136" spans="1:19" x14ac:dyDescent="0.3">
      <c r="A136" s="3">
        <v>41394</v>
      </c>
      <c r="B136" s="2">
        <v>1.9265582063504601E-2</v>
      </c>
      <c r="C136" s="2">
        <v>1.7828141596757201E-2</v>
      </c>
      <c r="D136" s="2">
        <v>0</v>
      </c>
      <c r="F136">
        <f t="shared" si="20"/>
        <v>-0.28311327773436173</v>
      </c>
      <c r="G136">
        <f t="shared" si="21"/>
        <v>1.9265582063504601E-2</v>
      </c>
      <c r="H136">
        <f t="array" ref="H136">PRODUCT(1+G136:G256)^(1/10)-1</f>
        <v>8.5958789037897221E-2</v>
      </c>
      <c r="I136" cm="1">
        <f t="array" ref="I136">PRODUCT(1+C136:C256 - C136:D256)^(1/10)-1</f>
        <v>5.48303556742753E-2</v>
      </c>
      <c r="J136">
        <f t="shared" si="25"/>
        <v>0.14761411449657899</v>
      </c>
      <c r="K136">
        <f t="shared" si="26"/>
        <v>7.917942719794141E-2</v>
      </c>
      <c r="M136">
        <f>('Sharpe Ratio'!$H$2*B136) + (1 - 'Sharpe Ratio'!$H$2)*C136</f>
        <v>1.8552226568792039E-2</v>
      </c>
      <c r="N136">
        <f>('Sharpe Ratio'!$H$3*B136) + (1 - 'Sharpe Ratio'!$H$3)*C136</f>
        <v>1.8130756614067871E-2</v>
      </c>
      <c r="O136">
        <f>('Sharpe Ratio'!$H$4*B136) + (1 - 'Sharpe Ratio'!$H$4)*C136</f>
        <v>1.7967248445135028E-2</v>
      </c>
      <c r="P136" s="3">
        <v>41394</v>
      </c>
      <c r="Q136" s="7">
        <f t="shared" si="22"/>
        <v>1626.9757505982543</v>
      </c>
      <c r="R136" s="7">
        <f t="shared" si="23"/>
        <v>1424.7924468644565</v>
      </c>
      <c r="S136" s="7">
        <f t="shared" si="24"/>
        <v>1347.4663141398337</v>
      </c>
    </row>
    <row r="137" spans="1:19" x14ac:dyDescent="0.3">
      <c r="A137" s="3">
        <v>41364</v>
      </c>
      <c r="B137" s="2">
        <v>3.7504349195853097E-2</v>
      </c>
      <c r="C137" s="2">
        <v>4.2070712959956201E-3</v>
      </c>
      <c r="D137" s="2">
        <v>0</v>
      </c>
      <c r="F137">
        <f t="shared" si="20"/>
        <v>-0.28475751232075064</v>
      </c>
      <c r="G137">
        <f t="shared" si="21"/>
        <v>3.7504349195853097E-2</v>
      </c>
      <c r="H137">
        <f t="array" ref="H137">PRODUCT(1+G137:G257)^(1/10)-1</f>
        <v>8.4927614184010292E-2</v>
      </c>
      <c r="I137" cm="1">
        <f t="array" ref="I137">PRODUCT(1+C137:C257 - C137:D257)^(1/10)-1</f>
        <v>5.2232568062702267E-2</v>
      </c>
      <c r="J137">
        <f t="shared" si="25"/>
        <v>0.14757016843417942</v>
      </c>
      <c r="K137">
        <f t="shared" si="26"/>
        <v>7.9154857117115465E-2</v>
      </c>
      <c r="M137">
        <f>('Sharpe Ratio'!$H$2*B137) + (1 - 'Sharpe Ratio'!$H$2)*C137</f>
        <v>2.0979980570986351E-2</v>
      </c>
      <c r="N137">
        <f>('Sharpe Ratio'!$H$3*B137) + (1 - 'Sharpe Ratio'!$H$3)*C137</f>
        <v>1.1216931224917626E-2</v>
      </c>
      <c r="O137">
        <f>('Sharpe Ratio'!$H$4*B137) + (1 - 'Sharpe Ratio'!$H$4)*C137</f>
        <v>7.429381711877161E-3</v>
      </c>
      <c r="P137" s="3">
        <v>41364</v>
      </c>
      <c r="Q137" s="7">
        <f t="shared" si="22"/>
        <v>1597.3415090152669</v>
      </c>
      <c r="R137" s="7">
        <f t="shared" si="23"/>
        <v>1399.419905163063</v>
      </c>
      <c r="S137" s="7">
        <f t="shared" si="24"/>
        <v>1323.6833662359793</v>
      </c>
    </row>
    <row r="138" spans="1:19" x14ac:dyDescent="0.3">
      <c r="A138" s="3">
        <v>41333</v>
      </c>
      <c r="B138" s="2">
        <v>1.3574732084582E-2</v>
      </c>
      <c r="C138" s="2">
        <v>1.2583858961911601E-2</v>
      </c>
      <c r="D138" s="2">
        <v>0</v>
      </c>
      <c r="F138">
        <f t="shared" si="20"/>
        <v>-0.2880084981160041</v>
      </c>
      <c r="G138">
        <f t="shared" si="21"/>
        <v>1.3574732084582E-2</v>
      </c>
      <c r="H138">
        <f t="array" ref="H138">PRODUCT(1+G138:G258)^(1/10)-1</f>
        <v>7.9299361158545745E-2</v>
      </c>
      <c r="I138" cm="1">
        <f t="array" ref="I138">PRODUCT(1+C138:C258 - C138:D258)^(1/10)-1</f>
        <v>5.4525292309213436E-2</v>
      </c>
      <c r="J138">
        <f t="shared" si="25"/>
        <v>0.14743637225306611</v>
      </c>
      <c r="K138">
        <f t="shared" si="26"/>
        <v>7.9451662807388315E-2</v>
      </c>
      <c r="M138">
        <f>('Sharpe Ratio'!$H$2*B138) + (1 - 'Sharpe Ratio'!$H$2)*C138</f>
        <v>1.3082993607078751E-2</v>
      </c>
      <c r="N138">
        <f>('Sharpe Ratio'!$H$3*B138) + (1 - 'Sharpe Ratio'!$H$3)*C138</f>
        <v>1.2792461052993731E-2</v>
      </c>
      <c r="O138">
        <f>('Sharpe Ratio'!$H$4*B138) + (1 - 'Sharpe Ratio'!$H$4)*C138</f>
        <v>1.2679749706902848E-2</v>
      </c>
      <c r="P138" s="3">
        <v>41333</v>
      </c>
      <c r="Q138" s="7">
        <f t="shared" si="22"/>
        <v>1564.5179527633329</v>
      </c>
      <c r="R138" s="7">
        <f t="shared" si="23"/>
        <v>1383.8968296030241</v>
      </c>
      <c r="S138" s="7">
        <f t="shared" si="24"/>
        <v>1313.9217400893219</v>
      </c>
    </row>
    <row r="139" spans="1:19" x14ac:dyDescent="0.3">
      <c r="A139" s="3">
        <v>41305</v>
      </c>
      <c r="B139" s="2">
        <v>5.1794740251232201E-2</v>
      </c>
      <c r="C139" s="2">
        <v>-1.96333313548398E-2</v>
      </c>
      <c r="D139" s="2">
        <v>0</v>
      </c>
      <c r="F139">
        <f t="shared" si="20"/>
        <v>-0.28375145814525526</v>
      </c>
      <c r="G139">
        <f t="shared" si="21"/>
        <v>5.1794740251232201E-2</v>
      </c>
      <c r="H139">
        <f t="array" ref="H139">PRODUCT(1+G139:G259)^(1/10)-1</f>
        <v>7.4978271447439404E-2</v>
      </c>
      <c r="I139" cm="1">
        <f t="array" ref="I139">PRODUCT(1+C139:C259 - C139:D259)^(1/10)-1</f>
        <v>5.2306190191405033E-2</v>
      </c>
      <c r="J139">
        <f t="shared" si="25"/>
        <v>0.14779900392848225</v>
      </c>
      <c r="K139">
        <f t="shared" si="26"/>
        <v>7.9520694269636719E-2</v>
      </c>
      <c r="M139">
        <f>('Sharpe Ratio'!$H$2*B139) + (1 - 'Sharpe Ratio'!$H$2)*C139</f>
        <v>1.6347284488274366E-2</v>
      </c>
      <c r="N139">
        <f>('Sharpe Ratio'!$H$3*B139) + (1 - 'Sharpe Ratio'!$H$3)*C139</f>
        <v>-4.596042767543029E-3</v>
      </c>
      <c r="O139">
        <f>('Sharpe Ratio'!$H$4*B139) + (1 - 'Sharpe Ratio'!$H$4)*C139</f>
        <v>-1.2720951916051996E-2</v>
      </c>
      <c r="P139" s="3">
        <v>41305</v>
      </c>
      <c r="Q139" s="7">
        <f t="shared" si="22"/>
        <v>1544.3137064149819</v>
      </c>
      <c r="R139" s="7">
        <f t="shared" si="23"/>
        <v>1366.4169934323916</v>
      </c>
      <c r="S139" s="7">
        <f t="shared" si="24"/>
        <v>1297.4701434185947</v>
      </c>
    </row>
    <row r="140" spans="1:19" x14ac:dyDescent="0.3">
      <c r="A140" s="3">
        <v>41274</v>
      </c>
      <c r="B140" s="2">
        <v>9.1155580881725502E-3</v>
      </c>
      <c r="C140" s="2">
        <v>-1.1162991528731001E-2</v>
      </c>
      <c r="D140" s="2">
        <v>8.3333333333333303E-6</v>
      </c>
      <c r="F140">
        <f t="shared" si="20"/>
        <v>-0.28915267458572047</v>
      </c>
      <c r="G140">
        <f t="shared" si="21"/>
        <v>9.107224754839216E-3</v>
      </c>
      <c r="H140">
        <f t="array" ref="H140">PRODUCT(1+G140:G260)^(1/10)-1</f>
        <v>6.3097083956716649E-2</v>
      </c>
      <c r="I140" cm="1">
        <f t="array" ref="I140">PRODUCT(1+C140:C260 - C140:D260)^(1/10)-1</f>
        <v>5.8074046397028178E-2</v>
      </c>
      <c r="J140">
        <f t="shared" si="25"/>
        <v>0.14854406265994372</v>
      </c>
      <c r="K140">
        <f t="shared" si="26"/>
        <v>7.9737568001588766E-2</v>
      </c>
      <c r="M140">
        <f>('Sharpe Ratio'!$H$2*B140) + (1 - 'Sharpe Ratio'!$H$2)*C140</f>
        <v>-9.4803419871522954E-4</v>
      </c>
      <c r="N140">
        <f>('Sharpe Ratio'!$H$3*B140) + (1 - 'Sharpe Ratio'!$H$3)*C140</f>
        <v>-6.8938800174624662E-3</v>
      </c>
      <c r="O140">
        <f>('Sharpe Ratio'!$H$4*B140) + (1 - 'Sharpe Ratio'!$H$4)*C140</f>
        <v>-9.2005553846701491E-3</v>
      </c>
      <c r="P140" s="3">
        <v>41274</v>
      </c>
      <c r="Q140" s="7">
        <f t="shared" si="22"/>
        <v>1519.4744257053196</v>
      </c>
      <c r="R140" s="7">
        <f t="shared" si="23"/>
        <v>1372.7261013020986</v>
      </c>
      <c r="S140" s="7">
        <f t="shared" si="24"/>
        <v>1314.1878640457803</v>
      </c>
    </row>
    <row r="141" spans="1:19" x14ac:dyDescent="0.3">
      <c r="A141" s="3">
        <v>41243</v>
      </c>
      <c r="B141" s="2">
        <v>5.8007443383272196E-3</v>
      </c>
      <c r="C141" s="2">
        <v>1.18778009040734E-2</v>
      </c>
      <c r="D141" s="2">
        <v>8.3333333333333303E-6</v>
      </c>
      <c r="F141">
        <f t="shared" si="20"/>
        <v>-0.29743095828582949</v>
      </c>
      <c r="G141">
        <f t="shared" si="21"/>
        <v>5.7924110049938863E-3</v>
      </c>
      <c r="H141">
        <f t="array" ref="H141">PRODUCT(1+G141:G261)^(1/10)-1</f>
        <v>6.8215770342157311E-2</v>
      </c>
      <c r="I141" cm="1">
        <f t="array" ref="I141">PRODUCT(1+C141:C261 - C141:D261)^(1/10)-1</f>
        <v>5.7024901856254306E-2</v>
      </c>
      <c r="J141">
        <f t="shared" si="25"/>
        <v>0.14946812642821075</v>
      </c>
      <c r="K141">
        <f t="shared" si="26"/>
        <v>7.9991924579314755E-2</v>
      </c>
      <c r="M141">
        <f>('Sharpe Ratio'!$H$2*B141) + (1 - 'Sharpe Ratio'!$H$2)*C141</f>
        <v>8.8165921547334516E-3</v>
      </c>
      <c r="N141">
        <f>('Sharpe Ratio'!$H$3*B141) + (1 - 'Sharpe Ratio'!$H$3)*C141</f>
        <v>1.0598437604943207E-2</v>
      </c>
      <c r="O141">
        <f>('Sharpe Ratio'!$H$4*B141) + (1 - 'Sharpe Ratio'!$H$4)*C141</f>
        <v>1.1289699896879987E-2</v>
      </c>
      <c r="P141" s="3">
        <v>41243</v>
      </c>
      <c r="Q141" s="7">
        <f t="shared" si="22"/>
        <v>1520.9163063771489</v>
      </c>
      <c r="R141" s="7">
        <f t="shared" si="23"/>
        <v>1382.2552028238797</v>
      </c>
      <c r="S141" s="7">
        <f t="shared" si="24"/>
        <v>1326.3914015979324</v>
      </c>
    </row>
    <row r="142" spans="1:19" x14ac:dyDescent="0.3">
      <c r="A142" s="3">
        <v>41213</v>
      </c>
      <c r="B142" s="2">
        <v>-1.8465237957793101E-2</v>
      </c>
      <c r="C142" s="2">
        <v>-2.8486060329561101E-3</v>
      </c>
      <c r="D142" s="2">
        <v>8.3333333333333303E-6</v>
      </c>
      <c r="F142">
        <f t="shared" si="20"/>
        <v>-0.30869611709671596</v>
      </c>
      <c r="G142">
        <f t="shared" si="21"/>
        <v>-1.8473571291126433E-2</v>
      </c>
      <c r="H142">
        <f t="array" ref="H142">PRODUCT(1+G142:G262)^(1/10)-1</f>
        <v>7.6631293567342773E-2</v>
      </c>
      <c r="I142" cm="1">
        <f t="array" ref="I142">PRODUCT(1+C142:C262 - C142:D262)^(1/10)-1</f>
        <v>5.3563278295324812E-2</v>
      </c>
      <c r="J142">
        <f t="shared" si="25"/>
        <v>0.15165477428544286</v>
      </c>
      <c r="K142">
        <f t="shared" si="26"/>
        <v>8.0366609037773609E-2</v>
      </c>
      <c r="M142">
        <f>('Sharpe Ratio'!$H$2*B142) + (1 - 'Sharpe Ratio'!$H$2)*C142</f>
        <v>-1.0715205556316422E-2</v>
      </c>
      <c r="N142">
        <f>('Sharpe Ratio'!$H$3*B142) + (1 - 'Sharpe Ratio'!$H$3)*C142</f>
        <v>-6.1362742526788853E-3</v>
      </c>
      <c r="O142">
        <f>('Sharpe Ratio'!$H$4*B142) + (1 - 'Sharpe Ratio'!$H$4)*C142</f>
        <v>-4.3598898040720013E-3</v>
      </c>
      <c r="P142" s="3">
        <v>41213</v>
      </c>
      <c r="Q142" s="7">
        <f t="shared" si="22"/>
        <v>1507.6241986946513</v>
      </c>
      <c r="R142" s="7">
        <f t="shared" si="23"/>
        <v>1367.7590934137404</v>
      </c>
      <c r="S142" s="7">
        <f t="shared" si="24"/>
        <v>1311.5840117161117</v>
      </c>
    </row>
    <row r="143" spans="1:19" x14ac:dyDescent="0.3">
      <c r="A143" s="3">
        <v>41182</v>
      </c>
      <c r="B143" s="2">
        <v>2.5843111961043799E-2</v>
      </c>
      <c r="C143" s="2">
        <v>-5.50965349013211E-3</v>
      </c>
      <c r="D143" s="2">
        <v>8.3333333333333303E-6</v>
      </c>
      <c r="F143">
        <f t="shared" si="20"/>
        <v>-0.33633346944569276</v>
      </c>
      <c r="G143">
        <f t="shared" si="21"/>
        <v>2.5834778627710466E-2</v>
      </c>
      <c r="H143">
        <f t="array" ref="H143">PRODUCT(1+G143:G263)^(1/10)-1</f>
        <v>6.6287875107034155E-2</v>
      </c>
      <c r="I143" cm="1">
        <f t="array" ref="I143">PRODUCT(1+C143:C263 - C143:D263)^(1/10)-1</f>
        <v>5.8682720979263969E-2</v>
      </c>
      <c r="J143">
        <f t="shared" si="25"/>
        <v>0.15578834930545543</v>
      </c>
      <c r="K143">
        <f t="shared" si="26"/>
        <v>8.1413533326647608E-2</v>
      </c>
      <c r="M143">
        <f>('Sharpe Ratio'!$H$2*B143) + (1 - 'Sharpe Ratio'!$H$2)*C143</f>
        <v>1.0283742354844402E-2</v>
      </c>
      <c r="N143">
        <f>('Sharpe Ratio'!$H$3*B143) + (1 - 'Sharpe Ratio'!$H$3)*C143</f>
        <v>1.0908408463142037E-3</v>
      </c>
      <c r="O143">
        <f>('Sharpe Ratio'!$H$4*B143) + (1 - 'Sharpe Ratio'!$H$4)*C143</f>
        <v>-2.4755213011928012E-3</v>
      </c>
      <c r="P143" s="3">
        <v>41182</v>
      </c>
      <c r="Q143" s="7">
        <f t="shared" si="22"/>
        <v>1523.9536755868687</v>
      </c>
      <c r="R143" s="7">
        <f t="shared" si="23"/>
        <v>1376.2038577122576</v>
      </c>
      <c r="S143" s="7">
        <f t="shared" si="24"/>
        <v>1317.3274140773722</v>
      </c>
    </row>
    <row r="144" spans="1:19" x14ac:dyDescent="0.3">
      <c r="A144" s="3">
        <v>41152</v>
      </c>
      <c r="B144" s="2">
        <v>2.25220273874331E-2</v>
      </c>
      <c r="C144" s="2">
        <v>-1.81640199587341E-3</v>
      </c>
      <c r="D144" s="2">
        <v>8.3333333333333303E-6</v>
      </c>
      <c r="F144">
        <f t="shared" si="20"/>
        <v>-0.33366018219602656</v>
      </c>
      <c r="G144">
        <f t="shared" si="21"/>
        <v>2.2513694054099767E-2</v>
      </c>
      <c r="H144">
        <f t="array" ref="H144">PRODUCT(1+G144:G264)^(1/10)-1</f>
        <v>6.4255654107136184E-2</v>
      </c>
      <c r="I144" cm="1">
        <f t="array" ref="I144">PRODUCT(1+C144:C264 - C144:D264)^(1/10)-1</f>
        <v>6.2391011171914368E-2</v>
      </c>
      <c r="J144">
        <f t="shared" si="25"/>
        <v>0.15566534577926192</v>
      </c>
      <c r="K144">
        <f t="shared" si="26"/>
        <v>8.1717302586837709E-2</v>
      </c>
      <c r="M144">
        <f>('Sharpe Ratio'!$H$2*B144) + (1 - 'Sharpe Ratio'!$H$2)*C144</f>
        <v>1.0443647284122419E-2</v>
      </c>
      <c r="N144">
        <f>('Sharpe Ratio'!$H$3*B144) + (1 - 'Sharpe Ratio'!$H$3)*C144</f>
        <v>3.307409667652049E-3</v>
      </c>
      <c r="O144">
        <f>('Sharpe Ratio'!$H$4*B144) + (1 - 'Sharpe Ratio'!$H$4)*C144</f>
        <v>5.3892490934371587E-4</v>
      </c>
      <c r="P144" s="3">
        <v>41152</v>
      </c>
      <c r="Q144" s="7">
        <f t="shared" si="22"/>
        <v>1508.4412543695144</v>
      </c>
      <c r="R144" s="7">
        <f t="shared" si="23"/>
        <v>1374.7042741384248</v>
      </c>
      <c r="S144" s="7">
        <f t="shared" si="24"/>
        <v>1320.5965790390658</v>
      </c>
    </row>
    <row r="145" spans="1:19" x14ac:dyDescent="0.3">
      <c r="A145" s="3">
        <v>41121</v>
      </c>
      <c r="B145" s="2">
        <v>1.38897850250754E-2</v>
      </c>
      <c r="C145" s="2">
        <v>1.6771735896100801E-2</v>
      </c>
      <c r="D145" s="2">
        <v>0</v>
      </c>
      <c r="F145">
        <f t="shared" si="20"/>
        <v>-0.34349673288938537</v>
      </c>
      <c r="G145">
        <f t="shared" si="21"/>
        <v>1.38897850250754E-2</v>
      </c>
      <c r="H145">
        <f t="array" ref="H145">PRODUCT(1+G145:G265)^(1/10)-1</f>
        <v>5.3291120713281126E-2</v>
      </c>
      <c r="I145" cm="1">
        <f t="array" ref="I145">PRODUCT(1+C145:C265 - C145:D265)^(1/10)-1</f>
        <v>6.5883858537437945E-2</v>
      </c>
      <c r="J145">
        <f t="shared" si="25"/>
        <v>0.15781835541560144</v>
      </c>
      <c r="K145">
        <f t="shared" si="26"/>
        <v>8.2098926802246328E-2</v>
      </c>
      <c r="M145">
        <f>('Sharpe Ratio'!$H$2*B145) + (1 - 'Sharpe Ratio'!$H$2)*C145</f>
        <v>1.5320004597221968E-2</v>
      </c>
      <c r="N145">
        <f>('Sharpe Ratio'!$H$3*B145) + (1 - 'Sharpe Ratio'!$H$3)*C145</f>
        <v>1.6165017473391257E-2</v>
      </c>
      <c r="O145">
        <f>('Sharpe Ratio'!$H$4*B145) + (1 - 'Sharpe Ratio'!$H$4)*C145</f>
        <v>1.6492838013286069E-2</v>
      </c>
      <c r="P145" s="3">
        <v>41121</v>
      </c>
      <c r="Q145" s="7">
        <f t="shared" si="22"/>
        <v>1492.8504508132771</v>
      </c>
      <c r="R145" s="7">
        <f t="shared" si="23"/>
        <v>1370.1725521929504</v>
      </c>
      <c r="S145" s="7">
        <f t="shared" si="24"/>
        <v>1319.8852599949789</v>
      </c>
    </row>
    <row r="146" spans="1:19" x14ac:dyDescent="0.3">
      <c r="A146" s="3">
        <v>41090</v>
      </c>
      <c r="B146" s="2">
        <v>4.12018338164881E-2</v>
      </c>
      <c r="C146" s="2">
        <v>-5.9756769118138901E-3</v>
      </c>
      <c r="D146" s="2">
        <v>0</v>
      </c>
      <c r="F146">
        <f t="shared" si="20"/>
        <v>-0.34883316020703936</v>
      </c>
      <c r="G146">
        <f t="shared" si="21"/>
        <v>4.12018338164881E-2</v>
      </c>
      <c r="H146">
        <f t="array" ref="H146">PRODUCT(1+G146:G266)^(1/10)-1</f>
        <v>4.4082972351438432E-2</v>
      </c>
      <c r="I146" cm="1">
        <f t="array" ref="I146">PRODUCT(1+C146:C266 - C146:D266)^(1/10)-1</f>
        <v>6.628759106984794E-2</v>
      </c>
      <c r="J146">
        <f t="shared" si="25"/>
        <v>0.15962915529095453</v>
      </c>
      <c r="K146">
        <f t="shared" si="26"/>
        <v>8.2161980853714026E-2</v>
      </c>
      <c r="M146">
        <f>('Sharpe Ratio'!$H$2*B146) + (1 - 'Sharpe Ratio'!$H$2)*C146</f>
        <v>1.7789151842223634E-2</v>
      </c>
      <c r="N146">
        <f>('Sharpe Ratio'!$H$3*B146) + (1 - 'Sharpe Ratio'!$H$3)*C146</f>
        <v>3.9562983984569745E-3</v>
      </c>
      <c r="O146">
        <f>('Sharpe Ratio'!$H$4*B146) + (1 - 'Sharpe Ratio'!$H$4)*C146</f>
        <v>-1.4101209924268186E-3</v>
      </c>
      <c r="P146" s="3">
        <v>41090</v>
      </c>
      <c r="Q146" s="7">
        <f t="shared" si="22"/>
        <v>1470.3250640722792</v>
      </c>
      <c r="R146" s="7">
        <f t="shared" si="23"/>
        <v>1348.3760301055918</v>
      </c>
      <c r="S146" s="7">
        <f t="shared" si="24"/>
        <v>1298.4698077899566</v>
      </c>
    </row>
    <row r="147" spans="1:19" x14ac:dyDescent="0.3">
      <c r="A147" s="3">
        <v>41060</v>
      </c>
      <c r="B147" s="2">
        <v>-6.0102137853574399E-2</v>
      </c>
      <c r="C147" s="2">
        <v>3.4345070798601302E-2</v>
      </c>
      <c r="D147" s="2">
        <v>8.3333333333333303E-6</v>
      </c>
      <c r="F147">
        <f t="shared" si="20"/>
        <v>-0.34689844473994791</v>
      </c>
      <c r="G147">
        <f t="shared" si="21"/>
        <v>-6.0110471186907731E-2</v>
      </c>
      <c r="H147">
        <f t="array" ref="H147">PRODUCT(1+G147:G267)^(1/10)-1</f>
        <v>3.9095033835867099E-2</v>
      </c>
      <c r="I147" cm="1">
        <f t="array" ref="I147">PRODUCT(1+C147:C267 - C147:D267)^(1/10)-1</f>
        <v>6.7745430665591355E-2</v>
      </c>
      <c r="J147">
        <f t="shared" si="25"/>
        <v>0.15925005707599596</v>
      </c>
      <c r="K147">
        <f t="shared" si="26"/>
        <v>8.2080508530566379E-2</v>
      </c>
      <c r="M147">
        <f>('Sharpe Ratio'!$H$2*B147) + (1 - 'Sharpe Ratio'!$H$2)*C147</f>
        <v>-1.3231024363395207E-2</v>
      </c>
      <c r="N147">
        <f>('Sharpe Ratio'!$H$3*B147) + (1 - 'Sharpe Ratio'!$H$3)*C147</f>
        <v>1.4461712605760674E-2</v>
      </c>
      <c r="O147">
        <f>('Sharpe Ratio'!$H$4*B147) + (1 - 'Sharpe Ratio'!$H$4)*C147</f>
        <v>2.5205037637147414E-2</v>
      </c>
      <c r="P147" s="3">
        <v>41060</v>
      </c>
      <c r="Q147" s="7">
        <f t="shared" si="22"/>
        <v>1444.6263859375531</v>
      </c>
      <c r="R147" s="7">
        <f t="shared" si="23"/>
        <v>1343.0624741899267</v>
      </c>
      <c r="S147" s="7">
        <f t="shared" si="24"/>
        <v>1300.3033929008097</v>
      </c>
    </row>
    <row r="148" spans="1:19" x14ac:dyDescent="0.3">
      <c r="A148" s="3">
        <v>41029</v>
      </c>
      <c r="B148" s="2">
        <v>-6.2765245432833102E-3</v>
      </c>
      <c r="C148" s="2">
        <v>2.88522166349892E-2</v>
      </c>
      <c r="D148" s="2">
        <v>0</v>
      </c>
      <c r="F148">
        <f t="shared" si="20"/>
        <v>-0.34531123976191258</v>
      </c>
      <c r="G148">
        <f t="shared" si="21"/>
        <v>-6.2765245432833102E-3</v>
      </c>
      <c r="H148">
        <f t="array" ref="H148">PRODUCT(1+G148:G268)^(1/10)-1</f>
        <v>3.9024094710053747E-2</v>
      </c>
      <c r="I148" cm="1">
        <f t="array" ref="I148">PRODUCT(1+C148:C268 - C148:D268)^(1/10)-1</f>
        <v>6.7260944222124586E-2</v>
      </c>
      <c r="J148">
        <f t="shared" si="25"/>
        <v>0.15927610484382496</v>
      </c>
      <c r="K148">
        <f t="shared" si="26"/>
        <v>8.1934308745143528E-2</v>
      </c>
      <c r="M148">
        <f>('Sharpe Ratio'!$H$2*B148) + (1 - 'Sharpe Ratio'!$H$2)*C148</f>
        <v>1.115674043120265E-2</v>
      </c>
      <c r="N148">
        <f>('Sharpe Ratio'!$H$3*B148) + (1 - 'Sharpe Ratio'!$H$3)*C148</f>
        <v>2.1456790622098848E-2</v>
      </c>
      <c r="O148">
        <f>('Sharpe Ratio'!$H$4*B148) + (1 - 'Sharpe Ratio'!$H$4)*C148</f>
        <v>2.5452668211361489E-2</v>
      </c>
      <c r="P148" s="3">
        <v>41029</v>
      </c>
      <c r="Q148" s="7">
        <f t="shared" si="22"/>
        <v>1463.996560092058</v>
      </c>
      <c r="R148" s="7">
        <f t="shared" si="23"/>
        <v>1323.9163760454965</v>
      </c>
      <c r="S148" s="7">
        <f t="shared" si="24"/>
        <v>1268.3349624360981</v>
      </c>
    </row>
    <row r="149" spans="1:19" x14ac:dyDescent="0.3">
      <c r="A149" s="3">
        <v>40999</v>
      </c>
      <c r="B149" s="2">
        <v>3.2910358209717203E-2</v>
      </c>
      <c r="C149" s="2">
        <v>-1.9531658508318499E-2</v>
      </c>
      <c r="D149" s="2">
        <v>0</v>
      </c>
      <c r="F149">
        <f t="shared" si="20"/>
        <v>-0.35018806490522975</v>
      </c>
      <c r="G149">
        <f t="shared" si="21"/>
        <v>3.2910358209717203E-2</v>
      </c>
      <c r="H149">
        <f t="array" ref="H149">PRODUCT(1+G149:G269)^(1/10)-1</f>
        <v>4.3513148249002542E-2</v>
      </c>
      <c r="I149" cm="1">
        <f t="array" ref="I149">PRODUCT(1+C149:C269 - C149:D269)^(1/10)-1</f>
        <v>6.0229162202074971E-2</v>
      </c>
      <c r="J149">
        <f t="shared" si="25"/>
        <v>0.15958348009662429</v>
      </c>
      <c r="K149">
        <f t="shared" si="26"/>
        <v>8.2694105501648837E-2</v>
      </c>
      <c r="M149">
        <f>('Sharpe Ratio'!$H$2*B149) + (1 - 'Sharpe Ratio'!$H$2)*C149</f>
        <v>6.8850711491207049E-3</v>
      </c>
      <c r="N149">
        <f>('Sharpe Ratio'!$H$3*B149) + (1 - 'Sharpe Ratio'!$H$3)*C149</f>
        <v>-8.491380900965198E-3</v>
      </c>
      <c r="O149">
        <f>('Sharpe Ratio'!$H$4*B149) + (1 - 'Sharpe Ratio'!$H$4)*C149</f>
        <v>-1.4456635342503382E-2</v>
      </c>
      <c r="P149" s="3">
        <v>40999</v>
      </c>
      <c r="Q149" s="7">
        <f t="shared" si="22"/>
        <v>1447.8433476769821</v>
      </c>
      <c r="R149" s="7">
        <f t="shared" si="23"/>
        <v>1296.1060988582692</v>
      </c>
      <c r="S149" s="7">
        <f t="shared" si="24"/>
        <v>1236.8537347007759</v>
      </c>
    </row>
    <row r="150" spans="1:19" x14ac:dyDescent="0.3">
      <c r="A150" s="3">
        <v>40968</v>
      </c>
      <c r="B150" s="2">
        <v>4.3242102502530501E-2</v>
      </c>
      <c r="C150" s="2">
        <v>-1.10229862504534E-2</v>
      </c>
      <c r="D150" s="2">
        <v>0</v>
      </c>
      <c r="F150">
        <f t="shared" si="20"/>
        <v>-0.34756933268933338</v>
      </c>
      <c r="G150">
        <f t="shared" si="21"/>
        <v>4.3242102502530501E-2</v>
      </c>
      <c r="H150">
        <f t="array" ref="H150">PRODUCT(1+G150:G270)^(1/10)-1</f>
        <v>3.8104658829472005E-2</v>
      </c>
      <c r="I150" cm="1">
        <f t="array" ref="I150">PRODUCT(1+C150:C270 - C150:D270)^(1/10)-1</f>
        <v>6.3519874420435274E-2</v>
      </c>
      <c r="J150">
        <f t="shared" si="25"/>
        <v>0.15950560958463292</v>
      </c>
      <c r="K150">
        <f t="shared" si="26"/>
        <v>8.2340467581981588E-2</v>
      </c>
      <c r="M150">
        <f>('Sharpe Ratio'!$H$2*B150) + (1 - 'Sharpe Ratio'!$H$2)*C150</f>
        <v>1.6312083396696785E-2</v>
      </c>
      <c r="N150">
        <f>('Sharpe Ratio'!$H$3*B150) + (1 - 'Sharpe Ratio'!$H$3)*C150</f>
        <v>4.0109088681211484E-4</v>
      </c>
      <c r="O150">
        <f>('Sharpe Ratio'!$H$4*B150) + (1 - 'Sharpe Ratio'!$H$4)*C150</f>
        <v>-5.7715371309977606E-3</v>
      </c>
      <c r="P150" s="3">
        <v>40968</v>
      </c>
      <c r="Q150" s="7">
        <f t="shared" si="22"/>
        <v>1437.9430077601728</v>
      </c>
      <c r="R150" s="7">
        <f t="shared" si="23"/>
        <v>1307.2060836304343</v>
      </c>
      <c r="S150" s="7">
        <f t="shared" si="24"/>
        <v>1254.996765292633</v>
      </c>
    </row>
    <row r="151" spans="1:19" x14ac:dyDescent="0.3">
      <c r="A151" s="3">
        <v>40939</v>
      </c>
      <c r="B151" s="2">
        <v>4.4813885582661903E-2</v>
      </c>
      <c r="C151" s="2">
        <v>8.0709322751109092E-3</v>
      </c>
      <c r="D151" s="2">
        <v>0</v>
      </c>
      <c r="F151">
        <f t="shared" si="20"/>
        <v>-0.34404855414372615</v>
      </c>
      <c r="G151">
        <f t="shared" si="21"/>
        <v>4.4813885582661903E-2</v>
      </c>
      <c r="H151">
        <f t="array" ref="H151">PRODUCT(1+G151:G271)^(1/10)-1</f>
        <v>3.2188563010414839E-2</v>
      </c>
      <c r="I151" cm="1">
        <f t="array" ref="I151">PRODUCT(1+C151:C271 - C151:D271)^(1/10)-1</f>
        <v>6.5225788172772248E-2</v>
      </c>
      <c r="J151">
        <f t="shared" si="25"/>
        <v>0.15912954192129028</v>
      </c>
      <c r="K151">
        <f t="shared" si="26"/>
        <v>8.2173261351064078E-2</v>
      </c>
      <c r="M151">
        <f>('Sharpe Ratio'!$H$2*B151) + (1 - 'Sharpe Ratio'!$H$2)*C151</f>
        <v>2.6579539019970712E-2</v>
      </c>
      <c r="N151">
        <f>('Sharpe Ratio'!$H$3*B151) + (1 - 'Sharpe Ratio'!$H$3)*C151</f>
        <v>1.5806187896771094E-2</v>
      </c>
      <c r="O151">
        <f>('Sharpe Ratio'!$H$4*B151) + (1 - 'Sharpe Ratio'!$H$4)*C151</f>
        <v>1.1626694446098391E-2</v>
      </c>
      <c r="P151" s="3">
        <v>40939</v>
      </c>
      <c r="Q151" s="7">
        <f t="shared" si="22"/>
        <v>1414.8636341647243</v>
      </c>
      <c r="R151" s="7">
        <f t="shared" si="23"/>
        <v>1306.6819853941311</v>
      </c>
      <c r="S151" s="7">
        <f t="shared" si="24"/>
        <v>1262.2820731475972</v>
      </c>
    </row>
    <row r="152" spans="1:19" x14ac:dyDescent="0.3">
      <c r="A152" s="3">
        <v>40908</v>
      </c>
      <c r="B152" s="2">
        <v>1.0229194510404299E-2</v>
      </c>
      <c r="C152" s="2">
        <v>1.95514369841987E-2</v>
      </c>
      <c r="D152" s="2">
        <v>0</v>
      </c>
      <c r="F152">
        <f t="shared" si="20"/>
        <v>-0.3455261770327735</v>
      </c>
      <c r="G152">
        <f t="shared" si="21"/>
        <v>1.0229194510404299E-2</v>
      </c>
      <c r="H152">
        <f t="array" ref="H152">PRODUCT(1+G152:G272)^(1/10)-1</f>
        <v>2.8557451804031686E-2</v>
      </c>
      <c r="I152" cm="1">
        <f t="array" ref="I152">PRODUCT(1+C152:C272 - C152:D272)^(1/10)-1</f>
        <v>6.2442691979069487E-2</v>
      </c>
      <c r="J152">
        <f t="shared" si="25"/>
        <v>0.15860152341800363</v>
      </c>
      <c r="K152">
        <f t="shared" si="26"/>
        <v>8.2500817781807387E-2</v>
      </c>
      <c r="M152">
        <f>('Sharpe Ratio'!$H$2*B152) + (1 - 'Sharpe Ratio'!$H$2)*C152</f>
        <v>1.4855523771032169E-2</v>
      </c>
      <c r="N152">
        <f>('Sharpe Ratio'!$H$3*B152) + (1 - 'Sharpe Ratio'!$H$3)*C152</f>
        <v>1.7588885746188165E-2</v>
      </c>
      <c r="O152">
        <f>('Sharpe Ratio'!$H$4*B152) + (1 - 'Sharpe Ratio'!$H$4)*C152</f>
        <v>1.8649286390596886E-2</v>
      </c>
      <c r="P152" s="3">
        <v>40908</v>
      </c>
      <c r="Q152" s="7">
        <f t="shared" si="22"/>
        <v>1378.2308923821245</v>
      </c>
      <c r="R152" s="7">
        <f t="shared" si="23"/>
        <v>1286.3497003297637</v>
      </c>
      <c r="S152" s="7">
        <f t="shared" si="24"/>
        <v>1247.7745793755885</v>
      </c>
    </row>
    <row r="153" spans="1:19" x14ac:dyDescent="0.3">
      <c r="A153" s="3">
        <v>40877</v>
      </c>
      <c r="B153" s="2">
        <v>-2.2096300164426998E-3</v>
      </c>
      <c r="C153" s="2">
        <v>1.2840769485717799E-2</v>
      </c>
      <c r="D153" s="2">
        <v>0</v>
      </c>
      <c r="F153">
        <f t="shared" si="20"/>
        <v>-0.36013136757096836</v>
      </c>
      <c r="G153">
        <f t="shared" si="21"/>
        <v>-2.2096300164426998E-3</v>
      </c>
      <c r="H153">
        <f t="array" ref="H153">PRODUCT(1+G153:G273)^(1/10)-1</f>
        <v>3.5119629461043855E-2</v>
      </c>
      <c r="I153" cm="1">
        <f t="array" ref="I153">PRODUCT(1+C153:C273 - C153:D273)^(1/10)-1</f>
        <v>5.6911351819097122E-2</v>
      </c>
      <c r="J153">
        <f t="shared" si="25"/>
        <v>0.16025474589637823</v>
      </c>
      <c r="K153">
        <f t="shared" si="26"/>
        <v>8.3219355710208193E-2</v>
      </c>
      <c r="M153">
        <f>('Sharpe Ratio'!$H$2*B153) + (1 - 'Sharpe Ratio'!$H$2)*C153</f>
        <v>5.2593994361503473E-3</v>
      </c>
      <c r="N153">
        <f>('Sharpe Ratio'!$H$3*B153) + (1 - 'Sharpe Ratio'!$H$3)*C153</f>
        <v>9.6723065049972579E-3</v>
      </c>
      <c r="O153">
        <f>('Sharpe Ratio'!$H$4*B153) + (1 - 'Sharpe Ratio'!$H$4)*C153</f>
        <v>1.1384282285026907E-2</v>
      </c>
      <c r="P153" s="3">
        <v>40877</v>
      </c>
      <c r="Q153" s="7">
        <f t="shared" si="22"/>
        <v>1358.0562553976656</v>
      </c>
      <c r="R153" s="7">
        <f t="shared" si="23"/>
        <v>1264.115320389428</v>
      </c>
      <c r="S153" s="7">
        <f t="shared" si="24"/>
        <v>1224.930499678507</v>
      </c>
    </row>
    <row r="154" spans="1:19" x14ac:dyDescent="0.3">
      <c r="A154" s="3">
        <v>40847</v>
      </c>
      <c r="B154" s="2">
        <v>0.109292979100791</v>
      </c>
      <c r="C154" s="2">
        <v>-1.9730299350348899E-2</v>
      </c>
      <c r="D154" s="2">
        <v>0</v>
      </c>
      <c r="F154">
        <f t="shared" si="20"/>
        <v>-0.35595476947588672</v>
      </c>
      <c r="G154">
        <f t="shared" si="21"/>
        <v>0.109292979100791</v>
      </c>
      <c r="H154">
        <f t="array" ref="H154">PRODUCT(1+G154:G274)^(1/10)-1</f>
        <v>3.7287523819901969E-2</v>
      </c>
      <c r="I154" cm="1">
        <f t="array" ref="I154">PRODUCT(1+C154:C274 - C154:D274)^(1/10)-1</f>
        <v>5.8426399437960796E-2</v>
      </c>
      <c r="J154">
        <f t="shared" si="25"/>
        <v>0.16031151704648483</v>
      </c>
      <c r="K154">
        <f t="shared" si="26"/>
        <v>8.3488861862633282E-2</v>
      </c>
      <c r="M154">
        <f>('Sharpe Ratio'!$H$2*B154) + (1 - 'Sharpe Ratio'!$H$2)*C154</f>
        <v>4.5262873675128323E-2</v>
      </c>
      <c r="N154">
        <f>('Sharpe Ratio'!$H$3*B154) + (1 - 'Sharpe Ratio'!$H$3)*C154</f>
        <v>7.4321345348745856E-3</v>
      </c>
      <c r="O154">
        <f>('Sharpe Ratio'!$H$4*B154) + (1 - 'Sharpe Ratio'!$H$4)*C154</f>
        <v>-7.2442019794262142E-3</v>
      </c>
      <c r="P154" s="3">
        <v>40847</v>
      </c>
      <c r="Q154" s="7">
        <f t="shared" si="22"/>
        <v>1350.9510641326995</v>
      </c>
      <c r="R154" s="7">
        <f t="shared" si="23"/>
        <v>1252.0055390695925</v>
      </c>
      <c r="S154" s="7">
        <f t="shared" si="24"/>
        <v>1211.1425114408676</v>
      </c>
    </row>
    <row r="155" spans="1:19" x14ac:dyDescent="0.3">
      <c r="A155" s="3">
        <v>40816</v>
      </c>
      <c r="B155" s="2">
        <v>-7.0298382574172896E-2</v>
      </c>
      <c r="C155" s="2">
        <v>2.7920543934634799E-2</v>
      </c>
      <c r="D155" s="2">
        <v>0</v>
      </c>
      <c r="F155">
        <f t="shared" si="20"/>
        <v>-0.35120343252814601</v>
      </c>
      <c r="G155">
        <f t="shared" si="21"/>
        <v>-7.0298382574172896E-2</v>
      </c>
      <c r="H155">
        <f t="array" ref="H155">PRODUCT(1+G155:G275)^(1/10)-1</f>
        <v>1.7950693084155978E-2</v>
      </c>
      <c r="I155" cm="1">
        <f t="array" ref="I155">PRODUCT(1+C155:C275 - C155:D275)^(1/10)-1</f>
        <v>6.298511369131865E-2</v>
      </c>
      <c r="J155">
        <f t="shared" si="25"/>
        <v>0.15902109266788308</v>
      </c>
      <c r="K155">
        <f t="shared" si="26"/>
        <v>8.3313171838894196E-2</v>
      </c>
      <c r="M155">
        <f>('Sharpe Ratio'!$H$2*B155) + (1 - 'Sharpe Ratio'!$H$2)*C155</f>
        <v>-2.155548675994234E-2</v>
      </c>
      <c r="N155">
        <f>('Sharpe Ratio'!$H$3*B155) + (1 - 'Sharpe Ratio'!$H$3)*C155</f>
        <v>7.2431504471997966E-3</v>
      </c>
      <c r="O155">
        <f>('Sharpe Ratio'!$H$4*B155) + (1 - 'Sharpe Ratio'!$H$4)*C155</f>
        <v>1.8415506589603382E-2</v>
      </c>
      <c r="P155" s="3">
        <v>40816</v>
      </c>
      <c r="Q155" s="7">
        <f t="shared" si="22"/>
        <v>1292.4510170181172</v>
      </c>
      <c r="R155" s="7">
        <f t="shared" si="23"/>
        <v>1242.7691118346506</v>
      </c>
      <c r="S155" s="7">
        <f t="shared" si="24"/>
        <v>1219.9802951095612</v>
      </c>
    </row>
    <row r="156" spans="1:19" x14ac:dyDescent="0.3">
      <c r="A156" s="3">
        <v>40786</v>
      </c>
      <c r="B156" s="2">
        <v>-5.4321839854535703E-2</v>
      </c>
      <c r="C156" s="2">
        <v>5.6592577101507703E-2</v>
      </c>
      <c r="D156" s="2">
        <v>8.3333333333333303E-6</v>
      </c>
      <c r="F156">
        <f t="shared" si="20"/>
        <v>-0.34474241903986635</v>
      </c>
      <c r="G156">
        <f t="shared" si="21"/>
        <v>-5.4330173187869035E-2</v>
      </c>
      <c r="H156">
        <f t="array" ref="H156">PRODUCT(1+G156:G276)^(1/10)-1</f>
        <v>1.876228399233737E-2</v>
      </c>
      <c r="I156" cm="1">
        <f t="array" ref="I156">PRODUCT(1+C156:C276 - C156:D276)^(1/10)-1</f>
        <v>6.1488107217406718E-2</v>
      </c>
      <c r="J156">
        <f t="shared" si="25"/>
        <v>0.15869728707642144</v>
      </c>
      <c r="K156">
        <f t="shared" si="26"/>
        <v>8.305094787294956E-2</v>
      </c>
      <c r="M156">
        <f>('Sharpe Ratio'!$H$2*B156) + (1 - 'Sharpe Ratio'!$H$2)*C156</f>
        <v>7.2141975082912202E-4</v>
      </c>
      <c r="N156">
        <f>('Sharpe Ratio'!$H$3*B156) + (1 - 'Sharpe Ratio'!$H$3)*C156</f>
        <v>3.3242484361246667E-2</v>
      </c>
      <c r="O156">
        <f>('Sharpe Ratio'!$H$4*B156) + (1 - 'Sharpe Ratio'!$H$4)*C156</f>
        <v>4.585894649951737E-2</v>
      </c>
      <c r="P156" s="3">
        <v>40786</v>
      </c>
      <c r="Q156" s="7">
        <f t="shared" si="22"/>
        <v>1320.9241807062178</v>
      </c>
      <c r="R156" s="7">
        <f t="shared" si="23"/>
        <v>1233.8322790111615</v>
      </c>
      <c r="S156" s="7">
        <f t="shared" si="24"/>
        <v>1197.919991610245</v>
      </c>
    </row>
    <row r="157" spans="1:19" x14ac:dyDescent="0.3">
      <c r="A157" s="3">
        <v>40755</v>
      </c>
      <c r="B157" s="2">
        <v>-2.0334782725227901E-2</v>
      </c>
      <c r="C157" s="2">
        <v>3.2703801352139503E-2</v>
      </c>
      <c r="D157" s="2">
        <v>0</v>
      </c>
      <c r="F157">
        <f t="shared" si="20"/>
        <v>-0.33172963044928744</v>
      </c>
      <c r="G157">
        <f t="shared" si="21"/>
        <v>-2.0334782725227901E-2</v>
      </c>
      <c r="H157">
        <f t="array" ref="H157">PRODUCT(1+G157:G277)^(1/10)-1</f>
        <v>2.3430489496905516E-2</v>
      </c>
      <c r="I157" cm="1">
        <f t="array" ref="I157">PRODUCT(1+C157:C277 - C157:D277)^(1/10)-1</f>
        <v>5.8915592053838894E-2</v>
      </c>
      <c r="J157">
        <f t="shared" si="25"/>
        <v>0.15771877897094799</v>
      </c>
      <c r="K157">
        <f t="shared" si="26"/>
        <v>8.1870698762544047E-2</v>
      </c>
      <c r="M157">
        <f>('Sharpe Ratio'!$H$2*B157) + (1 - 'Sharpe Ratio'!$H$2)*C157</f>
        <v>5.9865615381468045E-3</v>
      </c>
      <c r="N157">
        <f>('Sharpe Ratio'!$H$3*B157) + (1 - 'Sharpe Ratio'!$H$3)*C157</f>
        <v>2.1537932288341652E-2</v>
      </c>
      <c r="O157">
        <f>('Sharpe Ratio'!$H$4*B157) + (1 - 'Sharpe Ratio'!$H$4)*C157</f>
        <v>2.757104598306348E-2</v>
      </c>
      <c r="P157" s="3">
        <v>40755</v>
      </c>
      <c r="Q157" s="7">
        <f t="shared" si="22"/>
        <v>1319.9719268876211</v>
      </c>
      <c r="R157" s="7">
        <f t="shared" si="23"/>
        <v>1194.1362242512898</v>
      </c>
      <c r="S157" s="7">
        <f t="shared" si="24"/>
        <v>1145.3934544612109</v>
      </c>
    </row>
    <row r="158" spans="1:19" x14ac:dyDescent="0.3">
      <c r="A158" s="3">
        <v>40724</v>
      </c>
      <c r="B158" s="2">
        <v>-1.6668930548825699E-2</v>
      </c>
      <c r="C158" s="2">
        <v>-6.5415951796599101E-3</v>
      </c>
      <c r="D158" s="2">
        <v>0</v>
      </c>
      <c r="F158">
        <f t="shared" si="20"/>
        <v>-0.32838424875137118</v>
      </c>
      <c r="G158">
        <f t="shared" si="21"/>
        <v>-1.6668930548825699E-2</v>
      </c>
      <c r="H158">
        <f t="array" ref="H158">PRODUCT(1+G158:G278)^(1/10)-1</f>
        <v>2.2986739420766567E-2</v>
      </c>
      <c r="I158" cm="1">
        <f t="array" ref="I158">PRODUCT(1+C158:C278 - C158:D278)^(1/10)-1</f>
        <v>5.5982612826859235E-2</v>
      </c>
      <c r="J158">
        <f t="shared" si="25"/>
        <v>0.15778704748024305</v>
      </c>
      <c r="K158">
        <f t="shared" si="26"/>
        <v>8.1401890447342015E-2</v>
      </c>
      <c r="M158">
        <f>('Sharpe Ratio'!$H$2*B158) + (1 - 'Sharpe Ratio'!$H$2)*C158</f>
        <v>-1.1643059565286147E-2</v>
      </c>
      <c r="N158">
        <f>('Sharpe Ratio'!$H$3*B158) + (1 - 'Sharpe Ratio'!$H$3)*C158</f>
        <v>-8.6736374025880997E-3</v>
      </c>
      <c r="O158">
        <f>('Sharpe Ratio'!$H$4*B158) + (1 - 'Sharpe Ratio'!$H$4)*C158</f>
        <v>-7.5216578245203818E-3</v>
      </c>
      <c r="P158" s="3">
        <v>40724</v>
      </c>
      <c r="Q158" s="7">
        <f t="shared" si="22"/>
        <v>1312.1168585685607</v>
      </c>
      <c r="R158" s="7">
        <f t="shared" si="23"/>
        <v>1168.9592588855821</v>
      </c>
      <c r="S158" s="7">
        <f t="shared" si="24"/>
        <v>1114.6610825000701</v>
      </c>
    </row>
    <row r="159" spans="1:19" x14ac:dyDescent="0.3">
      <c r="A159" s="3">
        <v>40694</v>
      </c>
      <c r="B159" s="2">
        <v>-1.13189015834837E-2</v>
      </c>
      <c r="C159" s="2">
        <v>2.65508914812604E-2</v>
      </c>
      <c r="D159" s="2">
        <v>0</v>
      </c>
      <c r="F159">
        <f t="shared" si="20"/>
        <v>-0.33081602616734068</v>
      </c>
      <c r="G159">
        <f t="shared" si="21"/>
        <v>-1.13189015834837E-2</v>
      </c>
      <c r="H159">
        <f t="array" ref="H159">PRODUCT(1+G159:G279)^(1/10)-1</f>
        <v>2.5365292227033764E-2</v>
      </c>
      <c r="I159" cm="1">
        <f t="array" ref="I159">PRODUCT(1+C159:C279 - C159:D279)^(1/10)-1</f>
        <v>5.6570534583239906E-2</v>
      </c>
      <c r="J159">
        <f t="shared" si="25"/>
        <v>0.15766776142527097</v>
      </c>
      <c r="K159">
        <f t="shared" si="26"/>
        <v>8.1340617079403293E-2</v>
      </c>
      <c r="M159">
        <f>('Sharpe Ratio'!$H$2*B159) + (1 - 'Sharpe Ratio'!$H$2)*C159</f>
        <v>7.4746593265488962E-3</v>
      </c>
      <c r="N159">
        <f>('Sharpe Ratio'!$H$3*B159) + (1 - 'Sharpe Ratio'!$H$3)*C159</f>
        <v>1.857840959491814E-2</v>
      </c>
      <c r="O159">
        <f>('Sharpe Ratio'!$H$4*B159) + (1 - 'Sharpe Ratio'!$H$4)*C159</f>
        <v>2.2886080531644433E-2</v>
      </c>
      <c r="P159" s="3">
        <v>40694</v>
      </c>
      <c r="Q159" s="7">
        <f t="shared" si="22"/>
        <v>1327.5738803346146</v>
      </c>
      <c r="R159" s="7">
        <f t="shared" si="23"/>
        <v>1179.1871002227233</v>
      </c>
      <c r="S159" s="7">
        <f t="shared" si="24"/>
        <v>1123.1087220067391</v>
      </c>
    </row>
    <row r="160" spans="1:19" x14ac:dyDescent="0.3">
      <c r="A160" s="3">
        <v>40663</v>
      </c>
      <c r="B160" s="2">
        <v>2.9615106800123799E-2</v>
      </c>
      <c r="C160" s="2">
        <v>1.5759032496768501E-2</v>
      </c>
      <c r="D160" s="2">
        <v>0</v>
      </c>
      <c r="F160">
        <f t="shared" si="20"/>
        <v>-0.34135463962689738</v>
      </c>
      <c r="G160">
        <f t="shared" si="21"/>
        <v>2.9615106800123799E-2</v>
      </c>
      <c r="H160">
        <f t="array" ref="H160">PRODUCT(1+G160:G280)^(1/10)-1</f>
        <v>3.4213154338593066E-2</v>
      </c>
      <c r="I160" cm="1">
        <f t="array" ref="I160">PRODUCT(1+C160:C280 - C160:D280)^(1/10)-1</f>
        <v>5.0962839308623442E-2</v>
      </c>
      <c r="J160">
        <f t="shared" si="25"/>
        <v>0.15932123433512341</v>
      </c>
      <c r="K160">
        <f t="shared" si="26"/>
        <v>8.1641413060528176E-2</v>
      </c>
      <c r="M160">
        <f>('Sharpe Ratio'!$H$2*B160) + (1 - 'Sharpe Ratio'!$H$2)*C160</f>
        <v>2.273878255011156E-2</v>
      </c>
      <c r="N160">
        <f>('Sharpe Ratio'!$H$3*B160) + (1 - 'Sharpe Ratio'!$H$3)*C160</f>
        <v>1.8676061940537895E-2</v>
      </c>
      <c r="O160">
        <f>('Sharpe Ratio'!$H$4*B160) + (1 - 'Sharpe Ratio'!$H$4)*C160</f>
        <v>1.7099940083425049E-2</v>
      </c>
      <c r="P160" s="3">
        <v>40663</v>
      </c>
      <c r="Q160" s="7">
        <f t="shared" si="22"/>
        <v>1317.7243398082464</v>
      </c>
      <c r="R160" s="7">
        <f t="shared" si="23"/>
        <v>1157.6792607372054</v>
      </c>
      <c r="S160" s="7">
        <f t="shared" si="24"/>
        <v>1097.9802574134198</v>
      </c>
    </row>
    <row r="161" spans="1:19" x14ac:dyDescent="0.3">
      <c r="A161" s="3">
        <v>40633</v>
      </c>
      <c r="B161" s="2">
        <v>3.9640100917082101E-4</v>
      </c>
      <c r="C161" s="2">
        <v>-2.5100875355543701E-4</v>
      </c>
      <c r="D161" s="2">
        <v>8.3333333333333303E-6</v>
      </c>
      <c r="F161">
        <f t="shared" si="20"/>
        <v>-0.34070563371057883</v>
      </c>
      <c r="G161">
        <f t="shared" si="21"/>
        <v>3.8806767583748767E-4</v>
      </c>
      <c r="H161">
        <f t="array" ref="H161">PRODUCT(1+G161:G281)^(1/10)-1</f>
        <v>2.4434092417904285E-2</v>
      </c>
      <c r="I161" cm="1">
        <f t="array" ref="I161">PRODUCT(1+C161:C281 - C161:D281)^(1/10)-1</f>
        <v>4.9614736065158871E-2</v>
      </c>
      <c r="J161">
        <f t="shared" si="25"/>
        <v>0.16051817470700647</v>
      </c>
      <c r="K161">
        <f t="shared" si="26"/>
        <v>8.1564514720747078E-2</v>
      </c>
      <c r="M161">
        <f>('Sharpe Ratio'!$H$2*B161) + (1 - 'Sharpe Ratio'!$H$2)*C161</f>
        <v>7.5112356002208868E-5</v>
      </c>
      <c r="N161">
        <f>('Sharpe Ratio'!$H$3*B161) + (1 - 'Sharpe Ratio'!$H$3)*C161</f>
        <v>-1.1471377572041328E-4</v>
      </c>
      <c r="O161">
        <f>('Sharpe Ratio'!$H$4*B161) + (1 - 'Sharpe Ratio'!$H$4)*C161</f>
        <v>-1.8835632809139789E-4</v>
      </c>
      <c r="P161" s="3">
        <v>40633</v>
      </c>
      <c r="Q161" s="7">
        <f t="shared" si="22"/>
        <v>1288.4270766799452</v>
      </c>
      <c r="R161" s="7">
        <f t="shared" si="23"/>
        <v>1136.4547612239674</v>
      </c>
      <c r="S161" s="7">
        <f t="shared" si="24"/>
        <v>1079.5205211823734</v>
      </c>
    </row>
    <row r="162" spans="1:19" x14ac:dyDescent="0.3">
      <c r="A162" s="3">
        <v>40602</v>
      </c>
      <c r="B162" s="2">
        <v>3.4259065498789099E-2</v>
      </c>
      <c r="C162" s="2">
        <v>3.0799066835052202E-4</v>
      </c>
      <c r="D162" s="2">
        <v>8.3333333333333303E-6</v>
      </c>
      <c r="F162">
        <f t="shared" si="20"/>
        <v>-0.3410277926883471</v>
      </c>
      <c r="G162">
        <f t="shared" si="21"/>
        <v>3.4250732165455766E-2</v>
      </c>
      <c r="H162">
        <f t="array" ref="H162">PRODUCT(1+G162:G282)^(1/10)-1</f>
        <v>1.4611573492619323E-2</v>
      </c>
      <c r="I162" cm="1">
        <f t="array" ref="I162">PRODUCT(1+C162:C282 - C162:D282)^(1/10)-1</f>
        <v>5.0972596291765537E-2</v>
      </c>
      <c r="J162">
        <f t="shared" si="25"/>
        <v>0.1632572636071016</v>
      </c>
      <c r="K162">
        <f t="shared" si="26"/>
        <v>8.1595961398978178E-2</v>
      </c>
      <c r="M162">
        <f>('Sharpe Ratio'!$H$2*B162) + (1 - 'Sharpe Ratio'!$H$2)*C162</f>
        <v>1.7410238474673601E-2</v>
      </c>
      <c r="N162">
        <f>('Sharpe Ratio'!$H$3*B162) + (1 - 'Sharpe Ratio'!$H$3)*C162</f>
        <v>7.4554902241247964E-3</v>
      </c>
      <c r="O162">
        <f>('Sharpe Ratio'!$H$4*B162) + (1 - 'Sharpe Ratio'!$H$4)*C162</f>
        <v>3.5935716214098743E-3</v>
      </c>
      <c r="P162" s="3">
        <v>40602</v>
      </c>
      <c r="Q162" s="7">
        <f t="shared" ref="Q162:Q187" si="27">Q163*(1+M162)</f>
        <v>1288.3303071552659</v>
      </c>
      <c r="R162" s="7">
        <f t="shared" ref="R162:R187" si="28">R163*(1+N162)</f>
        <v>1136.5851431971712</v>
      </c>
      <c r="S162" s="7">
        <f t="shared" ref="S162:S187" si="29">S163*(1+O162)</f>
        <v>1079.7238940104019</v>
      </c>
    </row>
    <row r="163" spans="1:19" x14ac:dyDescent="0.3">
      <c r="A163" s="3">
        <v>40574</v>
      </c>
      <c r="B163" s="2">
        <v>2.3702048873043301E-2</v>
      </c>
      <c r="C163" s="2">
        <v>-3.77361177053981E-3</v>
      </c>
      <c r="D163" s="2">
        <v>8.3333333333333303E-6</v>
      </c>
      <c r="F163">
        <f t="shared" si="20"/>
        <v>-0.34071674775610888</v>
      </c>
      <c r="G163">
        <f t="shared" si="21"/>
        <v>2.3693715539709968E-2</v>
      </c>
      <c r="H163">
        <f t="array" ref="H163">PRODUCT(1+G163:G283)^(1/10)-1</f>
        <v>1.4687703542843211E-2</v>
      </c>
      <c r="I163" cm="1">
        <f t="array" ref="I163">PRODUCT(1+C163:C283 - C163:D283)^(1/10)-1</f>
        <v>5.1063207786229858E-2</v>
      </c>
      <c r="J163">
        <f t="shared" si="25"/>
        <v>0.1632726270311344</v>
      </c>
      <c r="K163">
        <f t="shared" si="26"/>
        <v>8.1590235729039381E-2</v>
      </c>
      <c r="M163">
        <f>('Sharpe Ratio'!$H$2*B163) + (1 - 'Sharpe Ratio'!$H$2)*C163</f>
        <v>1.0066761746816861E-2</v>
      </c>
      <c r="N163">
        <f>('Sharpe Ratio'!$H$3*B163) + (1 - 'Sharpe Ratio'!$H$3)*C163</f>
        <v>2.010660840133181E-3</v>
      </c>
      <c r="O163">
        <f>('Sharpe Ratio'!$H$4*B163) + (1 - 'Sharpe Ratio'!$H$4)*C163</f>
        <v>-1.1146824808448311E-3</v>
      </c>
      <c r="P163" s="3">
        <v>40574</v>
      </c>
      <c r="Q163" s="7">
        <f t="shared" si="27"/>
        <v>1266.2840007259631</v>
      </c>
      <c r="R163" s="7">
        <f t="shared" si="28"/>
        <v>1128.1740525770715</v>
      </c>
      <c r="S163" s="7">
        <f t="shared" si="29"/>
        <v>1075.8577222311174</v>
      </c>
    </row>
    <row r="164" spans="1:19" x14ac:dyDescent="0.3">
      <c r="A164" s="3">
        <v>40543</v>
      </c>
      <c r="B164" s="2">
        <v>6.6830996261773704E-2</v>
      </c>
      <c r="C164" s="2">
        <v>-4.0330969043810602E-2</v>
      </c>
      <c r="D164" s="2">
        <v>8.3333333333333303E-6</v>
      </c>
      <c r="F164">
        <f t="shared" si="20"/>
        <v>-0.33789688771973936</v>
      </c>
      <c r="G164">
        <f t="shared" si="21"/>
        <v>6.6822662928440371E-2</v>
      </c>
      <c r="H164">
        <f t="array" ref="H164">PRODUCT(1+G164:G284)^(1/10)-1</f>
        <v>1.276690540381864E-2</v>
      </c>
      <c r="I164" cm="1">
        <f t="array" ref="I164">PRODUCT(1+C164:C284 - C164:D284)^(1/10)-1</f>
        <v>5.4414758645986216E-2</v>
      </c>
      <c r="J164">
        <f t="shared" si="25"/>
        <v>0.16313329059767592</v>
      </c>
      <c r="K164">
        <f t="shared" si="26"/>
        <v>8.1904092133826684E-2</v>
      </c>
      <c r="M164">
        <f>('Sharpe Ratio'!$H$2*B164) + (1 - 'Sharpe Ratio'!$H$2)*C164</f>
        <v>1.3649957781681141E-2</v>
      </c>
      <c r="N164">
        <f>('Sharpe Ratio'!$H$3*B164) + (1 - 'Sharpe Ratio'!$H$3)*C164</f>
        <v>-1.7770855608731245E-2</v>
      </c>
      <c r="O164">
        <f>('Sharpe Ratio'!$H$4*B164) + (1 - 'Sharpe Ratio'!$H$4)*C164</f>
        <v>-2.9960478157767374E-2</v>
      </c>
      <c r="P164" s="3">
        <v>40543</v>
      </c>
      <c r="Q164" s="7">
        <f t="shared" si="27"/>
        <v>1253.6636672768464</v>
      </c>
      <c r="R164" s="7">
        <f t="shared" si="28"/>
        <v>1125.9102289701759</v>
      </c>
      <c r="S164" s="7">
        <f t="shared" si="29"/>
        <v>1077.0583002492538</v>
      </c>
    </row>
    <row r="165" spans="1:19" x14ac:dyDescent="0.3">
      <c r="A165" s="3">
        <v>40512</v>
      </c>
      <c r="B165" s="2">
        <v>1.2827748986610199E-4</v>
      </c>
      <c r="C165" s="2">
        <v>-1.0142657790122699E-2</v>
      </c>
      <c r="D165" s="2">
        <v>8.3333333333333303E-6</v>
      </c>
      <c r="F165">
        <f t="shared" si="20"/>
        <v>-0.33169065108057993</v>
      </c>
      <c r="G165">
        <f t="shared" si="21"/>
        <v>1.1994415653276866E-4</v>
      </c>
      <c r="H165">
        <f t="array" ref="H165">PRODUCT(1+G165:G285)^(1/10)-1</f>
        <v>-2.0386291756598895E-3</v>
      </c>
      <c r="I165" cm="1">
        <f t="array" ref="I165">PRODUCT(1+C165:C285 - C165:D285)^(1/10)-1</f>
        <v>6.1581363816029189E-2</v>
      </c>
      <c r="J165">
        <f t="shared" si="25"/>
        <v>0.16382939114199935</v>
      </c>
      <c r="K165">
        <f t="shared" si="26"/>
        <v>8.0940763508818861E-2</v>
      </c>
      <c r="M165">
        <f>('Sharpe Ratio'!$H$2*B165) + (1 - 'Sharpe Ratio'!$H$2)*C165</f>
        <v>-4.9688575131549813E-3</v>
      </c>
      <c r="N165">
        <f>('Sharpe Ratio'!$H$3*B165) + (1 - 'Sharpe Ratio'!$H$3)*C165</f>
        <v>-7.9803844094493495E-3</v>
      </c>
      <c r="O165">
        <f>('Sharpe Ratio'!$H$4*B165) + (1 - 'Sharpe Ratio'!$H$4)*C165</f>
        <v>-9.1486984090258221E-3</v>
      </c>
      <c r="P165" s="3">
        <v>40512</v>
      </c>
      <c r="Q165" s="7">
        <f t="shared" si="27"/>
        <v>1236.7816499696034</v>
      </c>
      <c r="R165" s="7">
        <f t="shared" si="28"/>
        <v>1146.2806162893412</v>
      </c>
      <c r="S165" s="7">
        <f t="shared" si="29"/>
        <v>1110.3241424676989</v>
      </c>
    </row>
    <row r="166" spans="1:19" x14ac:dyDescent="0.3">
      <c r="A166" s="3">
        <v>40482</v>
      </c>
      <c r="B166" s="2">
        <v>3.8049399334692403E-2</v>
      </c>
      <c r="C166" s="2">
        <v>-5.9237061702968096E-3</v>
      </c>
      <c r="D166" s="2">
        <v>8.3333333333333303E-6</v>
      </c>
      <c r="F166">
        <f t="shared" si="20"/>
        <v>-0.33249029467409141</v>
      </c>
      <c r="G166">
        <f t="shared" si="21"/>
        <v>3.8041066001359071E-2</v>
      </c>
      <c r="H166">
        <f t="array" ref="H166">PRODUCT(1+G166:G286)^(1/10)-1</f>
        <v>-2.5199713853687467E-3</v>
      </c>
      <c r="I166" cm="1">
        <f t="array" ref="I166">PRODUCT(1+C166:C286 - C166:D286)^(1/10)-1</f>
        <v>6.3457215410736234E-2</v>
      </c>
      <c r="J166">
        <f t="shared" si="25"/>
        <v>0.16383888567332977</v>
      </c>
      <c r="K166">
        <f t="shared" si="26"/>
        <v>8.0794272150328611E-2</v>
      </c>
      <c r="M166">
        <f>('Sharpe Ratio'!$H$2*B166) + (1 - 'Sharpe Ratio'!$H$2)*C166</f>
        <v>1.6226960661778866E-2</v>
      </c>
      <c r="N166">
        <f>('Sharpe Ratio'!$H$3*B166) + (1 - 'Sharpe Ratio'!$H$3)*C166</f>
        <v>3.3336664941215916E-3</v>
      </c>
      <c r="O166">
        <f>('Sharpe Ratio'!$H$4*B166) + (1 - 'Sharpe Ratio'!$H$4)*C166</f>
        <v>-1.6682533277690677E-3</v>
      </c>
      <c r="P166" s="3">
        <v>40482</v>
      </c>
      <c r="Q166" s="7">
        <f t="shared" si="27"/>
        <v>1242.9577298239733</v>
      </c>
      <c r="R166" s="7">
        <f t="shared" si="28"/>
        <v>1155.5019661652141</v>
      </c>
      <c r="S166" s="7">
        <f t="shared" si="29"/>
        <v>1120.5759539144688</v>
      </c>
    </row>
    <row r="167" spans="1:19" x14ac:dyDescent="0.3">
      <c r="A167" s="3">
        <v>40451</v>
      </c>
      <c r="B167" s="2">
        <v>8.9245780590717402E-2</v>
      </c>
      <c r="C167" s="2">
        <v>-1.2722918394941799E-3</v>
      </c>
      <c r="D167" s="2">
        <v>8.3333333333333303E-6</v>
      </c>
      <c r="F167">
        <f t="shared" si="20"/>
        <v>-0.32616859184983626</v>
      </c>
      <c r="G167">
        <f t="shared" si="21"/>
        <v>8.923744725738407E-2</v>
      </c>
      <c r="H167">
        <f t="array" ref="H167">PRODUCT(1+G167:G287)^(1/10)-1</f>
        <v>-1.1656932208865323E-2</v>
      </c>
      <c r="I167" cm="1">
        <f t="array" ref="I167">PRODUCT(1+C167:C287 - C167:D287)^(1/10)-1</f>
        <v>6.3994776732799297E-2</v>
      </c>
      <c r="J167">
        <f t="shared" si="25"/>
        <v>0.16429148679835098</v>
      </c>
      <c r="K167">
        <f t="shared" si="26"/>
        <v>8.0735226739232877E-2</v>
      </c>
      <c r="M167">
        <f>('Sharpe Ratio'!$H$2*B167) + (1 - 'Sharpe Ratio'!$H$2)*C167</f>
        <v>4.4324571098826593E-2</v>
      </c>
      <c r="N167">
        <f>('Sharpe Ratio'!$H$3*B167) + (1 - 'Sharpe Ratio'!$H$3)*C167</f>
        <v>1.7783890791414396E-2</v>
      </c>
      <c r="O167">
        <f>('Sharpe Ratio'!$H$4*B167) + (1 - 'Sharpe Ratio'!$H$4)*C167</f>
        <v>7.4875031351766767E-3</v>
      </c>
      <c r="P167" s="3">
        <v>40451</v>
      </c>
      <c r="Q167" s="7">
        <f t="shared" si="27"/>
        <v>1223.1103660294002</v>
      </c>
      <c r="R167" s="7">
        <f t="shared" si="28"/>
        <v>1151.6627067870686</v>
      </c>
      <c r="S167" s="7">
        <f t="shared" si="29"/>
        <v>1122.4484823303658</v>
      </c>
    </row>
    <row r="168" spans="1:19" x14ac:dyDescent="0.3">
      <c r="A168" s="3">
        <v>40421</v>
      </c>
      <c r="B168" s="2">
        <v>-4.5144134888499401E-2</v>
      </c>
      <c r="C168" s="2">
        <v>4.0190806528684703E-2</v>
      </c>
      <c r="D168" s="2">
        <v>8.3333333333333303E-6</v>
      </c>
      <c r="F168">
        <f t="shared" si="20"/>
        <v>-0.3191150498477161</v>
      </c>
      <c r="G168">
        <f t="shared" si="21"/>
        <v>-4.5152468221832734E-2</v>
      </c>
      <c r="H168">
        <f t="array" ref="H168">PRODUCT(1+G168:G288)^(1/10)-1</f>
        <v>-1.418470288869389E-2</v>
      </c>
      <c r="I168" cm="1">
        <f t="array" ref="I168">PRODUCT(1+C168:C288 - C168:D288)^(1/10)-1</f>
        <v>6.5750275499458333E-2</v>
      </c>
      <c r="J168">
        <f t="shared" si="25"/>
        <v>0.16302250002644092</v>
      </c>
      <c r="K168">
        <f t="shared" si="26"/>
        <v>8.0768747622848955E-2</v>
      </c>
      <c r="M168">
        <f>('Sharpe Ratio'!$H$2*B168) + (1 - 'Sharpe Ratio'!$H$2)*C168</f>
        <v>-2.7951466979363945E-3</v>
      </c>
      <c r="N168">
        <f>('Sharpe Ratio'!$H$3*B168) + (1 - 'Sharpe Ratio'!$H$3)*C168</f>
        <v>2.2225794848862487E-2</v>
      </c>
      <c r="O168">
        <f>('Sharpe Ratio'!$H$4*B168) + (1 - 'Sharpe Ratio'!$H$4)*C168</f>
        <v>3.1932603819315161E-2</v>
      </c>
      <c r="P168" s="3">
        <v>40421</v>
      </c>
      <c r="Q168" s="7">
        <f t="shared" si="27"/>
        <v>1171.1975375073837</v>
      </c>
      <c r="R168" s="7">
        <f t="shared" si="28"/>
        <v>1131.5395313356278</v>
      </c>
      <c r="S168" s="7">
        <f t="shared" si="29"/>
        <v>1114.1066056278066</v>
      </c>
    </row>
    <row r="169" spans="1:19" x14ac:dyDescent="0.3">
      <c r="A169" s="3">
        <v>40390</v>
      </c>
      <c r="B169" s="2">
        <v>7.0062458572021299E-2</v>
      </c>
      <c r="C169" s="2">
        <v>6.1546031736667804E-3</v>
      </c>
      <c r="D169" s="2">
        <v>8.3333333333333303E-6</v>
      </c>
      <c r="F169">
        <f t="shared" si="20"/>
        <v>-0.31096996441456082</v>
      </c>
      <c r="G169">
        <f t="shared" si="21"/>
        <v>7.0054125238687967E-2</v>
      </c>
      <c r="H169">
        <f t="array" ref="H169">PRODUCT(1+G169:G289)^(1/10)-1</f>
        <v>-1.1218919801404992E-2</v>
      </c>
      <c r="I169" cm="1">
        <f t="array" ref="I169">PRODUCT(1+C169:C289 - C169:D289)^(1/10)-1</f>
        <v>6.1993567703704455E-2</v>
      </c>
      <c r="J169">
        <f t="shared" si="25"/>
        <v>0.16247399978775096</v>
      </c>
      <c r="K169">
        <f t="shared" si="26"/>
        <v>8.0023755337176539E-2</v>
      </c>
      <c r="M169">
        <f>('Sharpe Ratio'!$H$2*B169) + (1 - 'Sharpe Ratio'!$H$2)*C169</f>
        <v>3.8347044362993403E-2</v>
      </c>
      <c r="N169">
        <f>('Sharpe Ratio'!$H$3*B169) + (1 - 'Sharpe Ratio'!$H$3)*C169</f>
        <v>1.9608709423661011E-2</v>
      </c>
      <c r="O169">
        <f>('Sharpe Ratio'!$H$4*B169) + (1 - 'Sharpe Ratio'!$H$4)*C169</f>
        <v>1.2339221289481304E-2</v>
      </c>
      <c r="P169" s="3">
        <v>40390</v>
      </c>
      <c r="Q169" s="7">
        <f t="shared" si="27"/>
        <v>1174.4803824702365</v>
      </c>
      <c r="R169" s="7">
        <f t="shared" si="28"/>
        <v>1106.9369771704182</v>
      </c>
      <c r="S169" s="7">
        <f t="shared" si="29"/>
        <v>1079.6311711679184</v>
      </c>
    </row>
    <row r="170" spans="1:19" x14ac:dyDescent="0.3">
      <c r="A170" s="3">
        <v>40359</v>
      </c>
      <c r="B170" s="2">
        <v>-5.23482803790341E-2</v>
      </c>
      <c r="C170" s="2">
        <v>3.2421414891557997E-2</v>
      </c>
      <c r="D170" s="2">
        <v>8.3333333333333303E-6</v>
      </c>
      <c r="F170">
        <f t="shared" si="20"/>
        <v>-0.30960966696287895</v>
      </c>
      <c r="G170">
        <f t="shared" si="21"/>
        <v>-5.2356613712367432E-2</v>
      </c>
      <c r="H170">
        <f t="array" ref="H170">PRODUCT(1+G170:G290)^(1/10)-1</f>
        <v>-1.5528669181807508E-2</v>
      </c>
      <c r="I170" cm="1">
        <f t="array" ref="I170">PRODUCT(1+C170:C290 - C170:D290)^(1/10)-1</f>
        <v>6.3804640152395509E-2</v>
      </c>
      <c r="J170">
        <f t="shared" si="25"/>
        <v>0.16114010843145141</v>
      </c>
      <c r="K170">
        <f t="shared" si="26"/>
        <v>8.0232023232450711E-2</v>
      </c>
      <c r="M170">
        <f>('Sharpe Ratio'!$H$2*B170) + (1 - 'Sharpe Ratio'!$H$2)*C170</f>
        <v>-1.0279805680239493E-2</v>
      </c>
      <c r="N170">
        <f>('Sharpe Ratio'!$H$3*B170) + (1 - 'Sharpe Ratio'!$H$3)*C170</f>
        <v>1.4575400816431562E-2</v>
      </c>
      <c r="O170">
        <f>('Sharpe Ratio'!$H$4*B170) + (1 - 'Sharpe Ratio'!$H$4)*C170</f>
        <v>2.4217913306742191E-2</v>
      </c>
      <c r="P170" s="3">
        <v>40359</v>
      </c>
      <c r="Q170" s="7">
        <f t="shared" si="27"/>
        <v>1131.1058175070536</v>
      </c>
      <c r="R170" s="7">
        <f t="shared" si="28"/>
        <v>1085.6488052128545</v>
      </c>
      <c r="S170" s="7">
        <f t="shared" si="29"/>
        <v>1066.4717403645816</v>
      </c>
    </row>
    <row r="171" spans="1:19" x14ac:dyDescent="0.3">
      <c r="A171" s="3">
        <v>40329</v>
      </c>
      <c r="B171" s="2">
        <v>-7.9851884223461206E-2</v>
      </c>
      <c r="C171" s="2">
        <v>3.1697660110926201E-2</v>
      </c>
      <c r="D171" s="2">
        <v>8.3333333333333303E-6</v>
      </c>
      <c r="F171">
        <f t="shared" si="20"/>
        <v>-0.30092334620669936</v>
      </c>
      <c r="G171">
        <f t="shared" si="21"/>
        <v>-7.9860217556794538E-2</v>
      </c>
      <c r="H171">
        <f t="array" ref="H171">PRODUCT(1+G171:G291)^(1/10)-1</f>
        <v>-1.2311919244860303E-2</v>
      </c>
      <c r="I171" cm="1">
        <f t="array" ref="I171">PRODUCT(1+C171:C291 - C171:D291)^(1/10)-1</f>
        <v>6.0459395360563217E-2</v>
      </c>
      <c r="J171">
        <f t="shared" si="25"/>
        <v>0.16042517478101642</v>
      </c>
      <c r="K171">
        <f t="shared" si="26"/>
        <v>7.9790077202994775E-2</v>
      </c>
      <c r="M171">
        <f>('Sharpe Ratio'!$H$2*B171) + (1 - 'Sharpe Ratio'!$H$2)*C171</f>
        <v>-2.449343131745884E-2</v>
      </c>
      <c r="N171">
        <f>('Sharpe Ratio'!$H$3*B171) + (1 - 'Sharpe Ratio'!$H$3)*C171</f>
        <v>8.2138581235427777E-3</v>
      </c>
      <c r="O171">
        <f>('Sharpe Ratio'!$H$4*B171) + (1 - 'Sharpe Ratio'!$H$4)*C171</f>
        <v>2.0902565698806861E-2</v>
      </c>
      <c r="P171" s="3">
        <v>40329</v>
      </c>
      <c r="Q171" s="7">
        <f t="shared" si="27"/>
        <v>1142.8541359454307</v>
      </c>
      <c r="R171" s="7">
        <f t="shared" si="28"/>
        <v>1070.0523631257272</v>
      </c>
      <c r="S171" s="7">
        <f t="shared" si="29"/>
        <v>1041.2547237349331</v>
      </c>
    </row>
    <row r="172" spans="1:19" x14ac:dyDescent="0.3">
      <c r="A172" s="3">
        <v>40298</v>
      </c>
      <c r="B172" s="2">
        <v>1.5787664857589E-2</v>
      </c>
      <c r="C172" s="2">
        <v>1.7212488761703101E-2</v>
      </c>
      <c r="D172" s="2">
        <v>8.3333333333333303E-6</v>
      </c>
      <c r="F172">
        <f t="shared" si="20"/>
        <v>-0.28477505672756664</v>
      </c>
      <c r="G172">
        <f t="shared" si="21"/>
        <v>1.5779331524255667E-2</v>
      </c>
      <c r="H172">
        <f t="array" ref="H172">PRODUCT(1+G172:G292)^(1/10)-1</f>
        <v>-7.1339886426928789E-3</v>
      </c>
      <c r="I172" cm="1">
        <f t="array" ref="I172">PRODUCT(1+C172:C292 - C172:D292)^(1/10)-1</f>
        <v>5.6054589560780466E-2</v>
      </c>
      <c r="J172">
        <f t="shared" si="25"/>
        <v>0.15870928592837416</v>
      </c>
      <c r="K172">
        <f t="shared" si="26"/>
        <v>7.9490341194674061E-2</v>
      </c>
      <c r="M172">
        <f>('Sharpe Ratio'!$H$2*B172) + (1 - 'Sharpe Ratio'!$H$2)*C172</f>
        <v>1.6494759157847219E-2</v>
      </c>
      <c r="N172">
        <f>('Sharpe Ratio'!$H$3*B172) + (1 - 'Sharpe Ratio'!$H$3)*C172</f>
        <v>1.6912529827484566E-2</v>
      </c>
      <c r="O172">
        <f>('Sharpe Ratio'!$H$4*B172) + (1 - 'Sharpe Ratio'!$H$4)*C172</f>
        <v>1.7074602868422814E-2</v>
      </c>
      <c r="P172" s="3">
        <v>40298</v>
      </c>
      <c r="Q172" s="7">
        <f t="shared" si="27"/>
        <v>1171.5494007271514</v>
      </c>
      <c r="R172" s="7">
        <f t="shared" si="28"/>
        <v>1061.3347103929682</v>
      </c>
      <c r="S172" s="7">
        <f t="shared" si="29"/>
        <v>1019.9354558602713</v>
      </c>
    </row>
    <row r="173" spans="1:19" x14ac:dyDescent="0.3">
      <c r="A173" s="3">
        <v>40268</v>
      </c>
      <c r="B173" s="2">
        <v>6.0346398347977302E-2</v>
      </c>
      <c r="C173" s="2">
        <v>-1.6678081463756201E-2</v>
      </c>
      <c r="D173" s="2">
        <v>8.3333333333333303E-6</v>
      </c>
      <c r="F173">
        <f t="shared" si="20"/>
        <v>-0.25748798459366778</v>
      </c>
      <c r="G173">
        <f t="shared" si="21"/>
        <v>6.033806501464397E-2</v>
      </c>
      <c r="H173">
        <f t="array" ref="H173">PRODUCT(1+G173:G293)^(1/10)-1</f>
        <v>5.7260413076631878E-4</v>
      </c>
      <c r="I173" cm="1">
        <f t="array" ref="I173">PRODUCT(1+C173:C293 - C173:D293)^(1/10)-1</f>
        <v>5.7791850562725289E-2</v>
      </c>
      <c r="J173">
        <f t="shared" si="25"/>
        <v>0.16155450631006174</v>
      </c>
      <c r="K173">
        <f t="shared" si="26"/>
        <v>7.9940340148527508E-2</v>
      </c>
      <c r="M173">
        <f>('Sharpe Ratio'!$H$2*B173) + (1 - 'Sharpe Ratio'!$H$2)*C173</f>
        <v>2.2121625098475754E-2</v>
      </c>
      <c r="N173">
        <f>('Sharpe Ratio'!$H$3*B173) + (1 - 'Sharpe Ratio'!$H$3)*C173</f>
        <v>-4.6261735878671238E-4</v>
      </c>
      <c r="O173">
        <f>('Sharpe Ratio'!$H$4*B173) + (1 - 'Sharpe Ratio'!$H$4)*C173</f>
        <v>-9.2241152770407182E-3</v>
      </c>
      <c r="P173" s="3">
        <v>40268</v>
      </c>
      <c r="Q173" s="7">
        <f t="shared" si="27"/>
        <v>1152.5385548448521</v>
      </c>
      <c r="R173" s="7">
        <f t="shared" si="28"/>
        <v>1043.683384030109</v>
      </c>
      <c r="S173" s="7">
        <f t="shared" si="29"/>
        <v>1002.8128251199864</v>
      </c>
    </row>
    <row r="174" spans="1:19" x14ac:dyDescent="0.3">
      <c r="A174" s="3">
        <v>40237</v>
      </c>
      <c r="B174" s="2">
        <v>3.09774341928464E-2</v>
      </c>
      <c r="C174" s="2">
        <v>4.7180271614835102E-3</v>
      </c>
      <c r="D174" s="2">
        <v>0</v>
      </c>
      <c r="F174">
        <f t="shared" si="20"/>
        <v>-0.25109257455251516</v>
      </c>
      <c r="G174">
        <f t="shared" si="21"/>
        <v>3.09774341928464E-2</v>
      </c>
      <c r="H174">
        <f t="array" ref="H174">PRODUCT(1+G174:G294)^(1/10)-1</f>
        <v>-7.2077959360073995E-3</v>
      </c>
      <c r="I174" cm="1">
        <f t="array" ref="I174">PRODUCT(1+C174:C294 - C174:D294)^(1/10)-1</f>
        <v>6.1028206135365304E-2</v>
      </c>
      <c r="J174">
        <f t="shared" si="25"/>
        <v>0.16058032900013447</v>
      </c>
      <c r="K174">
        <f t="shared" si="26"/>
        <v>7.968993792597287E-2</v>
      </c>
      <c r="M174">
        <f>('Sharpe Ratio'!$H$2*B174) + (1 - 'Sharpe Ratio'!$H$2)*C174</f>
        <v>1.7945734635853017E-2</v>
      </c>
      <c r="N174">
        <f>('Sharpe Ratio'!$H$3*B174) + (1 - 'Sharpe Ratio'!$H$3)*C174</f>
        <v>1.0246249788570735E-2</v>
      </c>
      <c r="O174">
        <f>('Sharpe Ratio'!$H$4*B174) + (1 - 'Sharpe Ratio'!$H$4)*C174</f>
        <v>7.2592547370985069E-3</v>
      </c>
      <c r="P174" s="3">
        <v>40237</v>
      </c>
      <c r="Q174" s="7">
        <f t="shared" si="27"/>
        <v>1127.5943356876062</v>
      </c>
      <c r="R174" s="7">
        <f t="shared" si="28"/>
        <v>1044.1664335477305</v>
      </c>
      <c r="S174" s="7">
        <f t="shared" si="29"/>
        <v>1012.1490042123834</v>
      </c>
    </row>
    <row r="175" spans="1:19" x14ac:dyDescent="0.3">
      <c r="A175" s="3">
        <v>40209</v>
      </c>
      <c r="B175" s="2">
        <v>-3.5974968685705197E-2</v>
      </c>
      <c r="C175" s="2">
        <v>2.2281177533722801E-2</v>
      </c>
      <c r="D175" s="2">
        <v>0</v>
      </c>
      <c r="F175">
        <f t="shared" si="20"/>
        <v>-0.2436078493865981</v>
      </c>
      <c r="G175">
        <f t="shared" si="21"/>
        <v>-3.5974968685705197E-2</v>
      </c>
      <c r="H175">
        <f t="array" ref="H175">PRODUCT(1+G175:G295)^(1/10)-1</f>
        <v>-1.5356407243400483E-2</v>
      </c>
      <c r="I175" cm="1">
        <f t="array" ref="I175">PRODUCT(1+C175:C295 - C175:D295)^(1/10)-1</f>
        <v>5.9405980427102767E-2</v>
      </c>
      <c r="J175">
        <f t="shared" si="25"/>
        <v>0.16108528489755128</v>
      </c>
      <c r="K175">
        <f t="shared" si="26"/>
        <v>7.9840102234367119E-2</v>
      </c>
      <c r="M175">
        <f>('Sharpe Ratio'!$H$2*B175) + (1 - 'Sharpe Ratio'!$H$2)*C175</f>
        <v>-7.0643160585099271E-3</v>
      </c>
      <c r="N175">
        <f>('Sharpe Ratio'!$H$3*B175) + (1 - 'Sharpe Ratio'!$H$3)*C175</f>
        <v>1.0016888956585465E-2</v>
      </c>
      <c r="O175">
        <f>('Sharpe Ratio'!$H$4*B175) + (1 - 'Sharpe Ratio'!$H$4)*C175</f>
        <v>1.664349786163212E-2</v>
      </c>
      <c r="P175" s="3">
        <v>40209</v>
      </c>
      <c r="Q175" s="7">
        <f t="shared" si="27"/>
        <v>1107.7155660866122</v>
      </c>
      <c r="R175" s="7">
        <f t="shared" si="28"/>
        <v>1033.576154097339</v>
      </c>
      <c r="S175" s="7">
        <f t="shared" si="29"/>
        <v>1004.8545093552516</v>
      </c>
    </row>
    <row r="176" spans="1:19" x14ac:dyDescent="0.3">
      <c r="A176" s="3">
        <v>40178</v>
      </c>
      <c r="B176" s="2">
        <v>1.9315571416851401E-2</v>
      </c>
      <c r="C176" s="2">
        <v>-4.9020354858087603E-2</v>
      </c>
      <c r="D176" s="2">
        <v>8.3333333333333303E-6</v>
      </c>
      <c r="F176">
        <f t="shared" si="20"/>
        <v>-0.2462713409061531</v>
      </c>
      <c r="G176">
        <f t="shared" si="21"/>
        <v>1.9307238083518068E-2</v>
      </c>
      <c r="H176">
        <f t="array" ref="H176">PRODUCT(1+G176:G296)^(1/10)-1</f>
        <v>-6.1049171255866952E-3</v>
      </c>
      <c r="I176" cm="1">
        <f t="array" ref="I176">PRODUCT(1+C176:C296 - C176:D296)^(1/10)-1</f>
        <v>5.5552432630912474E-2</v>
      </c>
      <c r="J176">
        <f t="shared" si="25"/>
        <v>0.16173345779041784</v>
      </c>
      <c r="K176">
        <f t="shared" si="26"/>
        <v>7.9881244601524209E-2</v>
      </c>
      <c r="M176">
        <f>('Sharpe Ratio'!$H$2*B176) + (1 - 'Sharpe Ratio'!$H$2)*C176</f>
        <v>-1.4597352020461854E-2</v>
      </c>
      <c r="N176">
        <f>('Sharpe Ratio'!$H$3*B176) + (1 - 'Sharpe Ratio'!$H$3)*C176</f>
        <v>-3.463403556973179E-2</v>
      </c>
      <c r="O176">
        <f>('Sharpe Ratio'!$H$4*B176) + (1 - 'Sharpe Ratio'!$H$4)*C176</f>
        <v>-4.2407214658552211E-2</v>
      </c>
      <c r="P176" s="3">
        <v>40178</v>
      </c>
      <c r="Q176" s="7">
        <f t="shared" si="27"/>
        <v>1115.5964923019985</v>
      </c>
      <c r="R176" s="7">
        <f t="shared" si="28"/>
        <v>1023.3256150450037</v>
      </c>
      <c r="S176" s="7">
        <f t="shared" si="29"/>
        <v>988.40400933938292</v>
      </c>
    </row>
    <row r="177" spans="1:19" x14ac:dyDescent="0.3">
      <c r="A177" s="3">
        <v>40147</v>
      </c>
      <c r="B177" s="2">
        <v>5.9985053332427499E-2</v>
      </c>
      <c r="C177" s="2">
        <v>1.8042629471160001E-2</v>
      </c>
      <c r="D177" s="2">
        <v>0</v>
      </c>
      <c r="F177">
        <f t="shared" si="20"/>
        <v>-0.24568304650368214</v>
      </c>
      <c r="G177">
        <f t="shared" si="21"/>
        <v>5.9985053332427499E-2</v>
      </c>
      <c r="H177">
        <f t="array" ref="H177">PRODUCT(1+G177:G297)^(1/10)-1</f>
        <v>-6.0346890844373835E-3</v>
      </c>
      <c r="I177" cm="1">
        <f t="array" ref="I177">PRODUCT(1+C177:C297 - C177:D297)^(1/10)-1</f>
        <v>6.0154314574392576E-2</v>
      </c>
      <c r="J177">
        <f t="shared" si="25"/>
        <v>0.16174195122281293</v>
      </c>
      <c r="K177">
        <f t="shared" si="26"/>
        <v>7.8111363646978613E-2</v>
      </c>
      <c r="M177">
        <f>('Sharpe Ratio'!$H$2*B177) + (1 - 'Sharpe Ratio'!$H$2)*C177</f>
        <v>3.9170376679626473E-2</v>
      </c>
      <c r="N177">
        <f>('Sharpe Ratio'!$H$3*B177) + (1 - 'Sharpe Ratio'!$H$3)*C177</f>
        <v>2.6872495901419144E-2</v>
      </c>
      <c r="O177">
        <f>('Sharpe Ratio'!$H$4*B177) + (1 - 'Sharpe Ratio'!$H$4)*C177</f>
        <v>2.2101565149984941E-2</v>
      </c>
      <c r="P177" s="3">
        <v>40147</v>
      </c>
      <c r="Q177" s="7">
        <f t="shared" si="27"/>
        <v>1132.1224827124311</v>
      </c>
      <c r="R177" s="7">
        <f t="shared" si="28"/>
        <v>1060.0390450360881</v>
      </c>
      <c r="S177" s="7">
        <f t="shared" si="29"/>
        <v>1032.1757060721263</v>
      </c>
    </row>
    <row r="178" spans="1:19" x14ac:dyDescent="0.3">
      <c r="A178" s="3">
        <v>40117</v>
      </c>
      <c r="B178" s="2">
        <v>-1.85789230838985E-2</v>
      </c>
      <c r="C178" s="2">
        <v>-4.23475430792364E-3</v>
      </c>
      <c r="D178" s="2">
        <v>0</v>
      </c>
      <c r="F178">
        <f t="shared" si="20"/>
        <v>-0.25612388868103808</v>
      </c>
      <c r="G178">
        <f t="shared" si="21"/>
        <v>-1.85789230838985E-2</v>
      </c>
      <c r="H178">
        <f t="array" ref="H178">PRODUCT(1+G178:G298)^(1/10)-1</f>
        <v>-5.75634992349916E-3</v>
      </c>
      <c r="I178" cm="1">
        <f t="array" ref="I178">PRODUCT(1+C178:C298 - C178:D298)^(1/10)-1</f>
        <v>5.7824293727298137E-2</v>
      </c>
      <c r="J178">
        <f t="shared" si="25"/>
        <v>0.16185373420968624</v>
      </c>
      <c r="K178">
        <f t="shared" si="26"/>
        <v>7.8057262802159216E-2</v>
      </c>
      <c r="M178">
        <f>('Sharpe Ratio'!$H$2*B178) + (1 - 'Sharpe Ratio'!$H$2)*C178</f>
        <v>-1.1460373237740452E-2</v>
      </c>
      <c r="N178">
        <f>('Sharpe Ratio'!$H$3*B178) + (1 - 'Sharpe Ratio'!$H$3)*C178</f>
        <v>-7.2545391149222557E-3</v>
      </c>
      <c r="O178">
        <f>('Sharpe Ratio'!$H$4*B178) + (1 - 'Sharpe Ratio'!$H$4)*C178</f>
        <v>-5.6228967438608553E-3</v>
      </c>
      <c r="P178" s="3">
        <v>40117</v>
      </c>
      <c r="Q178" s="7">
        <f t="shared" si="27"/>
        <v>1089.4483793214031</v>
      </c>
      <c r="R178" s="7">
        <f t="shared" si="28"/>
        <v>1032.2986050040754</v>
      </c>
      <c r="S178" s="7">
        <f t="shared" si="29"/>
        <v>1009.8563012381876</v>
      </c>
    </row>
    <row r="179" spans="1:19" x14ac:dyDescent="0.3">
      <c r="A179" s="3">
        <v>40086</v>
      </c>
      <c r="B179" s="2">
        <v>3.7316054922770001E-2</v>
      </c>
      <c r="C179" s="2">
        <v>1.06299628082178E-2</v>
      </c>
      <c r="D179" s="2">
        <v>8.3333333333333303E-6</v>
      </c>
      <c r="F179">
        <f t="shared" si="20"/>
        <v>-0.25879362628290037</v>
      </c>
      <c r="G179">
        <f t="shared" si="21"/>
        <v>3.7307721589436668E-2</v>
      </c>
      <c r="H179">
        <f t="array" ref="H179">PRODUCT(1+G179:G299)^(1/10)-1</f>
        <v>-6.688409472055068E-3</v>
      </c>
      <c r="I179" cm="1">
        <f t="array" ref="I179">PRODUCT(1+C179:C299 - C179:D299)^(1/10)-1</f>
        <v>5.9407392973880313E-2</v>
      </c>
      <c r="J179">
        <f t="shared" si="25"/>
        <v>0.16198811423871964</v>
      </c>
      <c r="K179">
        <f t="shared" si="26"/>
        <v>7.802315588174713E-2</v>
      </c>
      <c r="M179">
        <f>('Sharpe Ratio'!$H$2*B179) + (1 - 'Sharpe Ratio'!$H$2)*C179</f>
        <v>2.4072605275497247E-2</v>
      </c>
      <c r="N179">
        <f>('Sharpe Ratio'!$H$3*B179) + (1 - 'Sharpe Ratio'!$H$3)*C179</f>
        <v>1.6248012678117877E-2</v>
      </c>
      <c r="O179">
        <f>('Sharpe Ratio'!$H$4*B179) + (1 - 'Sharpe Ratio'!$H$4)*C179</f>
        <v>1.3212482401516564E-2</v>
      </c>
      <c r="P179" s="3">
        <v>40086</v>
      </c>
      <c r="Q179" s="7">
        <f t="shared" si="27"/>
        <v>1102.0786115470632</v>
      </c>
      <c r="R179" s="7">
        <f t="shared" si="28"/>
        <v>1039.8421807778745</v>
      </c>
      <c r="S179" s="7">
        <f t="shared" si="29"/>
        <v>1015.5667280867199</v>
      </c>
    </row>
    <row r="180" spans="1:19" x14ac:dyDescent="0.3">
      <c r="A180" s="3">
        <v>40056</v>
      </c>
      <c r="B180" s="2">
        <v>3.6103514897178897E-2</v>
      </c>
      <c r="C180" s="2">
        <v>9.8405258890910102E-3</v>
      </c>
      <c r="D180" s="2">
        <v>8.3333333333333303E-6</v>
      </c>
      <c r="F180">
        <f t="shared" si="20"/>
        <v>-0.26042520917209411</v>
      </c>
      <c r="G180">
        <f t="shared" si="21"/>
        <v>3.6095181563845564E-2</v>
      </c>
      <c r="H180">
        <f t="array" ref="H180">PRODUCT(1+G180:G300)^(1/10)-1</f>
        <v>-1.084307903484738E-2</v>
      </c>
      <c r="I180" cm="1">
        <f t="array" ref="I180">PRODUCT(1+C180:C300 - C180:D300)^(1/10)-1</f>
        <v>5.7708925638281228E-2</v>
      </c>
      <c r="J180">
        <f t="shared" si="25"/>
        <v>0.1615764426819789</v>
      </c>
      <c r="K180">
        <f t="shared" si="26"/>
        <v>7.8072025467881292E-2</v>
      </c>
      <c r="M180">
        <f>('Sharpe Ratio'!$H$2*B180) + (1 - 'Sharpe Ratio'!$H$2)*C180</f>
        <v>2.3070037720285548E-2</v>
      </c>
      <c r="N180">
        <f>('Sharpe Ratio'!$H$3*B180) + (1 - 'Sharpe Ratio'!$H$3)*C180</f>
        <v>1.5369502606503167E-2</v>
      </c>
      <c r="O180">
        <f>('Sharpe Ratio'!$H$4*B180) + (1 - 'Sharpe Ratio'!$H$4)*C180</f>
        <v>1.2382100106883339E-2</v>
      </c>
      <c r="P180" s="3">
        <v>40056</v>
      </c>
      <c r="Q180" s="7">
        <f t="shared" si="27"/>
        <v>1076.1723396072887</v>
      </c>
      <c r="R180" s="7">
        <f t="shared" si="28"/>
        <v>1023.2169389808487</v>
      </c>
      <c r="S180" s="7">
        <f t="shared" si="29"/>
        <v>1002.3235458762049</v>
      </c>
    </row>
    <row r="181" spans="1:19" x14ac:dyDescent="0.3">
      <c r="A181" s="3">
        <v>40025</v>
      </c>
      <c r="B181" s="2">
        <v>7.5639942526963599E-2</v>
      </c>
      <c r="C181" s="2">
        <v>4.8432467660695097E-3</v>
      </c>
      <c r="D181" s="2">
        <v>8.3333333333333303E-6</v>
      </c>
      <c r="F181">
        <f t="shared" si="20"/>
        <v>-0.25992721852164841</v>
      </c>
      <c r="G181">
        <f t="shared" si="21"/>
        <v>7.5631609193630267E-2</v>
      </c>
      <c r="H181">
        <f t="array" ref="H181">PRODUCT(1+G181:G301)^(1/10)-1</f>
        <v>-1.7498294816528426E-2</v>
      </c>
      <c r="I181" cm="1">
        <f t="array" ref="I181">PRODUCT(1+C181:C301 - C181:D301)^(1/10)-1</f>
        <v>5.6349095940676719E-2</v>
      </c>
      <c r="J181">
        <f t="shared" si="25"/>
        <v>0.16147780153667476</v>
      </c>
      <c r="K181">
        <f t="shared" si="26"/>
        <v>7.8096325595339133E-2</v>
      </c>
      <c r="M181">
        <f>('Sharpe Ratio'!$H$2*B181) + (1 - 'Sharpe Ratio'!$H$2)*C181</f>
        <v>4.0505818299332294E-2</v>
      </c>
      <c r="N181">
        <f>('Sharpe Ratio'!$H$3*B181) + (1 - 'Sharpe Ratio'!$H$3)*C181</f>
        <v>1.9747615892186519E-2</v>
      </c>
      <c r="O181">
        <f>('Sharpe Ratio'!$H$4*B181) + (1 - 'Sharpe Ratio'!$H$4)*C181</f>
        <v>1.1694525445558863E-2</v>
      </c>
      <c r="P181" s="3">
        <v>40025</v>
      </c>
      <c r="Q181" s="7">
        <f t="shared" si="27"/>
        <v>1051.9048549259946</v>
      </c>
      <c r="R181" s="7">
        <f t="shared" si="28"/>
        <v>1007.7286508548865</v>
      </c>
      <c r="S181" s="7">
        <f t="shared" si="29"/>
        <v>990.06446851478654</v>
      </c>
    </row>
    <row r="182" spans="1:19" x14ac:dyDescent="0.3">
      <c r="A182" s="3">
        <v>39994</v>
      </c>
      <c r="B182" s="2">
        <v>1.9834159241729501E-3</v>
      </c>
      <c r="C182" s="2">
        <v>-1.84261471609215E-3</v>
      </c>
      <c r="D182" s="2">
        <v>8.3333333333333303E-6</v>
      </c>
      <c r="F182">
        <f t="shared" si="20"/>
        <v>-0.26691219520317255</v>
      </c>
      <c r="G182">
        <f t="shared" si="21"/>
        <v>1.9750825908396168E-3</v>
      </c>
      <c r="H182">
        <f t="array" ref="H182">PRODUCT(1+G182:G302)^(1/10)-1</f>
        <v>-1.9383924692142118E-2</v>
      </c>
      <c r="I182" cm="1">
        <f t="array" ref="I182">PRODUCT(1+C182:C302 - C182:D302)^(1/10)-1</f>
        <v>5.4865640718240849E-2</v>
      </c>
      <c r="J182">
        <f t="shared" si="25"/>
        <v>0.16064113401786329</v>
      </c>
      <c r="K182">
        <f t="shared" si="26"/>
        <v>7.8218011322326544E-2</v>
      </c>
      <c r="M182">
        <f>('Sharpe Ratio'!$H$2*B182) + (1 - 'Sharpe Ratio'!$H$2)*C182</f>
        <v>8.4679911579978759E-5</v>
      </c>
      <c r="N182">
        <f>('Sharpe Ratio'!$H$3*B182) + (1 - 'Sharpe Ratio'!$H$3)*C182</f>
        <v>-1.0371453034667734E-3</v>
      </c>
      <c r="O182">
        <f>('Sharpe Ratio'!$H$4*B182) + (1 - 'Sharpe Ratio'!$H$4)*C182</f>
        <v>-1.4723544677713431E-3</v>
      </c>
      <c r="P182" s="3">
        <v>39994</v>
      </c>
      <c r="Q182" s="7">
        <f t="shared" si="27"/>
        <v>1010.9552838880744</v>
      </c>
      <c r="R182" s="7">
        <f t="shared" si="28"/>
        <v>988.21378461690779</v>
      </c>
      <c r="S182" s="7">
        <f t="shared" si="29"/>
        <v>978.61997234664648</v>
      </c>
    </row>
    <row r="183" spans="1:19" x14ac:dyDescent="0.3">
      <c r="A183" s="3">
        <v>39964</v>
      </c>
      <c r="B183" s="2">
        <v>5.5930892969573202E-2</v>
      </c>
      <c r="C183" s="2">
        <v>-2.7185923461180501E-2</v>
      </c>
      <c r="D183" s="2">
        <v>0</v>
      </c>
      <c r="F183">
        <f t="shared" si="20"/>
        <v>-0.26048604627217203</v>
      </c>
      <c r="G183">
        <f t="shared" si="21"/>
        <v>5.5930892969573202E-2</v>
      </c>
      <c r="H183">
        <f t="array" ref="H183">PRODUCT(1+G183:G303)^(1/10)-1</f>
        <v>-2.1945992094921984E-2</v>
      </c>
      <c r="I183" cm="1">
        <f t="array" ref="I183">PRODUCT(1+C183:C303 - C183:D303)^(1/10)-1</f>
        <v>5.2812819745884809E-2</v>
      </c>
      <c r="J183">
        <f t="shared" si="25"/>
        <v>0.16080737370729981</v>
      </c>
      <c r="K183">
        <f t="shared" si="26"/>
        <v>7.8608583405631233E-2</v>
      </c>
      <c r="M183">
        <f>('Sharpe Ratio'!$H$2*B183) + (1 - 'Sharpe Ratio'!$H$2)*C183</f>
        <v>1.4682688904428459E-2</v>
      </c>
      <c r="N183">
        <f>('Sharpe Ratio'!$H$3*B183) + (1 - 'Sharpe Ratio'!$H$3)*C183</f>
        <v>-9.6878792465811877E-3</v>
      </c>
      <c r="O183">
        <f>('Sharpe Ratio'!$H$4*B183) + (1 - 'Sharpe Ratio'!$H$4)*C183</f>
        <v>-1.9142377555559247E-2</v>
      </c>
      <c r="P183" s="3">
        <v>39964</v>
      </c>
      <c r="Q183" s="7">
        <f t="shared" si="27"/>
        <v>1010.8696835326541</v>
      </c>
      <c r="R183" s="7">
        <f t="shared" si="28"/>
        <v>989.23976999836418</v>
      </c>
      <c r="S183" s="7">
        <f t="shared" si="29"/>
        <v>980.06297244281996</v>
      </c>
    </row>
    <row r="184" spans="1:19" x14ac:dyDescent="0.3">
      <c r="A184" s="3">
        <v>39933</v>
      </c>
      <c r="B184" s="2">
        <v>9.5709582753973801E-2</v>
      </c>
      <c r="C184" s="2">
        <v>-3.4107005850914203E-2</v>
      </c>
      <c r="D184" s="2">
        <v>8.3333333333333303E-6</v>
      </c>
      <c r="F184">
        <f t="shared" si="20"/>
        <v>-0.25172585300588113</v>
      </c>
      <c r="G184">
        <f t="shared" si="21"/>
        <v>9.5701249420640469E-2</v>
      </c>
      <c r="H184">
        <f t="array" ref="H184">PRODUCT(1+G184:G304)^(1/10)-1</f>
        <v>-2.358025717247203E-2</v>
      </c>
      <c r="I184" cm="1">
        <f t="array" ref="I184">PRODUCT(1+C184:C304 - C184:D304)^(1/10)-1</f>
        <v>5.5233759633063428E-2</v>
      </c>
      <c r="J184">
        <f t="shared" si="25"/>
        <v>0.16028392562224511</v>
      </c>
      <c r="K184">
        <f t="shared" si="26"/>
        <v>7.800734951039684E-2</v>
      </c>
      <c r="M184">
        <f>('Sharpe Ratio'!$H$2*B184) + (1 - 'Sharpe Ratio'!$H$2)*C184</f>
        <v>3.1285783001291097E-2</v>
      </c>
      <c r="N184">
        <f>('Sharpe Ratio'!$H$3*B184) + (1 - 'Sharpe Ratio'!$H$3)*C184</f>
        <v>-6.7775615249366546E-3</v>
      </c>
      <c r="O184">
        <f>('Sharpe Ratio'!$H$4*B184) + (1 - 'Sharpe Ratio'!$H$4)*C184</f>
        <v>-2.1544136691644879E-2</v>
      </c>
      <c r="P184" s="3">
        <v>39933</v>
      </c>
      <c r="Q184" s="7">
        <f t="shared" si="27"/>
        <v>996.24216968174426</v>
      </c>
      <c r="R184" s="7">
        <f t="shared" si="28"/>
        <v>998.91715881025596</v>
      </c>
      <c r="S184" s="7">
        <f t="shared" si="29"/>
        <v>999.18984164119513</v>
      </c>
    </row>
    <row r="185" spans="1:19" x14ac:dyDescent="0.3">
      <c r="A185" s="3">
        <v>39903</v>
      </c>
      <c r="B185" s="2">
        <v>8.7594419024145803E-2</v>
      </c>
      <c r="C185" s="2">
        <v>3.3109819633956802E-2</v>
      </c>
      <c r="D185" s="2">
        <v>1.6666666666666701E-5</v>
      </c>
      <c r="F185">
        <f t="shared" si="20"/>
        <v>-0.22709683518491169</v>
      </c>
      <c r="G185">
        <f t="shared" si="21"/>
        <v>8.7577752357479138E-2</v>
      </c>
      <c r="H185">
        <f t="array" ref="H185">PRODUCT(1+G185:G305)^(1/10)-1</f>
        <v>-2.8694063522364921E-2</v>
      </c>
      <c r="I185" cm="1">
        <f t="array" ref="I185">PRODUCT(1+C185:C305 - C185:D305)^(1/10)-1</f>
        <v>5.9594201537196412E-2</v>
      </c>
      <c r="J185">
        <f t="shared" si="25"/>
        <v>0.15785988398486064</v>
      </c>
      <c r="K185">
        <f t="shared" si="26"/>
        <v>7.701876354831555E-2</v>
      </c>
      <c r="M185">
        <f>('Sharpe Ratio'!$H$2*B185) + (1 - 'Sharpe Ratio'!$H$2)*C185</f>
        <v>6.0555463845604715E-2</v>
      </c>
      <c r="N185">
        <f>('Sharpe Ratio'!$H$3*B185) + (1 - 'Sharpe Ratio'!$H$3)*C185</f>
        <v>4.4580108921787417E-2</v>
      </c>
      <c r="O185">
        <f>('Sharpe Ratio'!$H$4*B185) + (1 - 'Sharpe Ratio'!$H$4)*C185</f>
        <v>3.8382511673473056E-2</v>
      </c>
      <c r="P185" s="3">
        <v>39903</v>
      </c>
      <c r="Q185" s="7">
        <f t="shared" si="27"/>
        <v>966.01949343511603</v>
      </c>
      <c r="R185" s="7">
        <f t="shared" si="28"/>
        <v>1005.733580026581</v>
      </c>
      <c r="S185" s="7">
        <f t="shared" si="29"/>
        <v>1021.1905095675285</v>
      </c>
    </row>
    <row r="186" spans="1:19" x14ac:dyDescent="0.3">
      <c r="A186" s="3">
        <v>39872</v>
      </c>
      <c r="B186" s="2">
        <v>-0.106476914312709</v>
      </c>
      <c r="C186" s="2">
        <v>-1.28673292320232E-2</v>
      </c>
      <c r="D186" s="2">
        <v>8.3333333333333303E-6</v>
      </c>
      <c r="F186">
        <f t="shared" si="20"/>
        <v>-0.23677299627723986</v>
      </c>
      <c r="G186">
        <f t="shared" si="21"/>
        <v>-0.10648524764604234</v>
      </c>
      <c r="H186">
        <f t="array" ref="H186">PRODUCT(1+G186:G306)^(1/10)-1</f>
        <v>-3.9879505819078065E-2</v>
      </c>
      <c r="I186" cm="1">
        <f t="array" ref="I186">PRODUCT(1+C186:C306 - C186:D306)^(1/10)-1</f>
        <v>5.1529860065713473E-2</v>
      </c>
      <c r="J186">
        <f t="shared" si="25"/>
        <v>0.15558719828554751</v>
      </c>
      <c r="K186">
        <f t="shared" si="26"/>
        <v>7.7965168011130459E-2</v>
      </c>
      <c r="M186">
        <f>('Sharpe Ratio'!$H$2*B186) + (1 - 'Sharpe Ratio'!$H$2)*C186</f>
        <v>-6.0021486474245975E-2</v>
      </c>
      <c r="N186">
        <f>('Sharpe Ratio'!$H$3*B186) + (1 - 'Sharpe Ratio'!$H$3)*C186</f>
        <v>-3.2574347967717611E-2</v>
      </c>
      <c r="O186">
        <f>('Sharpe Ratio'!$H$4*B186) + (1 - 'Sharpe Ratio'!$H$4)*C186</f>
        <v>-2.1926302218915148E-2</v>
      </c>
      <c r="P186" s="3">
        <v>39872</v>
      </c>
      <c r="Q186" s="7">
        <f t="shared" si="27"/>
        <v>910.86183265918169</v>
      </c>
      <c r="R186" s="7">
        <f t="shared" si="28"/>
        <v>962.81134537847583</v>
      </c>
      <c r="S186" s="7">
        <f t="shared" si="29"/>
        <v>983.44347876368056</v>
      </c>
    </row>
    <row r="187" spans="1:19" x14ac:dyDescent="0.3">
      <c r="A187" s="3">
        <v>39844</v>
      </c>
      <c r="B187" s="2">
        <v>-8.42859960175837E-2</v>
      </c>
      <c r="C187" s="2">
        <v>-4.5754899257362203E-2</v>
      </c>
      <c r="D187" s="2">
        <v>0</v>
      </c>
      <c r="F187">
        <f t="shared" si="20"/>
        <v>-0.25776373307869666</v>
      </c>
      <c r="G187">
        <f t="shared" si="21"/>
        <v>-8.42859960175837E-2</v>
      </c>
      <c r="H187">
        <f t="array" ref="H187">PRODUCT(1+G187:G307)^(1/10)-1</f>
        <v>-2.5049585260209617E-2</v>
      </c>
      <c r="I187" cm="1">
        <f t="array" ref="I187">PRODUCT(1+C187:C307 - C187:D307)^(1/10)-1</f>
        <v>5.3284661520698773E-2</v>
      </c>
      <c r="J187">
        <f t="shared" si="25"/>
        <v>0.15263301948060148</v>
      </c>
      <c r="K187">
        <f t="shared" si="26"/>
        <v>7.7767370546817927E-2</v>
      </c>
      <c r="M187">
        <f>('Sharpe Ratio'!$H$2*B187) + (1 - 'Sharpe Ratio'!$H$2)*C187</f>
        <v>-6.516425134220187E-2</v>
      </c>
      <c r="N187">
        <f>('Sharpe Ratio'!$H$3*B187) + (1 - 'Sharpe Ratio'!$H$3)*C187</f>
        <v>-5.386660112107669E-2</v>
      </c>
      <c r="O187">
        <f>('Sharpe Ratio'!$H$4*B187) + (1 - 'Sharpe Ratio'!$H$4)*C187</f>
        <v>-4.9483707203741886E-2</v>
      </c>
      <c r="P187" s="3">
        <v>39844</v>
      </c>
      <c r="Q187" s="7">
        <f t="shared" si="27"/>
        <v>969.02409954312793</v>
      </c>
      <c r="R187" s="7">
        <f t="shared" si="28"/>
        <v>995.23032426924669</v>
      </c>
      <c r="S187" s="7">
        <f t="shared" si="29"/>
        <v>1005.4901598875196</v>
      </c>
    </row>
    <row r="188" spans="1:19" x14ac:dyDescent="0.3">
      <c r="A188" s="3">
        <v>39813</v>
      </c>
      <c r="B188" s="2">
        <v>1.0640623392655301E-2</v>
      </c>
      <c r="C188" s="2">
        <v>6.28924106214062E-2</v>
      </c>
      <c r="D188" s="2">
        <v>0</v>
      </c>
      <c r="F188">
        <f t="shared" si="20"/>
        <v>-0.29997065236581422</v>
      </c>
      <c r="G188">
        <f t="shared" si="21"/>
        <v>1.0640623392655301E-2</v>
      </c>
      <c r="H188">
        <f t="array" ref="H188">PRODUCT(1+G188:G308)^(1/10)-1</f>
        <v>-1.0930663633047399E-2</v>
      </c>
      <c r="I188" cm="1">
        <f t="array" ref="I188">PRODUCT(1+C188:C308 - C188:D308)^(1/10)-1</f>
        <v>5.9245624881571146E-2</v>
      </c>
      <c r="J188">
        <f t="shared" si="25"/>
        <v>0.15142556956020953</v>
      </c>
      <c r="K188">
        <f t="shared" si="26"/>
        <v>7.610949605854149E-2</v>
      </c>
      <c r="M188">
        <f>('Sharpe Ratio'!$H$2*B188) + (1 - 'Sharpe Ratio'!$H$2)*C188</f>
        <v>3.6571505672965673E-2</v>
      </c>
      <c r="N188">
        <f>('Sharpe Ratio'!$H$3*B188) + (1 - 'Sharpe Ratio'!$H$3)*C188</f>
        <v>5.1892180794482497E-2</v>
      </c>
      <c r="O188">
        <f>('Sharpe Ratio'!$H$4*B188) + (1 - 'Sharpe Ratio'!$H$4)*C188</f>
        <v>5.7835796722155573E-2</v>
      </c>
      <c r="P188" s="3">
        <v>39813</v>
      </c>
      <c r="Q188" s="7">
        <f>(1+M188)*1000</f>
        <v>1036.5715056729657</v>
      </c>
      <c r="R188" s="7">
        <f>(1+N188)*1000</f>
        <v>1051.8921807944826</v>
      </c>
      <c r="S188" s="7">
        <f>1000*(1+O188)</f>
        <v>1057.8357967221557</v>
      </c>
    </row>
    <row r="189" spans="1:19" x14ac:dyDescent="0.3">
      <c r="A189" s="3">
        <v>39782</v>
      </c>
      <c r="B189" s="2">
        <v>-7.1753829994210996E-2</v>
      </c>
      <c r="C189" s="2">
        <v>9.0353400140953805E-2</v>
      </c>
      <c r="D189" s="2">
        <v>2.5000000000000001E-5</v>
      </c>
      <c r="F189">
        <f t="shared" si="20"/>
        <v>-0.31867515754464421</v>
      </c>
      <c r="G189">
        <f t="shared" si="21"/>
        <v>-7.1778829994210994E-2</v>
      </c>
      <c r="H189">
        <f t="array" ref="H189">PRODUCT(1+G189:G309)^(1/10)-1</f>
        <v>-6.1704861553723012E-3</v>
      </c>
      <c r="I189" cm="1">
        <f t="array" ref="I189">PRODUCT(1+C189:C309 - C189:D309)^(1/10)-1</f>
        <v>5.1857518385043377E-2</v>
      </c>
      <c r="J189">
        <f t="shared" si="25"/>
        <v>0.1525775770183469</v>
      </c>
      <c r="K189">
        <f t="shared" si="26"/>
        <v>7.3995195496585633E-2</v>
      </c>
      <c r="M189">
        <f>('Sharpe Ratio'!$H$2*B189) + (1 - 'Sharpe Ratio'!$H$2)*C189</f>
        <v>8.6947771131296384E-3</v>
      </c>
      <c r="N189">
        <f>('Sharpe Ratio'!$H$3*B189) + (1 - 'Sharpe Ratio'!$H$3)*C189</f>
        <v>5.6226016511257942E-2</v>
      </c>
      <c r="O189">
        <f>('Sharpe Ratio'!$H$4*B189) + (1 - 'Sharpe Ratio'!$H$4)*C189</f>
        <v>7.4665636783082343E-2</v>
      </c>
      <c r="P189" s="3">
        <v>39782</v>
      </c>
    </row>
    <row r="190" spans="1:19" x14ac:dyDescent="0.3">
      <c r="A190" s="3">
        <v>39752</v>
      </c>
      <c r="B190" s="2">
        <v>-0.16794823729209099</v>
      </c>
      <c r="C190" s="2">
        <v>-7.8915189465105194E-3</v>
      </c>
      <c r="D190" s="2">
        <v>6.6666666666666697E-5</v>
      </c>
      <c r="F190">
        <f t="shared" si="20"/>
        <v>-0.29246237115745016</v>
      </c>
      <c r="G190">
        <f t="shared" si="21"/>
        <v>-0.16801490395875765</v>
      </c>
      <c r="H190">
        <f t="array" ref="H190">PRODUCT(1+G190:G310)^(1/10)-1</f>
        <v>9.0957804174103263E-3</v>
      </c>
      <c r="I190" cm="1">
        <f t="array" ref="I190">PRODUCT(1+C190:C310 - C190:D310)^(1/10)-1</f>
        <v>4.1704966121390852E-2</v>
      </c>
      <c r="J190">
        <f t="shared" si="25"/>
        <v>0.15293236472308902</v>
      </c>
      <c r="K190">
        <f t="shared" si="26"/>
        <v>6.8950364158047991E-2</v>
      </c>
      <c r="M190">
        <f>('Sharpe Ratio'!$H$2*B190) + (1 - 'Sharpe Ratio'!$H$2)*C190</f>
        <v>-8.8517233268781192E-2</v>
      </c>
      <c r="N190">
        <f>('Sharpe Ratio'!$H$3*B190) + (1 - 'Sharpe Ratio'!$H$3)*C190</f>
        <v>-4.1587221630069608E-2</v>
      </c>
      <c r="O190">
        <f>('Sharpe Ratio'!$H$4*B190) + (1 - 'Sharpe Ratio'!$H$4)*C190</f>
        <v>-2.3380846098355258E-2</v>
      </c>
      <c r="P190" s="3">
        <v>39752</v>
      </c>
    </row>
    <row r="191" spans="1:19" x14ac:dyDescent="0.3">
      <c r="A191" s="3">
        <v>39721</v>
      </c>
      <c r="B191" s="2">
        <v>-8.9107813669681402E-2</v>
      </c>
      <c r="C191" s="2">
        <v>1.81982660781288E-3</v>
      </c>
      <c r="D191" s="2">
        <v>1.25E-4</v>
      </c>
      <c r="F191">
        <f t="shared" si="20"/>
        <v>-0.29538977691044555</v>
      </c>
      <c r="G191">
        <f t="shared" si="21"/>
        <v>-8.9232813669681402E-2</v>
      </c>
      <c r="H191">
        <f t="array" ref="H191">PRODUCT(1+G191:G311)^(1/10)-1</f>
        <v>3.4193685844076116E-2</v>
      </c>
      <c r="I191" cm="1">
        <f t="array" ref="I191">PRODUCT(1+C191:C311 - C191:D311)^(1/10)-1</f>
        <v>4.7667740612682863E-2</v>
      </c>
      <c r="J191">
        <f t="shared" si="25"/>
        <v>0.14438193491154763</v>
      </c>
      <c r="K191">
        <f t="shared" si="26"/>
        <v>7.040959779522446E-2</v>
      </c>
      <c r="M191">
        <f>('Sharpe Ratio'!$H$2*B191) + (1 - 'Sharpe Ratio'!$H$2)*C191</f>
        <v>-4.3983348821429416E-2</v>
      </c>
      <c r="N191">
        <f>('Sharpe Ratio'!$H$3*B191) + (1 - 'Sharpe Ratio'!$H$3)*C191</f>
        <v>-1.7322579685266414E-2</v>
      </c>
      <c r="O191">
        <f>('Sharpe Ratio'!$H$4*B191) + (1 - 'Sharpe Ratio'!$H$4)*C191</f>
        <v>-6.979603881336921E-3</v>
      </c>
      <c r="P191" s="3">
        <v>39721</v>
      </c>
    </row>
    <row r="192" spans="1:19" x14ac:dyDescent="0.3">
      <c r="A192" s="3">
        <v>39691</v>
      </c>
      <c r="B192" s="2">
        <v>1.4463459345611E-2</v>
      </c>
      <c r="C192" s="2">
        <v>1.7755442809514101E-2</v>
      </c>
      <c r="D192" s="2">
        <v>1.08333333333333E-4</v>
      </c>
      <c r="F192">
        <f t="shared" si="20"/>
        <v>-0.3339839556070493</v>
      </c>
      <c r="G192">
        <f t="shared" si="21"/>
        <v>1.4355126012277666E-2</v>
      </c>
      <c r="H192">
        <f t="array" ref="H192">PRODUCT(1+G192:G312)^(1/10)-1</f>
        <v>2.7687165129409719E-2</v>
      </c>
      <c r="I192" cm="1">
        <f t="array" ref="I192">PRODUCT(1+C192:C312 - C192:D312)^(1/10)-1</f>
        <v>5.1507634183643791E-2</v>
      </c>
      <c r="J192">
        <f t="shared" si="25"/>
        <v>0.14895864520624824</v>
      </c>
      <c r="K192">
        <f t="shared" si="26"/>
        <v>7.1266163382378914E-2</v>
      </c>
      <c r="M192">
        <f>('Sharpe Ratio'!$H$2*B192) + (1 - 'Sharpe Ratio'!$H$2)*C192</f>
        <v>1.609716491241751E-2</v>
      </c>
      <c r="N192">
        <f>('Sharpe Ratio'!$H$3*B192) + (1 - 'Sharpe Ratio'!$H$3)*C192</f>
        <v>1.7062402884758361E-2</v>
      </c>
      <c r="O192">
        <f>('Sharpe Ratio'!$H$4*B192) + (1 - 'Sharpe Ratio'!$H$4)*C192</f>
        <v>1.7436864436935179E-2</v>
      </c>
      <c r="P192" s="3">
        <v>39691</v>
      </c>
    </row>
    <row r="193" spans="1:16" x14ac:dyDescent="0.3">
      <c r="A193" s="3">
        <v>39660</v>
      </c>
      <c r="B193" s="2">
        <v>-8.4062864006990701E-3</v>
      </c>
      <c r="C193" s="2">
        <v>3.7485036024422799E-3</v>
      </c>
      <c r="D193" s="2">
        <v>1.25E-4</v>
      </c>
      <c r="F193">
        <f t="shared" si="20"/>
        <v>-0.33529255574991412</v>
      </c>
      <c r="G193">
        <f t="shared" si="21"/>
        <v>-8.5312864006990702E-3</v>
      </c>
      <c r="H193">
        <f t="array" ref="H193">PRODUCT(1+G193:G313)^(1/10)-1</f>
        <v>2.5091023387581624E-2</v>
      </c>
      <c r="I193" cm="1">
        <f t="array" ref="I193">PRODUCT(1+C193:C313 - C193:D313)^(1/10)-1</f>
        <v>4.9672706772416753E-2</v>
      </c>
      <c r="J193">
        <f t="shared" si="25"/>
        <v>0.14898240822049319</v>
      </c>
      <c r="K193">
        <f t="shared" si="26"/>
        <v>7.1155487427337225E-2</v>
      </c>
      <c r="M193">
        <f>('Sharpe Ratio'!$H$2*B193) + (1 - 'Sharpe Ratio'!$H$2)*C193</f>
        <v>-2.3742548582463881E-3</v>
      </c>
      <c r="N193">
        <f>('Sharpe Ratio'!$H$3*B193) + (1 - 'Sharpe Ratio'!$H$3)*C193</f>
        <v>1.1896345067842519E-3</v>
      </c>
      <c r="O193">
        <f>('Sharpe Ratio'!$H$4*B193) + (1 - 'Sharpe Ratio'!$H$4)*C193</f>
        <v>2.5722360844857191E-3</v>
      </c>
      <c r="P193" s="3">
        <v>39660</v>
      </c>
    </row>
    <row r="194" spans="1:16" x14ac:dyDescent="0.3">
      <c r="A194" s="3">
        <v>39629</v>
      </c>
      <c r="B194" s="2">
        <v>-8.4302913009693198E-2</v>
      </c>
      <c r="C194" s="2">
        <v>8.2576474633262505E-3</v>
      </c>
      <c r="D194" s="2">
        <v>1.41666666666667E-4</v>
      </c>
      <c r="F194">
        <f t="shared" ref="F194:F257" si="30">CORREL(B194:B314,C194:C314)</f>
        <v>-0.33132235049456105</v>
      </c>
      <c r="G194">
        <f t="shared" ref="G194:G257" si="31">B194-D194</f>
        <v>-8.4444579676359863E-2</v>
      </c>
      <c r="H194">
        <f t="array" ref="H194">PRODUCT(1+G194:G314)^(1/10)-1</f>
        <v>3.0028848026571797E-2</v>
      </c>
      <c r="I194" cm="1">
        <f t="array" ref="I194">PRODUCT(1+C194:C314 - C194:D314)^(1/10)-1</f>
        <v>5.058943314733888E-2</v>
      </c>
      <c r="J194">
        <f t="shared" si="25"/>
        <v>0.14939758077248733</v>
      </c>
      <c r="K194">
        <f t="shared" si="26"/>
        <v>7.1203166391038616E-2</v>
      </c>
      <c r="M194">
        <f>('Sharpe Ratio'!$H$2*B194) + (1 - 'Sharpe Ratio'!$H$2)*C194</f>
        <v>-3.8368082361359912E-2</v>
      </c>
      <c r="N194">
        <f>('Sharpe Ratio'!$H$3*B194) + (1 - 'Sharpe Ratio'!$H$3)*C194</f>
        <v>-1.1228526926357368E-2</v>
      </c>
      <c r="O194">
        <f>('Sharpe Ratio'!$H$4*B194) + (1 - 'Sharpe Ratio'!$H$4)*C194</f>
        <v>-6.9980722738648398E-4</v>
      </c>
      <c r="P194" s="3">
        <v>39629</v>
      </c>
    </row>
    <row r="195" spans="1:16" x14ac:dyDescent="0.3">
      <c r="A195" s="3">
        <v>39599</v>
      </c>
      <c r="B195" s="2">
        <v>1.2952618906434199E-2</v>
      </c>
      <c r="C195" s="2">
        <v>-1.9626026308327001E-2</v>
      </c>
      <c r="D195" s="2">
        <v>1.4999999999999999E-4</v>
      </c>
      <c r="F195">
        <f t="shared" si="30"/>
        <v>-0.33496680735228274</v>
      </c>
      <c r="G195">
        <f t="shared" si="31"/>
        <v>1.2802618906434199E-2</v>
      </c>
      <c r="H195">
        <f t="array" ref="H195">PRODUCT(1+G195:G315)^(1/10)-1</f>
        <v>3.7321310231776428E-2</v>
      </c>
      <c r="I195" cm="1">
        <f t="array" ref="I195">PRODUCT(1+C195:C315 - C195:D315)^(1/10)-1</f>
        <v>5.0846511869215627E-2</v>
      </c>
      <c r="J195">
        <f t="shared" ref="J195:J258" si="32">_xlfn.STDEV.S(G195:G315) * SQRT(12)</f>
        <v>0.14692942108124823</v>
      </c>
      <c r="K195">
        <f t="shared" ref="K195:K258" si="33">_xlfn.STDEV.S(C195:C315) * SQRT(12)</f>
        <v>7.1222028673485191E-2</v>
      </c>
      <c r="M195">
        <f>('Sharpe Ratio'!$H$2*B195) + (1 - 'Sharpe Ratio'!$H$2)*C195</f>
        <v>-3.2151154184719638E-3</v>
      </c>
      <c r="N195">
        <f>('Sharpe Ratio'!$H$3*B195) + (1 - 'Sharpe Ratio'!$H$3)*C195</f>
        <v>-1.2767455457089376E-2</v>
      </c>
      <c r="O195">
        <f>('Sharpe Ratio'!$H$4*B195) + (1 - 'Sharpe Ratio'!$H$4)*C195</f>
        <v>-1.6473260844238308E-2</v>
      </c>
      <c r="P195" s="3">
        <v>39599</v>
      </c>
    </row>
    <row r="196" spans="1:16" x14ac:dyDescent="0.3">
      <c r="A196" s="3">
        <v>39568</v>
      </c>
      <c r="B196" s="2">
        <v>4.87039500036517E-2</v>
      </c>
      <c r="C196" s="2">
        <v>-2.3905252748295899E-2</v>
      </c>
      <c r="D196" s="2">
        <v>1.4999999999999999E-4</v>
      </c>
      <c r="F196">
        <f t="shared" si="30"/>
        <v>-0.33493233286187885</v>
      </c>
      <c r="G196">
        <f t="shared" si="31"/>
        <v>4.8553950003651702E-2</v>
      </c>
      <c r="H196">
        <f t="array" ref="H196">PRODUCT(1+G196:G316)^(1/10)-1</f>
        <v>3.7003107989133976E-2</v>
      </c>
      <c r="I196" cm="1">
        <f t="array" ref="I196">PRODUCT(1+C196:C316 - C196:D316)^(1/10)-1</f>
        <v>5.3358047284495225E-2</v>
      </c>
      <c r="J196">
        <f t="shared" si="32"/>
        <v>0.14691394735620897</v>
      </c>
      <c r="K196">
        <f t="shared" si="33"/>
        <v>7.0807181577118308E-2</v>
      </c>
      <c r="M196">
        <f>('Sharpe Ratio'!$H$2*B196) + (1 - 'Sharpe Ratio'!$H$2)*C196</f>
        <v>1.2670336822437064E-2</v>
      </c>
      <c r="N196">
        <f>('Sharpe Ratio'!$H$3*B196) + (1 - 'Sharpe Ratio'!$H$3)*C196</f>
        <v>-8.6193082824262274E-3</v>
      </c>
      <c r="O196">
        <f>('Sharpe Ratio'!$H$4*B196) + (1 - 'Sharpe Ratio'!$H$4)*C196</f>
        <v>-1.6878570536611057E-2</v>
      </c>
      <c r="P196" s="3">
        <v>39568</v>
      </c>
    </row>
    <row r="197" spans="1:16" x14ac:dyDescent="0.3">
      <c r="A197" s="3">
        <v>39538</v>
      </c>
      <c r="B197" s="2">
        <v>-4.31876923890517E-3</v>
      </c>
      <c r="C197" s="2">
        <v>1.0798886372215899E-2</v>
      </c>
      <c r="D197" s="2">
        <v>1.41666666666667E-4</v>
      </c>
      <c r="F197">
        <f t="shared" si="30"/>
        <v>-0.32685985505278203</v>
      </c>
      <c r="G197">
        <f t="shared" si="31"/>
        <v>-4.4604359055718367E-3</v>
      </c>
      <c r="H197">
        <f t="array" ref="H197">PRODUCT(1+G197:G317)^(1/10)-1</f>
        <v>3.7233398252082495E-2</v>
      </c>
      <c r="I197" cm="1">
        <f t="array" ref="I197">PRODUCT(1+C197:C317 - C197:D317)^(1/10)-1</f>
        <v>5.5993773129324964E-2</v>
      </c>
      <c r="J197">
        <f t="shared" si="32"/>
        <v>0.14698659221185295</v>
      </c>
      <c r="K197">
        <f t="shared" si="33"/>
        <v>7.023153207225985E-2</v>
      </c>
      <c r="M197">
        <f>('Sharpe Ratio'!$H$2*B197) + (1 - 'Sharpe Ratio'!$H$2)*C197</f>
        <v>3.1836372585046075E-3</v>
      </c>
      <c r="N197">
        <f>('Sharpe Ratio'!$H$3*B197) + (1 - 'Sharpe Ratio'!$H$3)*C197</f>
        <v>7.6162643991418153E-3</v>
      </c>
      <c r="O197">
        <f>('Sharpe Ratio'!$H$4*B197) + (1 - 'Sharpe Ratio'!$H$4)*C197</f>
        <v>9.3358905295547207E-3</v>
      </c>
      <c r="P197" s="3">
        <v>39538</v>
      </c>
    </row>
    <row r="198" spans="1:16" x14ac:dyDescent="0.3">
      <c r="A198" s="3">
        <v>39507</v>
      </c>
      <c r="B198" s="2">
        <v>-3.2485487271649703E-2</v>
      </c>
      <c r="C198" s="2">
        <v>1.06861588648064E-2</v>
      </c>
      <c r="D198" s="2">
        <v>1.08333333333333E-4</v>
      </c>
      <c r="F198">
        <f t="shared" si="30"/>
        <v>-0.33056281151945516</v>
      </c>
      <c r="G198">
        <f t="shared" si="31"/>
        <v>-3.2593820604983038E-2</v>
      </c>
      <c r="H198">
        <f t="array" ref="H198">PRODUCT(1+G198:G318)^(1/10)-1</f>
        <v>4.4917424039410792E-2</v>
      </c>
      <c r="I198" cm="1">
        <f t="array" ref="I198">PRODUCT(1+C198:C318 - C198:D318)^(1/10)-1</f>
        <v>5.4061580257789066E-2</v>
      </c>
      <c r="J198">
        <f t="shared" si="32"/>
        <v>0.1485053163900969</v>
      </c>
      <c r="K198">
        <f t="shared" si="33"/>
        <v>7.0313175110439066E-2</v>
      </c>
      <c r="M198">
        <f>('Sharpe Ratio'!$H$2*B198) + (1 - 'Sharpe Ratio'!$H$2)*C198</f>
        <v>-1.1060787119083823E-2</v>
      </c>
      <c r="N198">
        <f>('Sharpe Ratio'!$H$3*B198) + (1 - 'Sharpe Ratio'!$H$3)*C198</f>
        <v>1.5975122424697558E-3</v>
      </c>
      <c r="O198">
        <f>('Sharpe Ratio'!$H$4*B198) + (1 - 'Sharpe Ratio'!$H$4)*C198</f>
        <v>6.508266442649872E-3</v>
      </c>
      <c r="P198" s="3">
        <v>39507</v>
      </c>
    </row>
    <row r="199" spans="1:16" x14ac:dyDescent="0.3">
      <c r="A199" s="3">
        <v>39478</v>
      </c>
      <c r="B199" s="2">
        <v>-5.9981723520146302E-2</v>
      </c>
      <c r="C199" s="2">
        <v>3.51512593339516E-2</v>
      </c>
      <c r="D199" s="2">
        <v>1.75E-4</v>
      </c>
      <c r="F199">
        <f t="shared" si="30"/>
        <v>-0.32787328646390995</v>
      </c>
      <c r="G199">
        <f t="shared" si="31"/>
        <v>-6.0156723520146303E-2</v>
      </c>
      <c r="H199">
        <f t="array" ref="H199">PRODUCT(1+G199:G319)^(1/10)-1</f>
        <v>4.950258407398711E-2</v>
      </c>
      <c r="I199" cm="1">
        <f t="array" ref="I199">PRODUCT(1+C199:C319 - C199:D319)^(1/10)-1</f>
        <v>5.5056691207814312E-2</v>
      </c>
      <c r="J199">
        <f t="shared" si="32"/>
        <v>0.14804732813370416</v>
      </c>
      <c r="K199">
        <f t="shared" si="33"/>
        <v>7.0463410460857856E-2</v>
      </c>
      <c r="M199">
        <f>('Sharpe Ratio'!$H$2*B199) + (1 - 'Sharpe Ratio'!$H$2)*C199</f>
        <v>-1.2770282338914779E-2</v>
      </c>
      <c r="N199">
        <f>('Sharpe Ratio'!$H$3*B199) + (1 - 'Sharpe Ratio'!$H$3)*C199</f>
        <v>1.5123529546748197E-2</v>
      </c>
      <c r="O199">
        <f>('Sharpe Ratio'!$H$4*B199) + (1 - 'Sharpe Ratio'!$H$4)*C199</f>
        <v>2.5944861067204641E-2</v>
      </c>
      <c r="P199" s="3">
        <v>39478</v>
      </c>
    </row>
    <row r="200" spans="1:16" x14ac:dyDescent="0.3">
      <c r="A200" s="3">
        <v>39447</v>
      </c>
      <c r="B200" s="2">
        <v>-6.9374791039785704E-3</v>
      </c>
      <c r="C200" s="2">
        <v>-1.96141510125392E-3</v>
      </c>
      <c r="D200" s="2">
        <v>2.2499999999999999E-4</v>
      </c>
      <c r="F200">
        <f t="shared" si="30"/>
        <v>-0.31362647120882081</v>
      </c>
      <c r="G200">
        <f t="shared" si="31"/>
        <v>-7.1624791039785708E-3</v>
      </c>
      <c r="H200">
        <f t="array" ref="H200">PRODUCT(1+G200:G320)^(1/10)-1</f>
        <v>5.7791992000750581E-2</v>
      </c>
      <c r="I200" cm="1">
        <f t="array" ref="I200">PRODUCT(1+C200:C320 - C200:D320)^(1/10)-1</f>
        <v>5.2717079832442115E-2</v>
      </c>
      <c r="J200">
        <f t="shared" si="32"/>
        <v>0.14664137938753835</v>
      </c>
      <c r="K200">
        <f t="shared" si="33"/>
        <v>6.9850614202927611E-2</v>
      </c>
      <c r="M200">
        <f>('Sharpe Ratio'!$H$2*B200) + (1 - 'Sharpe Ratio'!$H$2)*C200</f>
        <v>-4.4680185033477903E-3</v>
      </c>
      <c r="N200">
        <f>('Sharpe Ratio'!$H$3*B200) + (1 - 'Sharpe Ratio'!$H$3)*C200</f>
        <v>-3.0089935778296302E-3</v>
      </c>
      <c r="O200">
        <f>('Sharpe Ratio'!$H$4*B200) + (1 - 'Sharpe Ratio'!$H$4)*C200</f>
        <v>-2.4429686659115722E-3</v>
      </c>
      <c r="P200" s="3">
        <v>39447</v>
      </c>
    </row>
    <row r="201" spans="1:16" x14ac:dyDescent="0.3">
      <c r="A201" s="3">
        <v>39416</v>
      </c>
      <c r="B201" s="2">
        <v>-4.1806823642479597E-2</v>
      </c>
      <c r="C201" s="2">
        <v>4.2052540404896803E-2</v>
      </c>
      <c r="D201" s="2">
        <v>2.8333333333333297E-4</v>
      </c>
      <c r="F201">
        <f t="shared" si="30"/>
        <v>-0.31438601746671546</v>
      </c>
      <c r="G201">
        <f t="shared" si="31"/>
        <v>-4.2090156975812927E-2</v>
      </c>
      <c r="H201">
        <f t="array" ref="H201">PRODUCT(1+G201:G321)^(1/10)-1</f>
        <v>6.3320736558513557E-2</v>
      </c>
      <c r="I201" cm="1">
        <f t="array" ref="I201">PRODUCT(1+C201:C321 - C201:D321)^(1/10)-1</f>
        <v>5.318320878965288E-2</v>
      </c>
      <c r="J201">
        <f t="shared" si="32"/>
        <v>0.14713435061334512</v>
      </c>
      <c r="K201">
        <f t="shared" si="33"/>
        <v>6.9821983613053862E-2</v>
      </c>
      <c r="M201">
        <f>('Sharpe Ratio'!$H$2*B201) + (1 - 'Sharpe Ratio'!$H$2)*C201</f>
        <v>-1.9011706564328254E-4</v>
      </c>
      <c r="N201">
        <f>('Sharpe Ratio'!$H$3*B201) + (1 - 'Sharpe Ratio'!$H$3)*C201</f>
        <v>2.4398172457206317E-2</v>
      </c>
      <c r="O201">
        <f>('Sharpe Ratio'!$H$4*B201) + (1 - 'Sharpe Ratio'!$H$4)*C201</f>
        <v>3.3937135204154568E-2</v>
      </c>
      <c r="P201" s="3">
        <v>39416</v>
      </c>
    </row>
    <row r="202" spans="1:16" x14ac:dyDescent="0.3">
      <c r="A202" s="3">
        <v>39386</v>
      </c>
      <c r="B202" s="2">
        <v>1.5906594524225999E-2</v>
      </c>
      <c r="C202" s="2">
        <v>1.2201565377632E-2</v>
      </c>
      <c r="D202" s="2">
        <v>2.66666666666667E-4</v>
      </c>
      <c r="F202">
        <f t="shared" si="30"/>
        <v>-0.30869311827329143</v>
      </c>
      <c r="G202">
        <f t="shared" si="31"/>
        <v>1.563992785755933E-2</v>
      </c>
      <c r="H202">
        <f t="array" ref="H202">PRODUCT(1+G202:G322)^(1/10)-1</f>
        <v>6.4243437739473164E-2</v>
      </c>
      <c r="I202" cm="1">
        <f t="array" ref="I202">PRODUCT(1+C202:C322 - C202:D322)^(1/10)-1</f>
        <v>5.1561097228793429E-2</v>
      </c>
      <c r="J202">
        <f t="shared" si="32"/>
        <v>0.14688490002112167</v>
      </c>
      <c r="K202">
        <f t="shared" si="33"/>
        <v>6.9149534704647228E-2</v>
      </c>
      <c r="M202">
        <f>('Sharpe Ratio'!$H$2*B202) + (1 - 'Sharpe Ratio'!$H$2)*C202</f>
        <v>1.4067907663146081E-2</v>
      </c>
      <c r="N202">
        <f>('Sharpe Ratio'!$H$3*B202) + (1 - 'Sharpe Ratio'!$H$3)*C202</f>
        <v>1.2981561130687493E-2</v>
      </c>
      <c r="O202">
        <f>('Sharpe Ratio'!$H$4*B202) + (1 - 'Sharpe Ratio'!$H$4)*C202</f>
        <v>1.256011582869652E-2</v>
      </c>
      <c r="P202" s="3">
        <v>39386</v>
      </c>
    </row>
    <row r="203" spans="1:16" x14ac:dyDescent="0.3">
      <c r="A203" s="3">
        <v>39355</v>
      </c>
      <c r="B203" s="2">
        <v>3.7400194135344102E-2</v>
      </c>
      <c r="C203" s="2">
        <v>1.0329939189812601E-3</v>
      </c>
      <c r="D203" s="2">
        <v>2.66666666666667E-4</v>
      </c>
      <c r="F203">
        <f t="shared" si="30"/>
        <v>-0.29901872702415494</v>
      </c>
      <c r="G203">
        <f t="shared" si="31"/>
        <v>3.7133527468677437E-2</v>
      </c>
      <c r="H203">
        <f t="array" ref="H203">PRODUCT(1+G203:G323)^(1/10)-1</f>
        <v>6.8236643428170263E-2</v>
      </c>
      <c r="I203" cm="1">
        <f t="array" ref="I203">PRODUCT(1+C203:C323 - C203:D323)^(1/10)-1</f>
        <v>5.2530611836024255E-2</v>
      </c>
      <c r="J203">
        <f t="shared" si="32"/>
        <v>0.14764280387205903</v>
      </c>
      <c r="K203">
        <f t="shared" si="33"/>
        <v>6.9317621559995254E-2</v>
      </c>
      <c r="M203">
        <f>('Sharpe Ratio'!$H$2*B203) + (1 - 'Sharpe Ratio'!$H$2)*C203</f>
        <v>1.9352321752596394E-2</v>
      </c>
      <c r="N203">
        <f>('Sharpe Ratio'!$H$3*B203) + (1 - 'Sharpe Ratio'!$H$3)*C203</f>
        <v>8.6891446797272842E-3</v>
      </c>
      <c r="O203">
        <f>('Sharpe Ratio'!$H$4*B203) + (1 - 'Sharpe Ratio'!$H$4)*C203</f>
        <v>4.5523929643349649E-3</v>
      </c>
      <c r="P203" s="3">
        <v>39355</v>
      </c>
    </row>
    <row r="204" spans="1:16" x14ac:dyDescent="0.3">
      <c r="A204" s="3">
        <v>39325</v>
      </c>
      <c r="B204" s="2">
        <v>1.49884853021869E-2</v>
      </c>
      <c r="C204" s="2">
        <v>2.0868739521981101E-2</v>
      </c>
      <c r="D204" s="2">
        <v>3.5E-4</v>
      </c>
      <c r="F204">
        <f t="shared" si="30"/>
        <v>-0.2790264235989432</v>
      </c>
      <c r="G204">
        <f t="shared" si="31"/>
        <v>1.46384853021869E-2</v>
      </c>
      <c r="H204">
        <f t="array" ref="H204">PRODUCT(1+G204:G324)^(1/10)-1</f>
        <v>5.8192252301944247E-2</v>
      </c>
      <c r="I204" cm="1">
        <f t="array" ref="I204">PRODUCT(1+C204:C324 - C204:D324)^(1/10)-1</f>
        <v>5.0237156147843187E-2</v>
      </c>
      <c r="J204">
        <f t="shared" si="32"/>
        <v>0.14862801479488633</v>
      </c>
      <c r="K204">
        <f t="shared" si="33"/>
        <v>6.9760825631892814E-2</v>
      </c>
      <c r="M204">
        <f>('Sharpe Ratio'!$H$2*B204) + (1 - 'Sharpe Ratio'!$H$2)*C204</f>
        <v>1.7906666440838583E-2</v>
      </c>
      <c r="N204">
        <f>('Sharpe Ratio'!$H$3*B204) + (1 - 'Sharpe Ratio'!$H$3)*C204</f>
        <v>1.9630807744158915E-2</v>
      </c>
      <c r="O204">
        <f>('Sharpe Ratio'!$H$4*B204) + (1 - 'Sharpe Ratio'!$H$4)*C204</f>
        <v>2.0299683862913087E-2</v>
      </c>
      <c r="P204" s="3">
        <v>39325</v>
      </c>
    </row>
    <row r="205" spans="1:16" x14ac:dyDescent="0.3">
      <c r="A205" s="3">
        <v>39294</v>
      </c>
      <c r="B205" s="2">
        <v>-3.1004350412804901E-2</v>
      </c>
      <c r="C205" s="2">
        <v>2.46585555324275E-2</v>
      </c>
      <c r="D205" s="2">
        <v>3.33333333333333E-4</v>
      </c>
      <c r="F205">
        <f t="shared" si="30"/>
        <v>-0.24880307222122777</v>
      </c>
      <c r="G205">
        <f t="shared" si="31"/>
        <v>-3.1337683746138233E-2</v>
      </c>
      <c r="H205">
        <f t="array" ref="H205">PRODUCT(1+G205:G325)^(1/10)-1</f>
        <v>6.4740744774064884E-2</v>
      </c>
      <c r="I205" cm="1">
        <f t="array" ref="I205">PRODUCT(1+C205:C325 - C205:D325)^(1/10)-1</f>
        <v>5.2303624883985433E-2</v>
      </c>
      <c r="J205">
        <f t="shared" si="32"/>
        <v>0.15040056264242144</v>
      </c>
      <c r="K205">
        <f t="shared" si="33"/>
        <v>7.0523967567728565E-2</v>
      </c>
      <c r="M205">
        <f>('Sharpe Ratio'!$H$2*B205) + (1 - 'Sharpe Ratio'!$H$2)*C205</f>
        <v>-3.3806395696358259E-3</v>
      </c>
      <c r="N205">
        <f>('Sharpe Ratio'!$H$3*B205) + (1 - 'Sharpe Ratio'!$H$3)*C205</f>
        <v>1.2940205008809796E-2</v>
      </c>
      <c r="O205">
        <f>('Sharpe Ratio'!$H$4*B205) + (1 - 'Sharpe Ratio'!$H$4)*C205</f>
        <v>1.9271834066937235E-2</v>
      </c>
      <c r="P205" s="3">
        <v>39294</v>
      </c>
    </row>
    <row r="206" spans="1:16" x14ac:dyDescent="0.3">
      <c r="A206" s="3">
        <v>39263</v>
      </c>
      <c r="B206" s="2">
        <v>-1.6613019849322501E-2</v>
      </c>
      <c r="C206" s="2">
        <v>-7.0002766066744604E-3</v>
      </c>
      <c r="D206" s="2">
        <v>3.33333333333333E-4</v>
      </c>
      <c r="F206">
        <f t="shared" si="30"/>
        <v>-0.2379741235533645</v>
      </c>
      <c r="G206">
        <f t="shared" si="31"/>
        <v>-1.6946353182655832E-2</v>
      </c>
      <c r="H206">
        <f t="array" ref="H206">PRODUCT(1+G206:G326)^(1/10)-1</f>
        <v>7.2796152203864928E-2</v>
      </c>
      <c r="I206" cm="1">
        <f t="array" ref="I206">PRODUCT(1+C206:C326 - C206:D326)^(1/10)-1</f>
        <v>5.148020808024234E-2</v>
      </c>
      <c r="J206">
        <f t="shared" si="32"/>
        <v>0.15040667670188679</v>
      </c>
      <c r="K206">
        <f t="shared" si="33"/>
        <v>7.0341831053377102E-2</v>
      </c>
      <c r="M206">
        <f>('Sharpe Ratio'!$H$2*B206) + (1 - 'Sharpe Ratio'!$H$2)*C206</f>
        <v>-1.1842524395746909E-2</v>
      </c>
      <c r="N206">
        <f>('Sharpe Ratio'!$H$3*B206) + (1 - 'Sharpe Ratio'!$H$3)*C206</f>
        <v>-9.0239850871788908E-3</v>
      </c>
      <c r="O206">
        <f>('Sharpe Ratio'!$H$4*B206) + (1 - 'Sharpe Ratio'!$H$4)*C206</f>
        <v>-7.9305401185789052E-3</v>
      </c>
      <c r="P206" s="3">
        <v>39263</v>
      </c>
    </row>
    <row r="207" spans="1:16" x14ac:dyDescent="0.3">
      <c r="A207" s="3">
        <v>39233</v>
      </c>
      <c r="B207" s="2">
        <v>3.4894363434842902E-2</v>
      </c>
      <c r="C207" s="2">
        <v>-1.7237035795427201E-2</v>
      </c>
      <c r="D207" s="2">
        <v>3.4166666666666698E-4</v>
      </c>
      <c r="F207">
        <f t="shared" si="30"/>
        <v>-0.23647896894768683</v>
      </c>
      <c r="G207">
        <f t="shared" si="31"/>
        <v>3.4552696768176239E-2</v>
      </c>
      <c r="H207">
        <f t="array" ref="H207">PRODUCT(1+G207:G327)^(1/10)-1</f>
        <v>8.0959818059382016E-2</v>
      </c>
      <c r="I207" cm="1">
        <f t="array" ref="I207">PRODUCT(1+C207:C327 - C207:D327)^(1/10)-1</f>
        <v>5.3359509875740008E-2</v>
      </c>
      <c r="J207">
        <f t="shared" si="32"/>
        <v>0.15116016848333422</v>
      </c>
      <c r="K207">
        <f t="shared" si="33"/>
        <v>7.027279595790116E-2</v>
      </c>
      <c r="M207">
        <f>('Sharpe Ratio'!$H$2*B207) + (1 - 'Sharpe Ratio'!$H$2)*C207</f>
        <v>9.0232258481044679E-3</v>
      </c>
      <c r="N207">
        <f>('Sharpe Ratio'!$H$3*B207) + (1 - 'Sharpe Ratio'!$H$3)*C207</f>
        <v>-6.2621504729104887E-3</v>
      </c>
      <c r="O207">
        <f>('Sharpe Ratio'!$H$4*B207) + (1 - 'Sharpe Ratio'!$H$4)*C207</f>
        <v>-1.2192072323055867E-2</v>
      </c>
      <c r="P207" s="3">
        <v>39233</v>
      </c>
    </row>
    <row r="208" spans="1:16" x14ac:dyDescent="0.3">
      <c r="A208" s="3">
        <v>39202</v>
      </c>
      <c r="B208" s="2">
        <v>4.4296511652333302E-2</v>
      </c>
      <c r="C208" s="2">
        <v>5.21109227746064E-3</v>
      </c>
      <c r="D208" s="2">
        <v>3.66666666666667E-4</v>
      </c>
      <c r="F208">
        <f t="shared" si="30"/>
        <v>-0.22288496813672803</v>
      </c>
      <c r="G208">
        <f t="shared" si="31"/>
        <v>4.3929844985666634E-2</v>
      </c>
      <c r="H208">
        <f t="array" ref="H208">PRODUCT(1+G208:G328)^(1/10)-1</f>
        <v>8.3522207303682316E-2</v>
      </c>
      <c r="I208" cm="1">
        <f t="array" ref="I208">PRODUCT(1+C208:C328 - C208:D328)^(1/10)-1</f>
        <v>5.732142510499183E-2</v>
      </c>
      <c r="J208">
        <f t="shared" si="32"/>
        <v>0.15180542529928825</v>
      </c>
      <c r="K208">
        <f t="shared" si="33"/>
        <v>7.0093367748210234E-2</v>
      </c>
      <c r="M208">
        <f>('Sharpe Ratio'!$H$2*B208) + (1 - 'Sharpe Ratio'!$H$2)*C208</f>
        <v>2.4899674482930061E-2</v>
      </c>
      <c r="N208">
        <f>('Sharpe Ratio'!$H$3*B208) + (1 - 'Sharpe Ratio'!$H$3)*C208</f>
        <v>1.3439492085548389E-2</v>
      </c>
      <c r="O208">
        <f>('Sharpe Ratio'!$H$4*B208) + (1 - 'Sharpe Ratio'!$H$4)*C208</f>
        <v>8.9935442346306717E-3</v>
      </c>
      <c r="P208" s="3">
        <v>39202</v>
      </c>
    </row>
    <row r="209" spans="1:16" x14ac:dyDescent="0.3">
      <c r="A209" s="3">
        <v>39172</v>
      </c>
      <c r="B209" s="2">
        <v>1.1183638962820999E-2</v>
      </c>
      <c r="C209" s="2">
        <v>-3.5121374932396399E-3</v>
      </c>
      <c r="D209" s="2">
        <v>3.5833333333333301E-4</v>
      </c>
      <c r="F209">
        <f t="shared" si="30"/>
        <v>-0.20923748672074904</v>
      </c>
      <c r="G209">
        <f t="shared" si="31"/>
        <v>1.0825305629487665E-2</v>
      </c>
      <c r="H209">
        <f t="array" ref="H209">PRODUCT(1+G209:G329)^(1/10)-1</f>
        <v>7.4316813830345607E-2</v>
      </c>
      <c r="I209" cm="1">
        <f t="array" ref="I209">PRODUCT(1+C209:C329 - C209:D329)^(1/10)-1</f>
        <v>5.4533248514993193E-2</v>
      </c>
      <c r="J209">
        <f t="shared" si="32"/>
        <v>0.15214359372248104</v>
      </c>
      <c r="K209">
        <f t="shared" si="33"/>
        <v>7.0571752827352396E-2</v>
      </c>
      <c r="M209">
        <f>('Sharpe Ratio'!$H$2*B209) + (1 - 'Sharpe Ratio'!$H$2)*C209</f>
        <v>3.8905975280548472E-3</v>
      </c>
      <c r="N209">
        <f>('Sharpe Ratio'!$H$3*B209) + (1 - 'Sharpe Ratio'!$H$3)*C209</f>
        <v>-4.1833100210374261E-4</v>
      </c>
      <c r="O209">
        <f>('Sharpe Ratio'!$H$4*B209) + (1 - 'Sharpe Ratio'!$H$4)*C209</f>
        <v>-2.0899685794248083E-3</v>
      </c>
      <c r="P209" s="3">
        <v>39172</v>
      </c>
    </row>
    <row r="210" spans="1:16" x14ac:dyDescent="0.3">
      <c r="A210" s="3">
        <v>39141</v>
      </c>
      <c r="B210" s="2">
        <v>-1.95577381249895E-2</v>
      </c>
      <c r="C210" s="2">
        <v>2.3462690027463502E-2</v>
      </c>
      <c r="D210" s="2">
        <v>3.1666666666666697E-4</v>
      </c>
      <c r="F210">
        <f t="shared" si="30"/>
        <v>-0.20904735015975309</v>
      </c>
      <c r="G210">
        <f t="shared" si="31"/>
        <v>-1.9874404791656166E-2</v>
      </c>
      <c r="H210">
        <f t="array" ref="H210">PRODUCT(1+G210:G330)^(1/10)-1</f>
        <v>7.3964336944088105E-2</v>
      </c>
      <c r="I210" cm="1">
        <f t="array" ref="I210">PRODUCT(1+C210:C330 - C210:D330)^(1/10)-1</f>
        <v>5.4831303796828434E-2</v>
      </c>
      <c r="J210">
        <f t="shared" si="32"/>
        <v>0.15213864383803474</v>
      </c>
      <c r="K210">
        <f t="shared" si="33"/>
        <v>7.0544188670423877E-2</v>
      </c>
      <c r="M210">
        <f>('Sharpe Ratio'!$H$2*B210) + (1 - 'Sharpe Ratio'!$H$2)*C210</f>
        <v>1.791917403271304E-3</v>
      </c>
      <c r="N210">
        <f>('Sharpe Ratio'!$H$3*B210) + (1 - 'Sharpe Ratio'!$H$3)*C210</f>
        <v>1.4405878346402952E-2</v>
      </c>
      <c r="O210">
        <f>('Sharpe Ratio'!$H$4*B210) + (1 - 'Sharpe Ratio'!$H$4)*C210</f>
        <v>1.9299431572875954E-2</v>
      </c>
      <c r="P210" s="3">
        <v>39141</v>
      </c>
    </row>
    <row r="211" spans="1:16" x14ac:dyDescent="0.3">
      <c r="A211" s="3">
        <v>39113</v>
      </c>
      <c r="B211" s="2">
        <v>1.5122142003953599E-2</v>
      </c>
      <c r="C211" s="2">
        <v>-5.1006457846378703E-3</v>
      </c>
      <c r="D211" s="2">
        <v>3.66666666666667E-4</v>
      </c>
      <c r="F211">
        <f t="shared" si="30"/>
        <v>-0.20694001168557394</v>
      </c>
      <c r="G211">
        <f t="shared" si="31"/>
        <v>1.4755475337286933E-2</v>
      </c>
      <c r="H211">
        <f t="array" ref="H211">PRODUCT(1+G211:G331)^(1/10)-1</f>
        <v>8.262547829620237E-2</v>
      </c>
      <c r="I211" cm="1">
        <f t="array" ref="I211">PRODUCT(1+C211:C331 - C211:D331)^(1/10)-1</f>
        <v>5.2275094208096284E-2</v>
      </c>
      <c r="J211">
        <f t="shared" si="32"/>
        <v>0.15288536220095439</v>
      </c>
      <c r="K211">
        <f t="shared" si="33"/>
        <v>7.0319901949383964E-2</v>
      </c>
      <c r="M211">
        <f>('Sharpe Ratio'!$H$2*B211) + (1 - 'Sharpe Ratio'!$H$2)*C211</f>
        <v>5.0862225198996308E-3</v>
      </c>
      <c r="N211">
        <f>('Sharpe Ratio'!$H$3*B211) + (1 - 'Sharpe Ratio'!$H$3)*C211</f>
        <v>-8.4327344937717335E-4</v>
      </c>
      <c r="O211">
        <f>('Sharpe Ratio'!$H$4*B211) + (1 - 'Sharpe Ratio'!$H$4)*C211</f>
        <v>-3.1436059351545816E-3</v>
      </c>
      <c r="P211" s="3">
        <v>39113</v>
      </c>
    </row>
    <row r="212" spans="1:16" x14ac:dyDescent="0.3">
      <c r="A212" s="3">
        <v>39082</v>
      </c>
      <c r="B212" s="2">
        <v>1.4028739192789999E-2</v>
      </c>
      <c r="C212" s="2">
        <v>-1.54895348262342E-2</v>
      </c>
      <c r="D212" s="2">
        <v>3.33333333333333E-4</v>
      </c>
      <c r="F212">
        <f t="shared" si="30"/>
        <v>-0.19827188964170264</v>
      </c>
      <c r="G212">
        <f t="shared" si="31"/>
        <v>1.3695405859456666E-2</v>
      </c>
      <c r="H212">
        <f t="array" ref="H212">PRODUCT(1+G212:G332)^(1/10)-1</f>
        <v>7.8837160935089079E-2</v>
      </c>
      <c r="I212" cm="1">
        <f t="array" ref="I212">PRODUCT(1+C212:C332 - C212:D332)^(1/10)-1</f>
        <v>5.0569634217404014E-2</v>
      </c>
      <c r="J212">
        <f t="shared" si="32"/>
        <v>0.15311693797180428</v>
      </c>
      <c r="K212">
        <f t="shared" si="33"/>
        <v>7.0721081793478247E-2</v>
      </c>
      <c r="M212">
        <f>('Sharpe Ratio'!$H$2*B212) + (1 - 'Sharpe Ratio'!$H$2)*C212</f>
        <v>-6.2023128843575158E-4</v>
      </c>
      <c r="N212">
        <f>('Sharpe Ratio'!$H$3*B212) + (1 - 'Sharpe Ratio'!$H$3)*C212</f>
        <v>-9.2752440713198773E-3</v>
      </c>
      <c r="O212">
        <f>('Sharpe Ratio'!$H$4*B212) + (1 - 'Sharpe Ratio'!$H$4)*C212</f>
        <v>-1.2632933691558434E-2</v>
      </c>
      <c r="P212" s="3">
        <v>39082</v>
      </c>
    </row>
    <row r="213" spans="1:16" x14ac:dyDescent="0.3">
      <c r="A213" s="3">
        <v>39051</v>
      </c>
      <c r="B213" s="2">
        <v>1.90162659524735E-2</v>
      </c>
      <c r="C213" s="2">
        <v>1.41591731821646E-2</v>
      </c>
      <c r="D213" s="2">
        <v>3.5E-4</v>
      </c>
      <c r="F213">
        <f t="shared" si="30"/>
        <v>-0.18057077893429443</v>
      </c>
      <c r="G213">
        <f t="shared" si="31"/>
        <v>1.8666265952473501E-2</v>
      </c>
      <c r="H213">
        <f t="array" ref="H213">PRODUCT(1+G213:G333)^(1/10)-1</f>
        <v>8.5215319951215562E-2</v>
      </c>
      <c r="I213" cm="1">
        <f t="array" ref="I213">PRODUCT(1+C213:C333 - C213:D333)^(1/10)-1</f>
        <v>5.5116148784551289E-2</v>
      </c>
      <c r="J213">
        <f t="shared" si="32"/>
        <v>0.15459495733093492</v>
      </c>
      <c r="K213">
        <f t="shared" si="33"/>
        <v>7.0813841604446245E-2</v>
      </c>
      <c r="M213">
        <f>('Sharpe Ratio'!$H$2*B213) + (1 - 'Sharpe Ratio'!$H$2)*C213</f>
        <v>1.6605846949960895E-2</v>
      </c>
      <c r="N213">
        <f>('Sharpe Ratio'!$H$3*B213) + (1 - 'Sharpe Ratio'!$H$3)*C213</f>
        <v>1.518170541690295E-2</v>
      </c>
      <c r="O213">
        <f>('Sharpe Ratio'!$H$4*B213) + (1 - 'Sharpe Ratio'!$H$4)*C213</f>
        <v>1.4629213426047009E-2</v>
      </c>
      <c r="P213" s="3">
        <v>39051</v>
      </c>
    </row>
    <row r="214" spans="1:16" x14ac:dyDescent="0.3">
      <c r="A214" s="3">
        <v>39021</v>
      </c>
      <c r="B214" s="2">
        <v>3.2585942434358903E-2</v>
      </c>
      <c r="C214" s="2">
        <v>5.9853301265582201E-3</v>
      </c>
      <c r="D214" s="2">
        <v>3.4166666666666698E-4</v>
      </c>
      <c r="F214">
        <f t="shared" si="30"/>
        <v>-0.17634054755576961</v>
      </c>
      <c r="G214">
        <f t="shared" si="31"/>
        <v>3.2244275767692239E-2</v>
      </c>
      <c r="H214">
        <f t="array" ref="H214">PRODUCT(1+G214:G334)^(1/10)-1</f>
        <v>8.6124431936721146E-2</v>
      </c>
      <c r="I214" cm="1">
        <f t="array" ref="I214">PRODUCT(1+C214:C334 - C214:D334)^(1/10)-1</f>
        <v>5.6612308357792074E-2</v>
      </c>
      <c r="J214">
        <f t="shared" si="32"/>
        <v>0.1546787940268381</v>
      </c>
      <c r="K214">
        <f t="shared" si="33"/>
        <v>7.1148829594101404E-2</v>
      </c>
      <c r="M214">
        <f>('Sharpe Ratio'!$H$2*B214) + (1 - 'Sharpe Ratio'!$H$2)*C214</f>
        <v>1.9384913667285203E-2</v>
      </c>
      <c r="N214">
        <f>('Sharpe Ratio'!$H$3*B214) + (1 - 'Sharpe Ratio'!$H$3)*C214</f>
        <v>1.1585384487219326E-2</v>
      </c>
      <c r="O214">
        <f>('Sharpe Ratio'!$H$4*B214) + (1 - 'Sharpe Ratio'!$H$4)*C214</f>
        <v>8.5595774979512953E-3</v>
      </c>
      <c r="P214" s="3">
        <v>39021</v>
      </c>
    </row>
    <row r="215" spans="1:16" x14ac:dyDescent="0.3">
      <c r="A215" s="3">
        <v>38990</v>
      </c>
      <c r="B215" s="2">
        <v>2.5769176483110098E-2</v>
      </c>
      <c r="C215" s="2">
        <v>1.14675246731315E-2</v>
      </c>
      <c r="D215" s="2">
        <v>3.4166666666666698E-4</v>
      </c>
      <c r="F215">
        <f t="shared" si="30"/>
        <v>-0.1678541319333316</v>
      </c>
      <c r="G215">
        <f t="shared" si="31"/>
        <v>2.5427509816443431E-2</v>
      </c>
      <c r="H215">
        <f t="array" ref="H215">PRODUCT(1+G215:G335)^(1/10)-1</f>
        <v>8.8589700308260966E-2</v>
      </c>
      <c r="I215" cm="1">
        <f t="array" ref="I215">PRODUCT(1+C215:C335 - C215:D335)^(1/10)-1</f>
        <v>5.8326760096536923E-2</v>
      </c>
      <c r="J215">
        <f t="shared" si="32"/>
        <v>0.1552307353986743</v>
      </c>
      <c r="K215">
        <f t="shared" si="33"/>
        <v>7.1359771570200486E-2</v>
      </c>
      <c r="M215">
        <f>('Sharpe Ratio'!$H$2*B215) + (1 - 'Sharpe Ratio'!$H$2)*C215</f>
        <v>1.867172644039683E-2</v>
      </c>
      <c r="N215">
        <f>('Sharpe Ratio'!$H$3*B215) + (1 - 'Sharpe Ratio'!$H$3)*C215</f>
        <v>1.4478358659071024E-2</v>
      </c>
      <c r="O215">
        <f>('Sharpe Ratio'!$H$4*B215) + (1 - 'Sharpe Ratio'!$H$4)*C215</f>
        <v>1.2851552572655453E-2</v>
      </c>
      <c r="P215" s="3">
        <v>38990</v>
      </c>
    </row>
    <row r="216" spans="1:16" x14ac:dyDescent="0.3">
      <c r="A216" s="3">
        <v>38960</v>
      </c>
      <c r="B216" s="2">
        <v>2.3793110799997099E-2</v>
      </c>
      <c r="C216" s="2">
        <v>2.1730146559097802E-2</v>
      </c>
      <c r="D216" s="2">
        <v>3.5E-4</v>
      </c>
      <c r="F216">
        <f t="shared" si="30"/>
        <v>-0.16994799698714338</v>
      </c>
      <c r="G216">
        <f t="shared" si="31"/>
        <v>2.3443110799997099E-2</v>
      </c>
      <c r="H216">
        <f t="array" ref="H216">PRODUCT(1+G216:G336)^(1/10)-1</f>
        <v>8.8092284949842448E-2</v>
      </c>
      <c r="I216" cm="1">
        <f t="array" ref="I216">PRODUCT(1+C216:C336 - C216:D336)^(1/10)-1</f>
        <v>5.6627774951661713E-2</v>
      </c>
      <c r="J216">
        <f t="shared" si="32"/>
        <v>0.15518535411030507</v>
      </c>
      <c r="K216">
        <f t="shared" si="33"/>
        <v>7.1397648360731356E-2</v>
      </c>
      <c r="M216">
        <f>('Sharpe Ratio'!$H$2*B216) + (1 - 'Sharpe Ratio'!$H$2)*C216</f>
        <v>2.2769327964683575E-2</v>
      </c>
      <c r="N216">
        <f>('Sharpe Ratio'!$H$3*B216) + (1 - 'Sharpe Ratio'!$H$3)*C216</f>
        <v>2.2164449039035385E-2</v>
      </c>
      <c r="O216">
        <f>('Sharpe Ratio'!$H$4*B216) + (1 - 'Sharpe Ratio'!$H$4)*C216</f>
        <v>2.1929787838515104E-2</v>
      </c>
      <c r="P216" s="3">
        <v>38960</v>
      </c>
    </row>
    <row r="217" spans="1:16" x14ac:dyDescent="0.3">
      <c r="A217" s="3">
        <v>38929</v>
      </c>
      <c r="B217" s="2">
        <v>6.1684991812676103E-3</v>
      </c>
      <c r="C217" s="2">
        <v>1.59503691715925E-2</v>
      </c>
      <c r="D217" s="2">
        <v>3.33333333333333E-4</v>
      </c>
      <c r="F217">
        <f t="shared" si="30"/>
        <v>-0.16961467985391687</v>
      </c>
      <c r="G217">
        <f t="shared" si="31"/>
        <v>5.8351658479342773E-3</v>
      </c>
      <c r="H217">
        <f t="array" ref="H217">PRODUCT(1+G217:G337)^(1/10)-1</f>
        <v>8.0637688846935562E-2</v>
      </c>
      <c r="I217" cm="1">
        <f t="array" ref="I217">PRODUCT(1+C217:C337 - C217:D337)^(1/10)-1</f>
        <v>5.4360632757870508E-2</v>
      </c>
      <c r="J217">
        <f t="shared" si="32"/>
        <v>0.15598422282731933</v>
      </c>
      <c r="K217">
        <f t="shared" si="33"/>
        <v>7.1216476232759188E-2</v>
      </c>
      <c r="M217">
        <f>('Sharpe Ratio'!$H$2*B217) + (1 - 'Sharpe Ratio'!$H$2)*C217</f>
        <v>1.1022926802852318E-2</v>
      </c>
      <c r="N217">
        <f>('Sharpe Ratio'!$H$3*B217) + (1 - 'Sharpe Ratio'!$H$3)*C217</f>
        <v>1.3891055533963382E-2</v>
      </c>
      <c r="O217">
        <f>('Sharpe Ratio'!$H$4*B217) + (1 - 'Sharpe Ratio'!$H$4)*C217</f>
        <v>1.500373858961457E-2</v>
      </c>
      <c r="P217" s="3">
        <v>38929</v>
      </c>
    </row>
    <row r="218" spans="1:16" x14ac:dyDescent="0.3">
      <c r="A218" s="3">
        <v>38898</v>
      </c>
      <c r="B218" s="2">
        <v>1.3556635949429901E-3</v>
      </c>
      <c r="C218" s="2">
        <v>2.4505929702507401E-3</v>
      </c>
      <c r="D218" s="2">
        <v>3.33333333333333E-4</v>
      </c>
      <c r="F218">
        <f t="shared" si="30"/>
        <v>-0.16984650968751083</v>
      </c>
      <c r="G218">
        <f t="shared" si="31"/>
        <v>1.022330261609657E-3</v>
      </c>
      <c r="H218">
        <f t="array" ref="H218">PRODUCT(1+G218:G338)^(1/10)-1</f>
        <v>8.0384531053764308E-2</v>
      </c>
      <c r="I218" cm="1">
        <f t="array" ref="I218">PRODUCT(1+C218:C338 - C218:D338)^(1/10)-1</f>
        <v>5.4268265927608139E-2</v>
      </c>
      <c r="J218">
        <f t="shared" si="32"/>
        <v>0.155988413207275</v>
      </c>
      <c r="K218">
        <f t="shared" si="33"/>
        <v>7.1203152889802113E-2</v>
      </c>
      <c r="M218">
        <f>('Sharpe Ratio'!$H$2*B218) + (1 - 'Sharpe Ratio'!$H$2)*C218</f>
        <v>1.8990418455674285E-3</v>
      </c>
      <c r="N218">
        <f>('Sharpe Ratio'!$H$3*B218) + (1 - 'Sharpe Ratio'!$H$3)*C218</f>
        <v>2.2200845912759455E-3</v>
      </c>
      <c r="O218">
        <f>('Sharpe Ratio'!$H$4*B218) + (1 - 'Sharpe Ratio'!$H$4)*C218</f>
        <v>2.3446322865780388E-3</v>
      </c>
      <c r="P218" s="3">
        <v>38898</v>
      </c>
    </row>
    <row r="219" spans="1:16" x14ac:dyDescent="0.3">
      <c r="A219" s="3">
        <v>38868</v>
      </c>
      <c r="B219" s="2">
        <v>-2.87807806694035E-2</v>
      </c>
      <c r="C219" s="2">
        <v>-1.1764307759915E-3</v>
      </c>
      <c r="D219" s="2">
        <v>3.5833333333333301E-4</v>
      </c>
      <c r="F219">
        <f t="shared" si="30"/>
        <v>-0.17144639206198975</v>
      </c>
      <c r="G219">
        <f t="shared" si="31"/>
        <v>-2.9139114002736832E-2</v>
      </c>
      <c r="H219">
        <f t="array" ref="H219">PRODUCT(1+G219:G339)^(1/10)-1</f>
        <v>8.2991032207547555E-2</v>
      </c>
      <c r="I219" cm="1">
        <f t="array" ref="I219">PRODUCT(1+C219:C339 - C219:D339)^(1/10)-1</f>
        <v>5.3373609323684956E-2</v>
      </c>
      <c r="J219">
        <f t="shared" si="32"/>
        <v>0.15607764947835531</v>
      </c>
      <c r="K219">
        <f t="shared" si="33"/>
        <v>7.1281200035020448E-2</v>
      </c>
      <c r="M219">
        <f>('Sharpe Ratio'!$H$2*B219) + (1 - 'Sharpe Ratio'!$H$2)*C219</f>
        <v>-1.5081629205418709E-2</v>
      </c>
      <c r="N219">
        <f>('Sharpe Ratio'!$H$3*B219) + (1 - 'Sharpe Ratio'!$H$3)*C219</f>
        <v>-6.9877954996705937E-3</v>
      </c>
      <c r="O219">
        <f>('Sharpe Ratio'!$H$4*B219) + (1 - 'Sharpe Ratio'!$H$4)*C219</f>
        <v>-3.8478138377750796E-3</v>
      </c>
      <c r="P219" s="3">
        <v>38868</v>
      </c>
    </row>
    <row r="220" spans="1:16" x14ac:dyDescent="0.3">
      <c r="A220" s="3">
        <v>38837</v>
      </c>
      <c r="B220" s="2">
        <v>1.34278324480892E-2</v>
      </c>
      <c r="C220" s="2">
        <v>-1.2320668073983101E-2</v>
      </c>
      <c r="D220" s="2">
        <v>2.9999999999999997E-4</v>
      </c>
      <c r="F220">
        <f t="shared" si="30"/>
        <v>-0.17442327755228926</v>
      </c>
      <c r="G220">
        <f t="shared" si="31"/>
        <v>1.31278324480892E-2</v>
      </c>
      <c r="H220">
        <f t="array" ref="H220">PRODUCT(1+G220:G340)^(1/10)-1</f>
        <v>8.7748650811257711E-2</v>
      </c>
      <c r="I220" cm="1">
        <f t="array" ref="I220">PRODUCT(1+C220:C340 - C220:D340)^(1/10)-1</f>
        <v>5.1700476352772418E-2</v>
      </c>
      <c r="J220">
        <f t="shared" si="32"/>
        <v>0.15565356203778527</v>
      </c>
      <c r="K220">
        <f t="shared" si="33"/>
        <v>7.1583525111677163E-2</v>
      </c>
      <c r="M220">
        <f>('Sharpe Ratio'!$H$2*B220) + (1 - 'Sharpe Ratio'!$H$2)*C220</f>
        <v>6.4967936771028519E-4</v>
      </c>
      <c r="N220">
        <f>('Sharpe Ratio'!$H$3*B220) + (1 - 'Sharpe Ratio'!$H$3)*C220</f>
        <v>-6.9000032802320598E-3</v>
      </c>
      <c r="O220">
        <f>('Sharpe Ratio'!$H$4*B220) + (1 - 'Sharpe Ratio'!$H$4)*C220</f>
        <v>-9.8288829594419518E-3</v>
      </c>
      <c r="P220" s="3">
        <v>38837</v>
      </c>
    </row>
    <row r="221" spans="1:16" x14ac:dyDescent="0.3">
      <c r="A221" s="3">
        <v>38807</v>
      </c>
      <c r="B221" s="2">
        <v>1.24461886074443E-2</v>
      </c>
      <c r="C221" s="2">
        <v>-2.0093506606134098E-2</v>
      </c>
      <c r="D221" s="2">
        <v>3.0833333333333299E-4</v>
      </c>
      <c r="F221">
        <f t="shared" si="30"/>
        <v>-0.17391396735706818</v>
      </c>
      <c r="G221">
        <f t="shared" si="31"/>
        <v>1.2137855274110968E-2</v>
      </c>
      <c r="H221">
        <f t="array" ref="H221">PRODUCT(1+G221:G341)^(1/10)-1</f>
        <v>8.7336708102073057E-2</v>
      </c>
      <c r="I221" cm="1">
        <f t="array" ref="I221">PRODUCT(1+C221:C341 - C221:D341)^(1/10)-1</f>
        <v>5.185002017322482E-2</v>
      </c>
      <c r="J221">
        <f t="shared" si="32"/>
        <v>0.15564558445929469</v>
      </c>
      <c r="K221">
        <f t="shared" si="33"/>
        <v>7.1551066008478825E-2</v>
      </c>
      <c r="M221">
        <f>('Sharpe Ratio'!$H$2*B221) + (1 - 'Sharpe Ratio'!$H$2)*C221</f>
        <v>-3.7022160839879411E-3</v>
      </c>
      <c r="N221">
        <f>('Sharpe Ratio'!$H$3*B221) + (1 - 'Sharpe Ratio'!$H$3)*C221</f>
        <v>-1.3243135645990995E-2</v>
      </c>
      <c r="O221">
        <f>('Sharpe Ratio'!$H$4*B221) + (1 - 'Sharpe Ratio'!$H$4)*C221</f>
        <v>-1.6944510489043902E-2</v>
      </c>
      <c r="P221" s="3">
        <v>38807</v>
      </c>
    </row>
    <row r="222" spans="1:16" x14ac:dyDescent="0.3">
      <c r="A222" s="3">
        <v>38776</v>
      </c>
      <c r="B222" s="2">
        <v>2.7139695501201501E-3</v>
      </c>
      <c r="C222" s="2">
        <v>-1.50776920284101E-3</v>
      </c>
      <c r="D222" s="2">
        <v>2.8333333333333297E-4</v>
      </c>
      <c r="F222">
        <f t="shared" si="30"/>
        <v>-0.17168968524390329</v>
      </c>
      <c r="G222">
        <f t="shared" si="31"/>
        <v>2.4306362167868171E-3</v>
      </c>
      <c r="H222">
        <f t="array" ref="H222">PRODUCT(1+G222:G342)^(1/10)-1</f>
        <v>8.6993384057969525E-2</v>
      </c>
      <c r="I222" cm="1">
        <f t="array" ref="I222">PRODUCT(1+C222:C342 - C222:D342)^(1/10)-1</f>
        <v>5.0171745674709722E-2</v>
      </c>
      <c r="J222">
        <f t="shared" si="32"/>
        <v>0.15564025275194626</v>
      </c>
      <c r="K222">
        <f t="shared" si="33"/>
        <v>7.2250172400137952E-2</v>
      </c>
      <c r="M222">
        <f>('Sharpe Ratio'!$H$2*B222) + (1 - 'Sharpe Ratio'!$H$2)*C222</f>
        <v>6.1885632189694875E-4</v>
      </c>
      <c r="N222">
        <f>('Sharpe Ratio'!$H$3*B222) + (1 - 'Sharpe Ratio'!$H$3)*C222</f>
        <v>-6.1899392806438129E-4</v>
      </c>
      <c r="O222">
        <f>('Sharpe Ratio'!$H$4*B222) + (1 - 'Sharpe Ratio'!$H$4)*C222</f>
        <v>-1.0992147018481309E-3</v>
      </c>
      <c r="P222" s="3">
        <v>38776</v>
      </c>
    </row>
    <row r="223" spans="1:16" x14ac:dyDescent="0.3">
      <c r="A223" s="3">
        <v>38748</v>
      </c>
      <c r="B223" s="2">
        <v>2.6482641115903802E-2</v>
      </c>
      <c r="C223" s="2">
        <v>-6.8268160040768598E-3</v>
      </c>
      <c r="D223" s="2">
        <v>2.9166666666666702E-4</v>
      </c>
      <c r="F223">
        <f t="shared" si="30"/>
        <v>-0.17189432234451074</v>
      </c>
      <c r="G223">
        <f t="shared" si="31"/>
        <v>2.6190974449237136E-2</v>
      </c>
      <c r="H223">
        <f t="array" ref="H223">PRODUCT(1+G223:G343)^(1/10)-1</f>
        <v>9.033511915267245E-2</v>
      </c>
      <c r="I223" cm="1">
        <f t="array" ref="I223">PRODUCT(1+C223:C343 - C223:D343)^(1/10)-1</f>
        <v>5.0767913668861908E-2</v>
      </c>
      <c r="J223">
        <f t="shared" si="32"/>
        <v>0.15584082242148706</v>
      </c>
      <c r="K223">
        <f t="shared" si="33"/>
        <v>7.2224898561960293E-2</v>
      </c>
      <c r="M223">
        <f>('Sharpe Ratio'!$H$2*B223) + (1 - 'Sharpe Ratio'!$H$2)*C223</f>
        <v>9.9522283356113725E-3</v>
      </c>
      <c r="N223">
        <f>('Sharpe Ratio'!$H$3*B223) + (1 - 'Sharpe Ratio'!$H$3)*C223</f>
        <v>1.856079370555078E-4</v>
      </c>
      <c r="O223">
        <f>('Sharpe Ratio'!$H$4*B223) + (1 - 'Sharpe Ratio'!$H$4)*C223</f>
        <v>-3.6033269564771861E-3</v>
      </c>
      <c r="P223" s="3">
        <v>38748</v>
      </c>
    </row>
    <row r="224" spans="1:16" x14ac:dyDescent="0.3">
      <c r="A224" s="3">
        <v>38717</v>
      </c>
      <c r="B224" s="2">
        <v>3.4283979096572098E-4</v>
      </c>
      <c r="C224" s="2">
        <v>1.2265432999884101E-2</v>
      </c>
      <c r="D224" s="2">
        <v>2.66666666666667E-4</v>
      </c>
      <c r="F224">
        <f t="shared" si="30"/>
        <v>-0.16881441149059589</v>
      </c>
      <c r="G224">
        <f t="shared" si="31"/>
        <v>7.6173124299053977E-5</v>
      </c>
      <c r="H224">
        <f t="array" ref="H224">PRODUCT(1+G224:G344)^(1/10)-1</f>
        <v>8.9553237017806264E-2</v>
      </c>
      <c r="I224" cm="1">
        <f t="array" ref="I224">PRODUCT(1+C224:C344 - C224:D344)^(1/10)-1</f>
        <v>5.3314631447654692E-2</v>
      </c>
      <c r="J224">
        <f t="shared" si="32"/>
        <v>0.15577318590267286</v>
      </c>
      <c r="K224">
        <f t="shared" si="33"/>
        <v>7.2249561896278944E-2</v>
      </c>
      <c r="M224">
        <f>('Sharpe Ratio'!$H$2*B224) + (1 - 'Sharpe Ratio'!$H$2)*C224</f>
        <v>6.2596395288008521E-3</v>
      </c>
      <c r="N224">
        <f>('Sharpe Ratio'!$H$3*B224) + (1 - 'Sharpe Ratio'!$H$3)*C224</f>
        <v>9.7554467891376555E-3</v>
      </c>
      <c r="O224">
        <f>('Sharpe Ratio'!$H$4*B224) + (1 - 'Sharpe Ratio'!$H$4)*C224</f>
        <v>1.1111636092011922E-2</v>
      </c>
      <c r="P224" s="3">
        <v>38717</v>
      </c>
    </row>
    <row r="225" spans="1:16" x14ac:dyDescent="0.3">
      <c r="A225" s="3">
        <v>38686</v>
      </c>
      <c r="B225" s="2">
        <v>3.78222592713078E-2</v>
      </c>
      <c r="C225" s="2">
        <v>5.3460345200619904E-3</v>
      </c>
      <c r="D225" s="2">
        <v>2.5833333333333302E-4</v>
      </c>
      <c r="F225">
        <f t="shared" si="30"/>
        <v>-0.16242301782709806</v>
      </c>
      <c r="G225">
        <f t="shared" si="31"/>
        <v>3.7563925937974467E-2</v>
      </c>
      <c r="H225">
        <f t="array" ref="H225">PRODUCT(1+G225:G345)^(1/10)-1</f>
        <v>9.4198883963409141E-2</v>
      </c>
      <c r="I225" cm="1">
        <f t="array" ref="I225">PRODUCT(1+C225:C345 - C225:D345)^(1/10)-1</f>
        <v>5.4224559069255385E-2</v>
      </c>
      <c r="J225">
        <f t="shared" si="32"/>
        <v>0.15614958259240336</v>
      </c>
      <c r="K225">
        <f t="shared" si="33"/>
        <v>7.2395228712156451E-2</v>
      </c>
      <c r="M225">
        <f>('Sharpe Ratio'!$H$2*B225) + (1 - 'Sharpe Ratio'!$H$2)*C225</f>
        <v>2.1705352929966781E-2</v>
      </c>
      <c r="N225">
        <f>('Sharpe Ratio'!$H$3*B225) + (1 - 'Sharpe Ratio'!$H$3)*C225</f>
        <v>1.2183043455480026E-2</v>
      </c>
      <c r="O225">
        <f>('Sharpe Ratio'!$H$4*B225) + (1 - 'Sharpe Ratio'!$H$4)*C225</f>
        <v>8.4888883473082464E-3</v>
      </c>
      <c r="P225" s="3">
        <v>38686</v>
      </c>
    </row>
    <row r="226" spans="1:16" x14ac:dyDescent="0.3">
      <c r="A226" s="3">
        <v>38656</v>
      </c>
      <c r="B226" s="2">
        <v>-1.66690824757212E-2</v>
      </c>
      <c r="C226" s="2">
        <v>-1.4401712926314401E-2</v>
      </c>
      <c r="D226" s="2">
        <v>2.2499999999999999E-4</v>
      </c>
      <c r="F226">
        <f t="shared" si="30"/>
        <v>-0.16377381349400469</v>
      </c>
      <c r="G226">
        <f t="shared" si="31"/>
        <v>-1.68940824757212E-2</v>
      </c>
      <c r="H226">
        <f t="array" ref="H226">PRODUCT(1+G226:G346)^(1/10)-1</f>
        <v>8.9738100223780481E-2</v>
      </c>
      <c r="I226" cm="1">
        <f t="array" ref="I226">PRODUCT(1+C226:C346 - C226:D346)^(1/10)-1</f>
        <v>5.5311583344329396E-2</v>
      </c>
      <c r="J226">
        <f t="shared" si="32"/>
        <v>0.15592376055757487</v>
      </c>
      <c r="K226">
        <f t="shared" si="33"/>
        <v>7.2478701282217783E-2</v>
      </c>
      <c r="M226">
        <f>('Sharpe Ratio'!$H$2*B226) + (1 - 'Sharpe Ratio'!$H$2)*C226</f>
        <v>-1.5543859856746802E-2</v>
      </c>
      <c r="N226">
        <f>('Sharpe Ratio'!$H$3*B226) + (1 - 'Sharpe Ratio'!$H$3)*C226</f>
        <v>-1.4879047529949153E-2</v>
      </c>
      <c r="O226">
        <f>('Sharpe Ratio'!$H$4*B226) + (1 - 'Sharpe Ratio'!$H$4)*C226</f>
        <v>-1.4621135322874254E-2</v>
      </c>
      <c r="P226" s="3">
        <v>38656</v>
      </c>
    </row>
    <row r="227" spans="1:16" x14ac:dyDescent="0.3">
      <c r="A227" s="3">
        <v>38625</v>
      </c>
      <c r="B227" s="2">
        <v>8.0971863914864901E-3</v>
      </c>
      <c r="C227" s="2">
        <v>-2.1395416190051801E-2</v>
      </c>
      <c r="D227" s="2">
        <v>2.4166666666666699E-4</v>
      </c>
      <c r="F227">
        <f t="shared" si="30"/>
        <v>-0.16584286796869188</v>
      </c>
      <c r="G227">
        <f t="shared" si="31"/>
        <v>7.8555197248198223E-3</v>
      </c>
      <c r="H227">
        <f t="array" ref="H227">PRODUCT(1+G227:G347)^(1/10)-1</f>
        <v>9.608064482747114E-2</v>
      </c>
      <c r="I227" cm="1">
        <f t="array" ref="I227">PRODUCT(1+C227:C347 - C227:D347)^(1/10)-1</f>
        <v>5.8278505445373385E-2</v>
      </c>
      <c r="J227">
        <f t="shared" si="32"/>
        <v>0.15607782511621213</v>
      </c>
      <c r="K227">
        <f t="shared" si="33"/>
        <v>7.2270253987355079E-2</v>
      </c>
      <c r="M227">
        <f>('Sharpe Ratio'!$H$2*B227) + (1 - 'Sharpe Ratio'!$H$2)*C227</f>
        <v>-6.539044180566409E-3</v>
      </c>
      <c r="N227">
        <f>('Sharpe Ratio'!$H$3*B227) + (1 - 'Sharpe Ratio'!$H$3)*C227</f>
        <v>-1.5186529876350104E-2</v>
      </c>
      <c r="O227">
        <f>('Sharpe Ratio'!$H$4*B227) + (1 - 'Sharpe Ratio'!$H$4)*C227</f>
        <v>-1.8541299382793138E-2</v>
      </c>
      <c r="P227" s="3">
        <v>38625</v>
      </c>
    </row>
    <row r="228" spans="1:16" x14ac:dyDescent="0.3">
      <c r="A228" s="3">
        <v>38595</v>
      </c>
      <c r="B228" s="2">
        <v>-9.1217278859260197E-3</v>
      </c>
      <c r="C228" s="2">
        <v>2.2659946060812799E-2</v>
      </c>
      <c r="D228" s="2">
        <v>2.5000000000000001E-4</v>
      </c>
      <c r="F228">
        <f t="shared" si="30"/>
        <v>-0.16752911029875289</v>
      </c>
      <c r="G228">
        <f t="shared" si="31"/>
        <v>-9.3717278859260199E-3</v>
      </c>
      <c r="H228">
        <f t="array" ref="H228">PRODUCT(1+G228:G348)^(1/10)-1</f>
        <v>9.5455580991182121E-2</v>
      </c>
      <c r="I228" cm="1">
        <f t="array" ref="I228">PRODUCT(1+C228:C348 - C228:D348)^(1/10)-1</f>
        <v>6.2051228408711356E-2</v>
      </c>
      <c r="J228">
        <f t="shared" si="32"/>
        <v>0.15609110243662161</v>
      </c>
      <c r="K228">
        <f t="shared" si="33"/>
        <v>7.1830236776525072E-2</v>
      </c>
      <c r="M228">
        <f>('Sharpe Ratio'!$H$2*B228) + (1 - 'Sharpe Ratio'!$H$2)*C228</f>
        <v>6.6504952186384461E-3</v>
      </c>
      <c r="N228">
        <f>('Sharpe Ratio'!$H$3*B228) + (1 - 'Sharpe Ratio'!$H$3)*C228</f>
        <v>1.5969156400969086E-2</v>
      </c>
      <c r="O228">
        <f>('Sharpe Ratio'!$H$4*B228) + (1 - 'Sharpe Ratio'!$H$4)*C228</f>
        <v>1.9584306685704427E-2</v>
      </c>
      <c r="P228" s="3">
        <v>38595</v>
      </c>
    </row>
    <row r="229" spans="1:16" x14ac:dyDescent="0.3">
      <c r="A229" s="3">
        <v>38564</v>
      </c>
      <c r="B229" s="2">
        <v>3.7186059758686801E-2</v>
      </c>
      <c r="C229" s="2">
        <v>-2.32510080419095E-2</v>
      </c>
      <c r="D229" s="2">
        <v>2.0000000000000001E-4</v>
      </c>
      <c r="F229">
        <f t="shared" si="30"/>
        <v>-0.1682187764909123</v>
      </c>
      <c r="G229">
        <f t="shared" si="31"/>
        <v>3.6986059758686803E-2</v>
      </c>
      <c r="H229">
        <f t="array" ref="H229">PRODUCT(1+G229:G349)^(1/10)-1</f>
        <v>0.10003078482300043</v>
      </c>
      <c r="I229" cm="1">
        <f t="array" ref="I229">PRODUCT(1+C229:C349 - C229:D349)^(1/10)-1</f>
        <v>5.8481234338589649E-2</v>
      </c>
      <c r="J229">
        <f t="shared" si="32"/>
        <v>0.156170863171085</v>
      </c>
      <c r="K229">
        <f t="shared" si="33"/>
        <v>7.1807680151497744E-2</v>
      </c>
      <c r="M229">
        <f>('Sharpe Ratio'!$H$2*B229) + (1 - 'Sharpe Ratio'!$H$2)*C229</f>
        <v>7.1930858601389983E-3</v>
      </c>
      <c r="N229">
        <f>('Sharpe Ratio'!$H$3*B229) + (1 - 'Sharpe Ratio'!$H$3)*C229</f>
        <v>-1.0527584191134124E-2</v>
      </c>
      <c r="O229">
        <f>('Sharpe Ratio'!$H$4*B229) + (1 - 'Sharpe Ratio'!$H$4)*C229</f>
        <v>-1.7402271888014055E-2</v>
      </c>
      <c r="P229" s="3">
        <v>38564</v>
      </c>
    </row>
    <row r="230" spans="1:16" x14ac:dyDescent="0.3">
      <c r="A230" s="3">
        <v>38533</v>
      </c>
      <c r="B230" s="2">
        <v>1.4208965130992901E-3</v>
      </c>
      <c r="C230" s="2">
        <v>8.1173620664511999E-3</v>
      </c>
      <c r="D230" s="2">
        <v>1.91666666666667E-4</v>
      </c>
      <c r="F230">
        <f t="shared" si="30"/>
        <v>-0.16178018311949852</v>
      </c>
      <c r="G230">
        <f t="shared" si="31"/>
        <v>1.2292298464326231E-3</v>
      </c>
      <c r="H230">
        <f t="array" ref="H230">PRODUCT(1+G230:G350)^(1/10)-1</f>
        <v>9.8520286024471604E-2</v>
      </c>
      <c r="I230" cm="1">
        <f t="array" ref="I230">PRODUCT(1+C230:C350 - C230:D350)^(1/10)-1</f>
        <v>6.2120108113213002E-2</v>
      </c>
      <c r="J230">
        <f t="shared" si="32"/>
        <v>0.15598009091519532</v>
      </c>
      <c r="K230">
        <f t="shared" si="33"/>
        <v>7.1260033348606533E-2</v>
      </c>
      <c r="M230">
        <f>('Sharpe Ratio'!$H$2*B230) + (1 - 'Sharpe Ratio'!$H$2)*C230</f>
        <v>4.7441370981136845E-3</v>
      </c>
      <c r="N230">
        <f>('Sharpe Ratio'!$H$3*B230) + (1 - 'Sharpe Ratio'!$H$3)*C230</f>
        <v>6.7075986110412605E-3</v>
      </c>
      <c r="O230">
        <f>('Sharpe Ratio'!$H$4*B230) + (1 - 'Sharpe Ratio'!$H$4)*C230</f>
        <v>7.4693183805062246E-3</v>
      </c>
      <c r="P230" s="3">
        <v>38533</v>
      </c>
    </row>
    <row r="231" spans="1:16" x14ac:dyDescent="0.3">
      <c r="A231" s="3">
        <v>38503</v>
      </c>
      <c r="B231" s="2">
        <v>3.1818266943835799E-2</v>
      </c>
      <c r="C231" s="2">
        <v>1.7274931254796001E-2</v>
      </c>
      <c r="D231" s="2">
        <v>2.0000000000000001E-4</v>
      </c>
      <c r="F231">
        <f t="shared" si="30"/>
        <v>-0.14353447963194574</v>
      </c>
      <c r="G231">
        <f t="shared" si="31"/>
        <v>3.16182669438358E-2</v>
      </c>
      <c r="H231">
        <f t="array" ref="H231">PRODUCT(1+G231:G351)^(1/10)-1</f>
        <v>0.10265040809528037</v>
      </c>
      <c r="I231" cm="1">
        <f t="array" ref="I231">PRODUCT(1+C231:C351 - C231:D351)^(1/10)-1</f>
        <v>6.7122006564350301E-2</v>
      </c>
      <c r="J231">
        <f t="shared" si="32"/>
        <v>0.15625972378675435</v>
      </c>
      <c r="K231">
        <f t="shared" si="33"/>
        <v>7.3072087882517178E-2</v>
      </c>
      <c r="M231">
        <f>('Sharpe Ratio'!$H$2*B231) + (1 - 'Sharpe Ratio'!$H$2)*C231</f>
        <v>2.4600876961278016E-2</v>
      </c>
      <c r="N231">
        <f>('Sharpe Ratio'!$H$3*B231) + (1 - 'Sharpe Ratio'!$H$3)*C231</f>
        <v>2.033664538007883E-2</v>
      </c>
      <c r="O231">
        <f>('Sharpe Ratio'!$H$4*B231) + (1 - 'Sharpe Ratio'!$H$4)*C231</f>
        <v>1.8682347867451154E-2</v>
      </c>
      <c r="P231" s="3">
        <v>38503</v>
      </c>
    </row>
    <row r="232" spans="1:16" x14ac:dyDescent="0.3">
      <c r="A232" s="3">
        <v>38472</v>
      </c>
      <c r="B232" s="2">
        <v>-1.8965630372304899E-2</v>
      </c>
      <c r="C232" s="2">
        <v>2.7533367315662999E-2</v>
      </c>
      <c r="D232" s="2">
        <v>1.75E-4</v>
      </c>
      <c r="F232">
        <f t="shared" si="30"/>
        <v>-0.14399158663266437</v>
      </c>
      <c r="G232">
        <f t="shared" si="31"/>
        <v>-1.9140630372304901E-2</v>
      </c>
      <c r="H232">
        <f t="array" ref="H232">PRODUCT(1+G232:G352)^(1/10)-1</f>
        <v>0.10237863707290917</v>
      </c>
      <c r="I232" cm="1">
        <f t="array" ref="I232">PRODUCT(1+C232:C352 - C232:D352)^(1/10)-1</f>
        <v>6.7007261618748259E-2</v>
      </c>
      <c r="J232">
        <f t="shared" si="32"/>
        <v>0.1562252121964447</v>
      </c>
      <c r="K232">
        <f t="shared" si="33"/>
        <v>7.3058200285411642E-2</v>
      </c>
      <c r="M232">
        <f>('Sharpe Ratio'!$H$2*B232) + (1 - 'Sharpe Ratio'!$H$2)*C232</f>
        <v>4.1103273919812014E-3</v>
      </c>
      <c r="N232">
        <f>('Sharpe Ratio'!$H$3*B232) + (1 - 'Sharpe Ratio'!$H$3)*C232</f>
        <v>1.7744234954506281E-2</v>
      </c>
      <c r="O232">
        <f>('Sharpe Ratio'!$H$4*B232) + (1 - 'Sharpe Ratio'!$H$4)*C232</f>
        <v>2.3033473809995018E-2</v>
      </c>
      <c r="P232" s="3">
        <v>38472</v>
      </c>
    </row>
    <row r="233" spans="1:16" x14ac:dyDescent="0.3">
      <c r="A233" s="3">
        <v>38442</v>
      </c>
      <c r="B233" s="2">
        <v>-1.7706826719054901E-2</v>
      </c>
      <c r="C233" s="2">
        <v>-7.2403977690885801E-3</v>
      </c>
      <c r="D233" s="2">
        <v>1.75E-4</v>
      </c>
      <c r="F233">
        <f t="shared" si="30"/>
        <v>-0.1391181936482162</v>
      </c>
      <c r="G233">
        <f t="shared" si="31"/>
        <v>-1.7881826719054902E-2</v>
      </c>
      <c r="H233">
        <f t="array" ref="H233">PRODUCT(1+G233:G353)^(1/10)-1</f>
        <v>0.10768664072729628</v>
      </c>
      <c r="I233" cm="1">
        <f t="array" ref="I233">PRODUCT(1+C233:C353 - C233:D353)^(1/10)-1</f>
        <v>6.480552840169862E-2</v>
      </c>
      <c r="J233">
        <f t="shared" si="32"/>
        <v>0.15609185451173985</v>
      </c>
      <c r="K233">
        <f t="shared" si="33"/>
        <v>7.2733946359283222E-2</v>
      </c>
      <c r="M233">
        <f>('Sharpe Ratio'!$H$2*B233) + (1 - 'Sharpe Ratio'!$H$2)*C233</f>
        <v>-1.2512674492095808E-2</v>
      </c>
      <c r="N233">
        <f>('Sharpe Ratio'!$H$3*B233) + (1 - 'Sharpe Ratio'!$H$3)*C233</f>
        <v>-9.4438271640059392E-3</v>
      </c>
      <c r="O233">
        <f>('Sharpe Ratio'!$H$4*B233) + (1 - 'Sharpe Ratio'!$H$4)*C233</f>
        <v>-8.2532758525160829E-3</v>
      </c>
      <c r="P233" s="3">
        <v>38442</v>
      </c>
    </row>
    <row r="234" spans="1:16" x14ac:dyDescent="0.3">
      <c r="A234" s="3">
        <v>38411</v>
      </c>
      <c r="B234" s="2">
        <v>2.1043542812316601E-2</v>
      </c>
      <c r="C234" s="2">
        <v>-1.5102815252566701E-2</v>
      </c>
      <c r="D234" s="2">
        <v>1.3333333333333299E-4</v>
      </c>
      <c r="F234">
        <f t="shared" si="30"/>
        <v>-0.13501353218448034</v>
      </c>
      <c r="G234">
        <f t="shared" si="31"/>
        <v>2.0910209478983269E-2</v>
      </c>
      <c r="H234">
        <f t="array" ref="H234">PRODUCT(1+G234:G354)^(1/10)-1</f>
        <v>0.11390246922372316</v>
      </c>
      <c r="I234" cm="1">
        <f t="array" ref="I234">PRODUCT(1+C234:C354 - C234:D354)^(1/10)-1</f>
        <v>6.890992545969632E-2</v>
      </c>
      <c r="J234">
        <f t="shared" si="32"/>
        <v>0.15611505565788203</v>
      </c>
      <c r="K234">
        <f t="shared" si="33"/>
        <v>7.3080256656837858E-2</v>
      </c>
      <c r="M234">
        <f>('Sharpe Ratio'!$H$2*B234) + (1 - 'Sharpe Ratio'!$H$2)*C234</f>
        <v>3.1052672900069127E-3</v>
      </c>
      <c r="N234">
        <f>('Sharpe Ratio'!$H$3*B234) + (1 - 'Sharpe Ratio'!$H$3)*C234</f>
        <v>-7.4931569574489239E-3</v>
      </c>
      <c r="O234">
        <f>('Sharpe Ratio'!$H$4*B234) + (1 - 'Sharpe Ratio'!$H$4)*C234</f>
        <v>-1.1604787983221787E-2</v>
      </c>
      <c r="P234" s="3">
        <v>38411</v>
      </c>
    </row>
    <row r="235" spans="1:16" x14ac:dyDescent="0.3">
      <c r="A235" s="3">
        <v>38383</v>
      </c>
      <c r="B235" s="2">
        <v>-2.4375272876698301E-2</v>
      </c>
      <c r="C235" s="2">
        <v>1.0425781778958599E-2</v>
      </c>
      <c r="D235" s="2">
        <v>1.3333333333333299E-4</v>
      </c>
      <c r="F235">
        <f t="shared" si="30"/>
        <v>-0.13102645091334952</v>
      </c>
      <c r="G235">
        <f t="shared" si="31"/>
        <v>-2.4508606210031633E-2</v>
      </c>
      <c r="H235">
        <f t="array" ref="H235">PRODUCT(1+G235:G355)^(1/10)-1</f>
        <v>0.11441094169455113</v>
      </c>
      <c r="I235" cm="1">
        <f t="array" ref="I235">PRODUCT(1+C235:C355 - C235:D355)^(1/10)-1</f>
        <v>7.2856111572803028E-2</v>
      </c>
      <c r="J235">
        <f t="shared" si="32"/>
        <v>0.15615469235077431</v>
      </c>
      <c r="K235">
        <f t="shared" si="33"/>
        <v>7.2944190414276189E-2</v>
      </c>
      <c r="M235">
        <f>('Sharpe Ratio'!$H$2*B235) + (1 - 'Sharpe Ratio'!$H$2)*C235</f>
        <v>-7.1046281893537193E-3</v>
      </c>
      <c r="N235">
        <f>('Sharpe Ratio'!$H$3*B235) + (1 - 'Sharpe Ratio'!$H$3)*C235</f>
        <v>3.0993414840911875E-3</v>
      </c>
      <c r="O235">
        <f>('Sharpe Ratio'!$H$4*B235) + (1 - 'Sharpe Ratio'!$H$4)*C235</f>
        <v>7.0579448873709528E-3</v>
      </c>
      <c r="P235" s="3">
        <v>38383</v>
      </c>
    </row>
    <row r="236" spans="1:16" x14ac:dyDescent="0.3">
      <c r="A236" s="3">
        <v>38352</v>
      </c>
      <c r="B236" s="2">
        <v>3.4029467064659702E-2</v>
      </c>
      <c r="C236" s="2">
        <v>1.4829199316114899E-2</v>
      </c>
      <c r="D236" s="2">
        <v>1.3333333333333299E-4</v>
      </c>
      <c r="F236">
        <f t="shared" si="30"/>
        <v>-0.12993433526641826</v>
      </c>
      <c r="G236">
        <f t="shared" si="31"/>
        <v>3.3896133731326369E-2</v>
      </c>
      <c r="H236">
        <f t="array" ref="H236">PRODUCT(1+G236:G356)^(1/10)-1</f>
        <v>0.11878568262544031</v>
      </c>
      <c r="I236" cm="1">
        <f t="array" ref="I236">PRODUCT(1+C236:C356 - C236:D356)^(1/10)-1</f>
        <v>7.2819828544349319E-2</v>
      </c>
      <c r="J236">
        <f t="shared" si="32"/>
        <v>0.15577500476611009</v>
      </c>
      <c r="K236">
        <f t="shared" si="33"/>
        <v>7.2943587937241358E-2</v>
      </c>
      <c r="M236">
        <f>('Sharpe Ratio'!$H$2*B236) + (1 - 'Sharpe Ratio'!$H$2)*C236</f>
        <v>2.4500991405859596E-2</v>
      </c>
      <c r="N236">
        <f>('Sharpe Ratio'!$H$3*B236) + (1 - 'Sharpe Ratio'!$H$3)*C236</f>
        <v>1.8871307140060287E-2</v>
      </c>
      <c r="O236">
        <f>('Sharpe Ratio'!$H$4*B236) + (1 - 'Sharpe Ratio'!$H$4)*C236</f>
        <v>1.6687285822162747E-2</v>
      </c>
      <c r="P236" s="3">
        <v>38352</v>
      </c>
    </row>
    <row r="237" spans="1:16" x14ac:dyDescent="0.3">
      <c r="A237" s="3">
        <v>38321</v>
      </c>
      <c r="B237" s="2">
        <v>4.0460000055261999E-2</v>
      </c>
      <c r="C237" s="2">
        <v>-2.2297410853038199E-2</v>
      </c>
      <c r="D237" s="2">
        <v>1.25E-4</v>
      </c>
      <c r="F237">
        <f t="shared" si="30"/>
        <v>-0.12848597319044416</v>
      </c>
      <c r="G237">
        <f t="shared" si="31"/>
        <v>4.0335000055261999E-2</v>
      </c>
      <c r="H237">
        <f t="array" ref="H237">PRODUCT(1+G237:G357)^(1/10)-1</f>
        <v>0.11089804527658709</v>
      </c>
      <c r="I237" cm="1">
        <f t="array" ref="I237">PRODUCT(1+C237:C357 - C237:D357)^(1/10)-1</f>
        <v>7.1151615257264433E-2</v>
      </c>
      <c r="J237">
        <f t="shared" si="32"/>
        <v>0.15629355714202567</v>
      </c>
      <c r="K237">
        <f t="shared" si="33"/>
        <v>7.2925876767593739E-2</v>
      </c>
      <c r="M237">
        <f>('Sharpe Ratio'!$H$2*B237) + (1 - 'Sharpe Ratio'!$H$2)*C237</f>
        <v>9.3155144636808095E-3</v>
      </c>
      <c r="N237">
        <f>('Sharpe Ratio'!$H$3*B237) + (1 - 'Sharpe Ratio'!$H$3)*C237</f>
        <v>-9.0855002190199929E-3</v>
      </c>
      <c r="O237">
        <f>('Sharpe Ratio'!$H$4*B237) + (1 - 'Sharpe Ratio'!$H$4)*C237</f>
        <v>-1.6224125840017988E-2</v>
      </c>
      <c r="P237" s="3">
        <v>38321</v>
      </c>
    </row>
    <row r="238" spans="1:16" x14ac:dyDescent="0.3">
      <c r="A238" s="3">
        <v>38291</v>
      </c>
      <c r="B238" s="2">
        <v>1.5277711541320699E-2</v>
      </c>
      <c r="C238" s="2">
        <v>1.0908576144238199E-2</v>
      </c>
      <c r="D238" s="2">
        <v>9.1666666666666695E-5</v>
      </c>
      <c r="F238">
        <f t="shared" si="30"/>
        <v>-0.12327277757330109</v>
      </c>
      <c r="G238">
        <f t="shared" si="31"/>
        <v>1.5186044874654032E-2</v>
      </c>
      <c r="H238">
        <f t="array" ref="H238">PRODUCT(1+G238:G358)^(1/10)-1</f>
        <v>0.10894074726049441</v>
      </c>
      <c r="I238" cm="1">
        <f t="array" ref="I238">PRODUCT(1+C238:C358 - C238:D358)^(1/10)-1</f>
        <v>7.2747505498791831E-2</v>
      </c>
      <c r="J238">
        <f t="shared" si="32"/>
        <v>0.15604241659996454</v>
      </c>
      <c r="K238">
        <f t="shared" si="33"/>
        <v>7.249447719807979E-2</v>
      </c>
      <c r="M238">
        <f>('Sharpe Ratio'!$H$2*B238) + (1 - 'Sharpe Ratio'!$H$2)*C238</f>
        <v>1.3109450096932363E-2</v>
      </c>
      <c r="N238">
        <f>('Sharpe Ratio'!$H$3*B238) + (1 - 'Sharpe Ratio'!$H$3)*C238</f>
        <v>1.1828381878393256E-2</v>
      </c>
      <c r="O238">
        <f>('Sharpe Ratio'!$H$4*B238) + (1 - 'Sharpe Ratio'!$H$4)*C238</f>
        <v>1.133139480649515E-2</v>
      </c>
      <c r="P238" s="3">
        <v>38291</v>
      </c>
    </row>
    <row r="239" spans="1:16" x14ac:dyDescent="0.3">
      <c r="A239" s="3">
        <v>38260</v>
      </c>
      <c r="B239" s="2">
        <v>1.08294957010957E-2</v>
      </c>
      <c r="C239" s="2">
        <v>3.8885935920134301E-3</v>
      </c>
      <c r="D239" s="2">
        <v>9.1666666666666695E-5</v>
      </c>
      <c r="F239">
        <f t="shared" si="30"/>
        <v>-0.11345000418108657</v>
      </c>
      <c r="G239">
        <f t="shared" si="31"/>
        <v>1.0737829034429033E-2</v>
      </c>
      <c r="H239">
        <f t="array" ref="H239">PRODUCT(1+G239:G359)^(1/10)-1</f>
        <v>0.10449769637974127</v>
      </c>
      <c r="I239" cm="1">
        <f t="array" ref="I239">PRODUCT(1+C239:C359 - C239:D359)^(1/10)-1</f>
        <v>6.9041417607168976E-2</v>
      </c>
      <c r="J239">
        <f t="shared" si="32"/>
        <v>0.15640612509253038</v>
      </c>
      <c r="K239">
        <f t="shared" si="33"/>
        <v>7.3073800332667721E-2</v>
      </c>
      <c r="M239">
        <f>('Sharpe Ratio'!$H$2*B239) + (1 - 'Sharpe Ratio'!$H$2)*C239</f>
        <v>7.3849491112952942E-3</v>
      </c>
      <c r="N239">
        <f>('Sharpe Ratio'!$H$3*B239) + (1 - 'Sharpe Ratio'!$H$3)*C239</f>
        <v>5.3498166899302209E-3</v>
      </c>
      <c r="O239">
        <f>('Sharpe Ratio'!$H$4*B239) + (1 - 'Sharpe Ratio'!$H$4)*C239</f>
        <v>4.5602923785921876E-3</v>
      </c>
      <c r="P239" s="3">
        <v>38260</v>
      </c>
    </row>
    <row r="240" spans="1:16" x14ac:dyDescent="0.3">
      <c r="A240" s="3">
        <v>38230</v>
      </c>
      <c r="B240" s="2">
        <v>4.0458165232171196E-3</v>
      </c>
      <c r="C240" s="2">
        <v>3.0778021528524699E-2</v>
      </c>
      <c r="D240" s="2">
        <v>9.1666666666666695E-5</v>
      </c>
      <c r="F240">
        <f t="shared" si="30"/>
        <v>-0.11484742855961698</v>
      </c>
      <c r="G240">
        <f t="shared" si="31"/>
        <v>3.9541498565504526E-3</v>
      </c>
      <c r="H240">
        <f t="array" ref="H240">PRODUCT(1+G240:G360)^(1/10)-1</f>
        <v>0.10772736532699767</v>
      </c>
      <c r="I240" cm="1">
        <f t="array" ref="I240">PRODUCT(1+C240:C360 - C240:D360)^(1/10)-1</f>
        <v>6.8588553118589468E-2</v>
      </c>
      <c r="J240">
        <f t="shared" si="32"/>
        <v>0.1567182461519166</v>
      </c>
      <c r="K240">
        <f t="shared" si="33"/>
        <v>7.3096579572667159E-2</v>
      </c>
      <c r="M240">
        <f>('Sharpe Ratio'!$H$2*B240) + (1 - 'Sharpe Ratio'!$H$2)*C240</f>
        <v>1.7312150515795568E-2</v>
      </c>
      <c r="N240">
        <f>('Sharpe Ratio'!$H$3*B240) + (1 - 'Sharpe Ratio'!$H$3)*C240</f>
        <v>2.5150263810851448E-2</v>
      </c>
      <c r="O240">
        <f>('Sharpe Ratio'!$H$4*B240) + (1 - 'Sharpe Ratio'!$H$4)*C240</f>
        <v>2.819103940682844E-2</v>
      </c>
      <c r="P240" s="3">
        <v>38230</v>
      </c>
    </row>
    <row r="241" spans="1:16" x14ac:dyDescent="0.3">
      <c r="A241" s="3">
        <v>38199</v>
      </c>
      <c r="B241" s="2">
        <v>-3.3095755253283503E-2</v>
      </c>
      <c r="C241" s="2">
        <v>1.5005647855444599E-2</v>
      </c>
      <c r="D241" s="2">
        <v>8.3333333333333303E-5</v>
      </c>
      <c r="F241">
        <f t="shared" si="30"/>
        <v>-0.11048660002106786</v>
      </c>
      <c r="G241">
        <f t="shared" si="31"/>
        <v>-3.3179088586616834E-2</v>
      </c>
      <c r="H241">
        <f t="array" ref="H241">PRODUCT(1+G241:G361)^(1/10)-1</f>
        <v>0.11084919904159629</v>
      </c>
      <c r="I241" cm="1">
        <f t="array" ref="I241">PRODUCT(1+C241:C361 - C241:D361)^(1/10)-1</f>
        <v>6.7723229948033703E-2</v>
      </c>
      <c r="J241">
        <f t="shared" si="32"/>
        <v>0.15687625377504058</v>
      </c>
      <c r="K241">
        <f t="shared" si="33"/>
        <v>7.2864358600327001E-2</v>
      </c>
      <c r="M241">
        <f>('Sharpe Ratio'!$H$2*B241) + (1 - 'Sharpe Ratio'!$H$2)*C241</f>
        <v>-9.2245751906833498E-3</v>
      </c>
      <c r="N241">
        <f>('Sharpe Ratio'!$H$3*B241) + (1 - 'Sharpe Ratio'!$H$3)*C241</f>
        <v>4.8791714752765732E-3</v>
      </c>
      <c r="O241">
        <f>('Sharpe Ratio'!$H$4*B241) + (1 - 'Sharpe Ratio'!$H$4)*C241</f>
        <v>1.0350683184700907E-2</v>
      </c>
      <c r="P241" s="3">
        <v>38199</v>
      </c>
    </row>
    <row r="242" spans="1:16" x14ac:dyDescent="0.3">
      <c r="A242" s="3">
        <v>38168</v>
      </c>
      <c r="B242" s="2">
        <v>1.9443142559658198E-2</v>
      </c>
      <c r="C242" s="2">
        <v>6.4727418647916304E-3</v>
      </c>
      <c r="D242" s="2">
        <v>6.6666666666666697E-5</v>
      </c>
      <c r="F242">
        <f t="shared" si="30"/>
        <v>-0.10335881640184386</v>
      </c>
      <c r="G242">
        <f t="shared" si="31"/>
        <v>1.9376475892991532E-2</v>
      </c>
      <c r="H242">
        <f t="array" ref="H242">PRODUCT(1+G242:G362)^(1/10)-1</f>
        <v>0.11181125671851722</v>
      </c>
      <c r="I242" cm="1">
        <f t="array" ref="I242">PRODUCT(1+C242:C362 - C242:D362)^(1/10)-1</f>
        <v>6.5417105427873823E-2</v>
      </c>
      <c r="J242">
        <f t="shared" si="32"/>
        <v>0.15666840032345461</v>
      </c>
      <c r="K242">
        <f t="shared" si="33"/>
        <v>7.2911530302977437E-2</v>
      </c>
      <c r="M242">
        <f>('Sharpe Ratio'!$H$2*B242) + (1 - 'Sharpe Ratio'!$H$2)*C242</f>
        <v>1.3006349650075631E-2</v>
      </c>
      <c r="N242">
        <f>('Sharpe Ratio'!$H$3*B242) + (1 - 'Sharpe Ratio'!$H$3)*C242</f>
        <v>9.2033161888085638E-3</v>
      </c>
      <c r="O242">
        <f>('Sharpe Ratio'!$H$4*B242) + (1 - 'Sharpe Ratio'!$H$4)*C242</f>
        <v>7.7279392831188691E-3</v>
      </c>
      <c r="P242" s="3">
        <v>38168</v>
      </c>
    </row>
    <row r="243" spans="1:16" x14ac:dyDescent="0.3">
      <c r="A243" s="3">
        <v>38138</v>
      </c>
      <c r="B243" s="2">
        <v>1.37241569629329E-2</v>
      </c>
      <c r="C243" s="2">
        <v>-6.56709275036338E-3</v>
      </c>
      <c r="D243" s="2">
        <v>5.0000000000000002E-5</v>
      </c>
      <c r="F243">
        <f t="shared" si="30"/>
        <v>-0.10383997172185427</v>
      </c>
      <c r="G243">
        <f t="shared" si="31"/>
        <v>1.36741569629329E-2</v>
      </c>
      <c r="H243">
        <f t="array" ref="H243">PRODUCT(1+G243:G363)^(1/10)-1</f>
        <v>0.11145915205335788</v>
      </c>
      <c r="I243" cm="1">
        <f t="array" ref="I243">PRODUCT(1+C243:C363 - C243:D363)^(1/10)-1</f>
        <v>6.4389765879536043E-2</v>
      </c>
      <c r="J243">
        <f t="shared" si="32"/>
        <v>0.15665203240253178</v>
      </c>
      <c r="K243">
        <f t="shared" si="33"/>
        <v>7.2963077159223885E-2</v>
      </c>
      <c r="M243">
        <f>('Sharpe Ratio'!$H$2*B243) + (1 - 'Sharpe Ratio'!$H$2)*C243</f>
        <v>3.6542620264713036E-3</v>
      </c>
      <c r="N243">
        <f>('Sharpe Ratio'!$H$3*B243) + (1 - 'Sharpe Ratio'!$H$3)*C243</f>
        <v>-2.295307570182193E-3</v>
      </c>
      <c r="O243">
        <f>('Sharpe Ratio'!$H$4*B243) + (1 - 'Sharpe Ratio'!$H$4)*C243</f>
        <v>-4.6034275673098486E-3</v>
      </c>
      <c r="P243" s="3">
        <v>38138</v>
      </c>
    </row>
    <row r="244" spans="1:16" x14ac:dyDescent="0.3">
      <c r="A244" s="3">
        <v>38107</v>
      </c>
      <c r="B244" s="2">
        <v>-1.5698551958398602E-2</v>
      </c>
      <c r="C244" s="2">
        <v>-4.8334439755461402E-2</v>
      </c>
      <c r="D244" s="2">
        <v>6.6666666666666697E-5</v>
      </c>
      <c r="F244">
        <f t="shared" si="30"/>
        <v>-0.10370635322375281</v>
      </c>
      <c r="G244">
        <f t="shared" si="31"/>
        <v>-1.5765218625065268E-2</v>
      </c>
      <c r="H244">
        <f t="array" ref="H244">PRODUCT(1+G244:G364)^(1/10)-1</f>
        <v>0.11134137295040336</v>
      </c>
      <c r="I244" cm="1">
        <f t="array" ref="I244">PRODUCT(1+C244:C364 - C244:D364)^(1/10)-1</f>
        <v>6.3673077321761085E-2</v>
      </c>
      <c r="J244">
        <f t="shared" si="32"/>
        <v>0.1566497400350651</v>
      </c>
      <c r="K244">
        <f t="shared" si="33"/>
        <v>7.3100494437463387E-2</v>
      </c>
      <c r="M244">
        <f>('Sharpe Ratio'!$H$2*B244) + (1 - 'Sharpe Ratio'!$H$2)*C244</f>
        <v>-3.1894693936742255E-2</v>
      </c>
      <c r="N244">
        <f>('Sharpe Ratio'!$H$3*B244) + (1 - 'Sharpe Ratio'!$H$3)*C244</f>
        <v>-4.1463817994683641E-2</v>
      </c>
      <c r="O244">
        <f>('Sharpe Ratio'!$H$4*B244) + (1 - 'Sharpe Ratio'!$H$4)*C244</f>
        <v>-4.5176134698324377E-2</v>
      </c>
      <c r="P244" s="3">
        <v>38107</v>
      </c>
    </row>
    <row r="245" spans="1:16" x14ac:dyDescent="0.3">
      <c r="A245" s="3">
        <v>38077</v>
      </c>
      <c r="B245" s="2">
        <v>-1.50866170398788E-2</v>
      </c>
      <c r="C245" s="2">
        <v>1.5250927476654101E-2</v>
      </c>
      <c r="D245" s="2">
        <v>7.4999999999999993E-5</v>
      </c>
      <c r="F245">
        <f t="shared" si="30"/>
        <v>-9.4563523978133335E-2</v>
      </c>
      <c r="G245">
        <f t="shared" si="31"/>
        <v>-1.51616170398788E-2</v>
      </c>
      <c r="H245">
        <f t="array" ref="H245">PRODUCT(1+G245:G365)^(1/10)-1</f>
        <v>0.10813171991118731</v>
      </c>
      <c r="I245" cm="1">
        <f t="array" ref="I245">PRODUCT(1+C245:C365 - C245:D365)^(1/10)-1</f>
        <v>6.4541885115755093E-2</v>
      </c>
      <c r="J245">
        <f t="shared" si="32"/>
        <v>0.15735508190634459</v>
      </c>
      <c r="K245">
        <f t="shared" si="33"/>
        <v>7.2554000763434157E-2</v>
      </c>
      <c r="M245">
        <f>('Sharpe Ratio'!$H$2*B245) + (1 - 'Sharpe Ratio'!$H$2)*C245</f>
        <v>-3.1068947563414433E-5</v>
      </c>
      <c r="N245">
        <f>('Sharpe Ratio'!$H$3*B245) + (1 - 'Sharpe Ratio'!$H$3)*C245</f>
        <v>8.8641610182091067E-3</v>
      </c>
      <c r="O245">
        <f>('Sharpe Ratio'!$H$4*B245) + (1 - 'Sharpe Ratio'!$H$4)*C245</f>
        <v>1.2315042267601852E-2</v>
      </c>
      <c r="P245" s="3">
        <v>38077</v>
      </c>
    </row>
    <row r="246" spans="1:16" x14ac:dyDescent="0.3">
      <c r="A246" s="3">
        <v>38046</v>
      </c>
      <c r="B246" s="2">
        <v>1.39009289657217E-2</v>
      </c>
      <c r="C246" s="2">
        <v>1.67810322802757E-2</v>
      </c>
      <c r="D246" s="2">
        <v>5.0000000000000002E-5</v>
      </c>
      <c r="F246">
        <f t="shared" si="30"/>
        <v>-7.8871699004158094E-2</v>
      </c>
      <c r="G246">
        <f t="shared" si="31"/>
        <v>1.3850928965721701E-2</v>
      </c>
      <c r="H246">
        <f t="array" ref="H246">PRODUCT(1+G246:G366)^(1/10)-1</f>
        <v>0.10675665933683387</v>
      </c>
      <c r="I246" cm="1">
        <f t="array" ref="I246">PRODUCT(1+C246:C366 - C246:D366)^(1/10)-1</f>
        <v>5.9368638218384895E-2</v>
      </c>
      <c r="J246">
        <f t="shared" si="32"/>
        <v>0.15759234216264448</v>
      </c>
      <c r="K246">
        <f t="shared" si="33"/>
        <v>7.3498192291178863E-2</v>
      </c>
      <c r="M246">
        <f>('Sharpe Ratio'!$H$2*B246) + (1 - 'Sharpe Ratio'!$H$2)*C246</f>
        <v>1.5330231654984313E-2</v>
      </c>
      <c r="N246">
        <f>('Sharpe Ratio'!$H$3*B246) + (1 - 'Sharpe Ratio'!$H$3)*C246</f>
        <v>1.6174702811645653E-2</v>
      </c>
      <c r="O246">
        <f>('Sharpe Ratio'!$H$4*B246) + (1 - 'Sharpe Ratio'!$H$4)*C246</f>
        <v>1.6502313192871199E-2</v>
      </c>
      <c r="P246" s="3">
        <v>38046</v>
      </c>
    </row>
    <row r="247" spans="1:16" x14ac:dyDescent="0.3">
      <c r="A247" s="3">
        <v>38017</v>
      </c>
      <c r="B247" s="2">
        <v>1.8353613910586899E-2</v>
      </c>
      <c r="C247" s="2">
        <v>1.36993027895642E-2</v>
      </c>
      <c r="D247" s="2">
        <v>5.8333333333333299E-5</v>
      </c>
      <c r="F247">
        <f t="shared" si="30"/>
        <v>-7.7214063540271383E-2</v>
      </c>
      <c r="G247">
        <f t="shared" si="31"/>
        <v>1.8295280577253565E-2</v>
      </c>
      <c r="H247">
        <f t="array" ref="H247">PRODUCT(1+G247:G367)^(1/10)-1</f>
        <v>0.10891350671552447</v>
      </c>
      <c r="I247" cm="1">
        <f t="array" ref="I247">PRODUCT(1+C247:C367 - C247:D367)^(1/10)-1</f>
        <v>5.915356653629722E-2</v>
      </c>
      <c r="J247">
        <f t="shared" si="32"/>
        <v>0.1577728342221898</v>
      </c>
      <c r="K247">
        <f t="shared" si="33"/>
        <v>7.3470845377855504E-2</v>
      </c>
      <c r="M247">
        <f>('Sharpe Ratio'!$H$2*B247) + (1 - 'Sharpe Ratio'!$H$2)*C247</f>
        <v>1.6043828921858884E-2</v>
      </c>
      <c r="N247">
        <f>('Sharpe Ratio'!$H$3*B247) + (1 - 'Sharpe Ratio'!$H$3)*C247</f>
        <v>1.4679144719049153E-2</v>
      </c>
      <c r="O247">
        <f>('Sharpe Ratio'!$H$4*B247) + (1 - 'Sharpe Ratio'!$H$4)*C247</f>
        <v>1.4149719044284198E-2</v>
      </c>
      <c r="P247" s="3">
        <v>38017</v>
      </c>
    </row>
    <row r="248" spans="1:16" x14ac:dyDescent="0.3">
      <c r="A248" s="3">
        <v>37986</v>
      </c>
      <c r="B248" s="2">
        <v>5.2445917676183597E-2</v>
      </c>
      <c r="C248" s="2">
        <v>8.0364929310683397E-3</v>
      </c>
      <c r="D248" s="2">
        <v>6.6666666666666697E-5</v>
      </c>
      <c r="F248">
        <f t="shared" si="30"/>
        <v>-7.7892017681198217E-2</v>
      </c>
      <c r="G248">
        <f t="shared" si="31"/>
        <v>5.2379251009516931E-2</v>
      </c>
      <c r="H248">
        <f t="array" ref="H248">PRODUCT(1+G248:G368)^(1/10)-1</f>
        <v>0.10821525032652124</v>
      </c>
      <c r="I248" cm="1">
        <f t="array" ref="I248">PRODUCT(1+C248:C368 - C248:D368)^(1/10)-1</f>
        <v>5.8269429296117226E-2</v>
      </c>
      <c r="J248">
        <f t="shared" si="32"/>
        <v>0.15775052679543008</v>
      </c>
      <c r="K248">
        <f t="shared" si="33"/>
        <v>7.3422058259062867E-2</v>
      </c>
      <c r="M248">
        <f>('Sharpe Ratio'!$H$2*B248) + (1 - 'Sharpe Ratio'!$H$2)*C248</f>
        <v>3.0406947790609123E-2</v>
      </c>
      <c r="N248">
        <f>('Sharpe Ratio'!$H$3*B248) + (1 - 'Sharpe Ratio'!$H$3)*C248</f>
        <v>1.7385721054866209E-2</v>
      </c>
      <c r="O248">
        <f>('Sharpe Ratio'!$H$4*B248) + (1 - 'Sharpe Ratio'!$H$4)*C248</f>
        <v>1.2334170127080355E-2</v>
      </c>
      <c r="P248" s="3">
        <v>37986</v>
      </c>
    </row>
    <row r="249" spans="1:16" x14ac:dyDescent="0.3">
      <c r="A249" s="3">
        <v>37955</v>
      </c>
      <c r="B249" s="2">
        <v>8.7982391427914308E-3</v>
      </c>
      <c r="C249" s="2">
        <v>3.6952381282764298E-3</v>
      </c>
      <c r="D249" s="2">
        <v>5.8333333333333299E-5</v>
      </c>
      <c r="F249">
        <f t="shared" si="30"/>
        <v>-7.4001918021174742E-2</v>
      </c>
      <c r="G249">
        <f t="shared" si="31"/>
        <v>8.739905809458097E-3</v>
      </c>
      <c r="H249">
        <f t="array" ref="H249">PRODUCT(1+G249:G369)^(1/10)-1</f>
        <v>0.10149318746380342</v>
      </c>
      <c r="I249" cm="1">
        <f t="array" ref="I249">PRODUCT(1+C249:C369 - C249:D369)^(1/10)-1</f>
        <v>5.4927716708412344E-2</v>
      </c>
      <c r="J249">
        <f t="shared" si="32"/>
        <v>0.15727694330995123</v>
      </c>
      <c r="K249">
        <f t="shared" si="33"/>
        <v>7.3958380350254441E-2</v>
      </c>
      <c r="M249">
        <f>('Sharpe Ratio'!$H$2*B249) + (1 - 'Sharpe Ratio'!$H$2)*C249</f>
        <v>6.265783783812197E-3</v>
      </c>
      <c r="N249">
        <f>('Sharpe Ratio'!$H$3*B249) + (1 - 'Sharpe Ratio'!$H$3)*C249</f>
        <v>4.7695398305501215E-3</v>
      </c>
      <c r="O249">
        <f>('Sharpe Ratio'!$H$4*B249) + (1 - 'Sharpe Ratio'!$H$4)*C249</f>
        <v>4.1890758939574545E-3</v>
      </c>
      <c r="P249" s="3">
        <v>37955</v>
      </c>
    </row>
    <row r="250" spans="1:16" x14ac:dyDescent="0.3">
      <c r="A250" s="3">
        <v>37925</v>
      </c>
      <c r="B250" s="2">
        <v>5.65678507538971E-2</v>
      </c>
      <c r="C250" s="2">
        <v>-2.4719996355750801E-2</v>
      </c>
      <c r="D250" s="2">
        <v>5.8333333333333299E-5</v>
      </c>
      <c r="F250">
        <f t="shared" si="30"/>
        <v>-7.4188346395901925E-2</v>
      </c>
      <c r="G250">
        <f t="shared" si="31"/>
        <v>5.6509517420563767E-2</v>
      </c>
      <c r="H250">
        <f t="array" ref="H250">PRODUCT(1+G250:G370)^(1/10)-1</f>
        <v>0.10277131994796562</v>
      </c>
      <c r="I250" cm="1">
        <f t="array" ref="I250">PRODUCT(1+C250:C370 - C250:D370)^(1/10)-1</f>
        <v>5.4827372729445711E-2</v>
      </c>
      <c r="J250">
        <f t="shared" si="32"/>
        <v>0.15731823503032313</v>
      </c>
      <c r="K250">
        <f t="shared" si="33"/>
        <v>7.3960236608841629E-2</v>
      </c>
      <c r="M250">
        <f>('Sharpe Ratio'!$H$2*B250) + (1 - 'Sharpe Ratio'!$H$2)*C250</f>
        <v>1.622730536753144E-2</v>
      </c>
      <c r="N250">
        <f>('Sharpe Ratio'!$H$3*B250) + (1 - 'Sharpe Ratio'!$H$3)*C250</f>
        <v>-7.6069931884649149E-3</v>
      </c>
      <c r="O250">
        <f>('Sharpe Ratio'!$H$4*B250) + (1 - 'Sharpe Ratio'!$H$4)*C250</f>
        <v>-1.6853447107677708E-2</v>
      </c>
      <c r="P250" s="3">
        <v>37925</v>
      </c>
    </row>
    <row r="251" spans="1:16" x14ac:dyDescent="0.3">
      <c r="A251" s="3">
        <v>37894</v>
      </c>
      <c r="B251" s="2">
        <v>-1.06194690265486E-2</v>
      </c>
      <c r="C251" s="2">
        <v>4.56807697050685E-2</v>
      </c>
      <c r="D251" s="2">
        <v>6.6666666666666697E-5</v>
      </c>
      <c r="F251">
        <f t="shared" si="30"/>
        <v>-6.3272620684768008E-2</v>
      </c>
      <c r="G251">
        <f t="shared" si="31"/>
        <v>-1.0686135693215266E-2</v>
      </c>
      <c r="H251">
        <f t="array" ref="H251">PRODUCT(1+G251:G371)^(1/10)-1</f>
        <v>9.585767163190706E-2</v>
      </c>
      <c r="I251" cm="1">
        <f t="array" ref="I251">PRODUCT(1+C251:C371 - C251:D371)^(1/10)-1</f>
        <v>5.8321309006898803E-2</v>
      </c>
      <c r="J251">
        <f t="shared" si="32"/>
        <v>0.15668554826393899</v>
      </c>
      <c r="K251">
        <f t="shared" si="33"/>
        <v>7.3364677141061027E-2</v>
      </c>
      <c r="M251">
        <f>('Sharpe Ratio'!$H$2*B251) + (1 - 'Sharpe Ratio'!$H$2)*C251</f>
        <v>1.7320529590372075E-2</v>
      </c>
      <c r="N251">
        <f>('Sharpe Ratio'!$H$3*B251) + (1 - 'Sharpe Ratio'!$H$3)*C251</f>
        <v>3.3828245644079276E-2</v>
      </c>
      <c r="O251">
        <f>('Sharpe Ratio'!$H$4*B251) + (1 - 'Sharpe Ratio'!$H$4)*C251</f>
        <v>4.0232371003315059E-2</v>
      </c>
      <c r="P251" s="3">
        <v>37894</v>
      </c>
    </row>
    <row r="252" spans="1:16" x14ac:dyDescent="0.3">
      <c r="A252" s="3">
        <v>37864</v>
      </c>
      <c r="B252" s="2">
        <v>1.9503974583289001E-2</v>
      </c>
      <c r="C252" s="2">
        <v>1.09289240575046E-2</v>
      </c>
      <c r="D252" s="2">
        <v>5.8333333333333299E-5</v>
      </c>
      <c r="F252">
        <f t="shared" si="30"/>
        <v>-5.1076083862656413E-2</v>
      </c>
      <c r="G252">
        <f t="shared" si="31"/>
        <v>1.9445641249955667E-2</v>
      </c>
      <c r="H252">
        <f t="array" ref="H252">PRODUCT(1+G252:G372)^(1/10)-1</f>
        <v>0.10110717660477042</v>
      </c>
      <c r="I252" cm="1">
        <f t="array" ref="I252">PRODUCT(1+C252:C372 - C252:D372)^(1/10)-1</f>
        <v>5.650092070549384E-2</v>
      </c>
      <c r="J252">
        <f t="shared" si="32"/>
        <v>0.15683096764337057</v>
      </c>
      <c r="K252">
        <f t="shared" si="33"/>
        <v>7.2595720692474858E-2</v>
      </c>
      <c r="M252">
        <f>('Sharpe Ratio'!$H$2*B252) + (1 - 'Sharpe Ratio'!$H$2)*C252</f>
        <v>1.5248452666720399E-2</v>
      </c>
      <c r="N252">
        <f>('Sharpe Ratio'!$H$3*B252) + (1 - 'Sharpe Ratio'!$H$3)*C252</f>
        <v>1.273417382146308E-2</v>
      </c>
      <c r="O252">
        <f>('Sharpe Ratio'!$H$4*B252) + (1 - 'Sharpe Ratio'!$H$4)*C252</f>
        <v>1.1758765905509352E-2</v>
      </c>
      <c r="P252" s="3">
        <v>37864</v>
      </c>
    </row>
    <row r="253" spans="1:16" x14ac:dyDescent="0.3">
      <c r="A253" s="3">
        <v>37833</v>
      </c>
      <c r="B253" s="2">
        <v>1.7631242417286901E-2</v>
      </c>
      <c r="C253" s="2">
        <v>-7.0745017047528294E-2</v>
      </c>
      <c r="D253" s="2">
        <v>5.8333333333333299E-5</v>
      </c>
      <c r="F253">
        <f t="shared" si="30"/>
        <v>-5.1346112179262632E-2</v>
      </c>
      <c r="G253">
        <f t="shared" si="31"/>
        <v>1.7572909083953567E-2</v>
      </c>
      <c r="H253">
        <f t="array" ref="H253">PRODUCT(1+G253:G373)^(1/10)-1</f>
        <v>9.8522872357192703E-2</v>
      </c>
      <c r="I253" cm="1">
        <f t="array" ref="I253">PRODUCT(1+C253:C373 - C253:D373)^(1/10)-1</f>
        <v>5.5622396315388123E-2</v>
      </c>
      <c r="J253">
        <f t="shared" si="32"/>
        <v>0.15685080020303027</v>
      </c>
      <c r="K253">
        <f t="shared" si="33"/>
        <v>7.2575442809008156E-2</v>
      </c>
      <c r="M253">
        <f>('Sharpe Ratio'!$H$2*B253) + (1 - 'Sharpe Ratio'!$H$2)*C253</f>
        <v>-2.6227054152046951E-2</v>
      </c>
      <c r="N253">
        <f>('Sharpe Ratio'!$H$3*B253) + (1 - 'Sharpe Ratio'!$H$3)*C253</f>
        <v>-5.2139736407062667E-2</v>
      </c>
      <c r="O253">
        <f>('Sharpe Ratio'!$H$4*B253) + (1 - 'Sharpe Ratio'!$H$4)*C253</f>
        <v>-6.2192493857897158E-2</v>
      </c>
      <c r="P253" s="3">
        <v>37833</v>
      </c>
    </row>
    <row r="254" spans="1:16" x14ac:dyDescent="0.3">
      <c r="A254" s="3">
        <v>37802</v>
      </c>
      <c r="B254" s="2">
        <v>1.2755330771861801E-2</v>
      </c>
      <c r="C254" s="2">
        <v>-1.1755047307455699E-2</v>
      </c>
      <c r="D254" s="2">
        <v>8.3333333333333303E-5</v>
      </c>
      <c r="F254">
        <f t="shared" si="30"/>
        <v>-4.947399160215965E-2</v>
      </c>
      <c r="G254">
        <f t="shared" si="31"/>
        <v>1.2671997438528468E-2</v>
      </c>
      <c r="H254">
        <f t="array" ref="H254">PRODUCT(1+G254:G374)^(1/10)-1</f>
        <v>9.6908795806632142E-2</v>
      </c>
      <c r="I254" cm="1">
        <f t="array" ref="I254">PRODUCT(1+C254:C374 - C254:D374)^(1/10)-1</f>
        <v>6.6658958673470936E-2</v>
      </c>
      <c r="J254">
        <f t="shared" si="32"/>
        <v>0.15683769535441533</v>
      </c>
      <c r="K254">
        <f t="shared" si="33"/>
        <v>6.8949101975880486E-2</v>
      </c>
      <c r="M254">
        <f>('Sharpe Ratio'!$H$2*B254) + (1 - 'Sharpe Ratio'!$H$2)*C254</f>
        <v>5.9161805830003009E-4</v>
      </c>
      <c r="N254">
        <f>('Sharpe Ratio'!$H$3*B254) + (1 - 'Sharpe Ratio'!$H$3)*C254</f>
        <v>-6.5950364003277166E-3</v>
      </c>
      <c r="O254">
        <f>('Sharpe Ratio'!$H$4*B254) + (1 - 'Sharpe Ratio'!$H$4)*C254</f>
        <v>-9.3830802409671371E-3</v>
      </c>
      <c r="P254" s="3">
        <v>37802</v>
      </c>
    </row>
    <row r="255" spans="1:16" x14ac:dyDescent="0.3">
      <c r="A255" s="3">
        <v>37772</v>
      </c>
      <c r="B255" s="2">
        <v>5.2688799784658097E-2</v>
      </c>
      <c r="C255" s="2">
        <v>4.5855547303396402E-2</v>
      </c>
      <c r="D255" s="2">
        <v>7.4999999999999993E-5</v>
      </c>
      <c r="F255">
        <f t="shared" si="30"/>
        <v>-5.0414701066732348E-2</v>
      </c>
      <c r="G255">
        <f t="shared" si="31"/>
        <v>5.2613799784658098E-2</v>
      </c>
      <c r="H255">
        <f t="array" ref="H255">PRODUCT(1+G255:G375)^(1/10)-1</f>
        <v>9.8404906636516687E-2</v>
      </c>
      <c r="I255" cm="1">
        <f t="array" ref="I255">PRODUCT(1+C255:C375 - C255:D375)^(1/10)-1</f>
        <v>6.7589340978534418E-2</v>
      </c>
      <c r="J255">
        <f t="shared" si="32"/>
        <v>0.15693391277851412</v>
      </c>
      <c r="K255">
        <f t="shared" si="33"/>
        <v>6.8780709421107616E-2</v>
      </c>
      <c r="M255">
        <f>('Sharpe Ratio'!$H$2*B255) + (1 - 'Sharpe Ratio'!$H$2)*C255</f>
        <v>4.9297676244567247E-2</v>
      </c>
      <c r="N255">
        <f>('Sharpe Ratio'!$H$3*B255) + (1 - 'Sharpe Ratio'!$H$3)*C255</f>
        <v>4.7294107623452118E-2</v>
      </c>
      <c r="O255">
        <f>('Sharpe Ratio'!$H$4*B255) + (1 - 'Sharpe Ratio'!$H$4)*C255</f>
        <v>4.6516828406042099E-2</v>
      </c>
      <c r="P255" s="3">
        <v>37772</v>
      </c>
    </row>
    <row r="256" spans="1:16" x14ac:dyDescent="0.3">
      <c r="A256" s="3">
        <v>37741</v>
      </c>
      <c r="B256" s="2">
        <v>8.2368476813173594E-2</v>
      </c>
      <c r="C256" s="2">
        <v>9.0422069855655707E-5</v>
      </c>
      <c r="D256" s="2">
        <v>8.3333333333333303E-5</v>
      </c>
      <c r="F256">
        <f t="shared" si="30"/>
        <v>-6.775309021352556E-2</v>
      </c>
      <c r="G256">
        <f t="shared" si="31"/>
        <v>8.2285143479840256E-2</v>
      </c>
      <c r="H256">
        <f t="array" ref="H256">PRODUCT(1+G256:G376)^(1/10)-1</f>
        <v>9.009462458560602E-2</v>
      </c>
      <c r="I256" cm="1">
        <f t="array" ref="I256">PRODUCT(1+C256:C376 - C256:D376)^(1/10)-1</f>
        <v>6.3321862292174513E-2</v>
      </c>
      <c r="J256">
        <f t="shared" si="32"/>
        <v>0.15665773039447811</v>
      </c>
      <c r="K256">
        <f t="shared" si="33"/>
        <v>6.7601045814312713E-2</v>
      </c>
      <c r="M256">
        <f>('Sharpe Ratio'!$H$2*B256) + (1 - 'Sharpe Ratio'!$H$2)*C256</f>
        <v>4.1536523210102309E-2</v>
      </c>
      <c r="N256">
        <f>('Sharpe Ratio'!$H$3*B256) + (1 - 'Sharpe Ratio'!$H$3)*C256</f>
        <v>1.741188722714121E-2</v>
      </c>
      <c r="O256">
        <f>('Sharpe Ratio'!$H$4*B256) + (1 - 'Sharpe Ratio'!$H$4)*C256</f>
        <v>8.0527976608945808E-3</v>
      </c>
      <c r="P256" s="3">
        <v>37741</v>
      </c>
    </row>
    <row r="257" spans="1:16" x14ac:dyDescent="0.3">
      <c r="A257" s="3">
        <v>37711</v>
      </c>
      <c r="B257" s="2">
        <v>9.7117052409587696E-3</v>
      </c>
      <c r="C257" s="2">
        <v>-6.87914632204245E-3</v>
      </c>
      <c r="D257" s="2">
        <v>8.3333333333333303E-5</v>
      </c>
      <c r="F257">
        <f t="shared" si="30"/>
        <v>-6.4710190564265233E-2</v>
      </c>
      <c r="G257">
        <f t="shared" si="31"/>
        <v>9.6283719076254368E-3</v>
      </c>
      <c r="H257">
        <f t="array" ref="H257">PRODUCT(1+G257:G377)^(1/10)-1</f>
        <v>8.3746591033415863E-2</v>
      </c>
      <c r="I257" cm="1">
        <f t="array" ref="I257">PRODUCT(1+C257:C377 - C257:D377)^(1/10)-1</f>
        <v>6.3824139766201826E-2</v>
      </c>
      <c r="J257">
        <f t="shared" si="32"/>
        <v>0.15493712909967541</v>
      </c>
      <c r="K257">
        <f t="shared" si="33"/>
        <v>6.7578991513662576E-2</v>
      </c>
      <c r="M257">
        <f>('Sharpe Ratio'!$H$2*B257) + (1 - 'Sharpe Ratio'!$H$2)*C257</f>
        <v>1.4781989509850702E-3</v>
      </c>
      <c r="N257">
        <f>('Sharpe Ratio'!$H$3*B257) + (1 - 'Sharpe Ratio'!$H$3)*C257</f>
        <v>-3.3863819613055295E-3</v>
      </c>
      <c r="O257">
        <f>('Sharpe Ratio'!$H$4*B257) + (1 - 'Sharpe Ratio'!$H$4)*C257</f>
        <v>-5.2735834300670619E-3</v>
      </c>
      <c r="P257" s="3">
        <v>37711</v>
      </c>
    </row>
    <row r="258" spans="1:16" x14ac:dyDescent="0.3">
      <c r="A258" s="3">
        <v>37680</v>
      </c>
      <c r="B258" s="2">
        <v>-1.50037819916984E-2</v>
      </c>
      <c r="C258" s="2">
        <v>2.6378674654466801E-2</v>
      </c>
      <c r="D258" s="2">
        <v>7.4999999999999993E-5</v>
      </c>
      <c r="F258">
        <f t="shared" ref="F258:F321" si="34">CORREL(B258:B378,C258:C378)</f>
        <v>-6.3304357962876395E-2</v>
      </c>
      <c r="G258">
        <f t="shared" ref="G258:G321" si="35">B258-D258</f>
        <v>-1.50787819916984E-2</v>
      </c>
      <c r="H258">
        <f t="array" ref="H258">PRODUCT(1+G258:G378)^(1/10)-1</f>
        <v>8.4155745218942313E-2</v>
      </c>
      <c r="I258" cm="1">
        <f t="array" ref="I258">PRODUCT(1+C258:C378 - C258:D378)^(1/10)-1</f>
        <v>6.7191762158103074E-2</v>
      </c>
      <c r="J258">
        <f t="shared" si="32"/>
        <v>0.15494661470626123</v>
      </c>
      <c r="K258">
        <f t="shared" si="33"/>
        <v>6.7738520079744721E-2</v>
      </c>
      <c r="M258">
        <f>('Sharpe Ratio'!$H$2*B258) + (1 - 'Sharpe Ratio'!$H$2)*C258</f>
        <v>5.5330009333324657E-3</v>
      </c>
      <c r="N258">
        <f>('Sharpe Ratio'!$H$3*B258) + (1 - 'Sharpe Ratio'!$H$3)*C258</f>
        <v>1.766669448969942E-2</v>
      </c>
      <c r="O258">
        <f>('Sharpe Ratio'!$H$4*B258) + (1 - 'Sharpe Ratio'!$H$4)*C258</f>
        <v>2.2373929236935982E-2</v>
      </c>
      <c r="P258" s="3">
        <v>37680</v>
      </c>
    </row>
    <row r="259" spans="1:16" x14ac:dyDescent="0.3">
      <c r="A259" s="3">
        <v>37652</v>
      </c>
      <c r="B259" s="2">
        <v>-2.6198136923651999E-2</v>
      </c>
      <c r="C259" s="2">
        <v>-8.4405750260314605E-3</v>
      </c>
      <c r="D259" s="2">
        <v>8.3333333333333303E-5</v>
      </c>
      <c r="F259">
        <f t="shared" si="34"/>
        <v>-5.8792056069962087E-2</v>
      </c>
      <c r="G259">
        <f t="shared" si="35"/>
        <v>-2.6281470256985334E-2</v>
      </c>
      <c r="H259">
        <f t="array" ref="H259">PRODUCT(1+G259:G379)^(1/10)-1</f>
        <v>8.6688194698574916E-2</v>
      </c>
      <c r="I259" cm="1">
        <f t="array" ref="I259">PRODUCT(1+C259:C379 - C259:D379)^(1/10)-1</f>
        <v>6.7231772407400969E-2</v>
      </c>
      <c r="J259">
        <f t="shared" ref="J259:J322" si="36">_xlfn.STDEV.S(G259:G379) * SQRT(12)</f>
        <v>0.15477765642786828</v>
      </c>
      <c r="K259">
        <f t="shared" ref="K259:K322" si="37">_xlfn.STDEV.S(C259:C379) * SQRT(12)</f>
        <v>6.7753884492605776E-2</v>
      </c>
      <c r="M259">
        <f>('Sharpe Ratio'!$H$2*B259) + (1 - 'Sharpe Ratio'!$H$2)*C259</f>
        <v>-1.7385629800466831E-2</v>
      </c>
      <c r="N259">
        <f>('Sharpe Ratio'!$H$3*B259) + (1 - 'Sharpe Ratio'!$H$3)*C259</f>
        <v>-1.2178959345490056E-2</v>
      </c>
      <c r="O259">
        <f>('Sharpe Ratio'!$H$4*B259) + (1 - 'Sharpe Ratio'!$H$4)*C259</f>
        <v>-1.0159045131469382E-2</v>
      </c>
      <c r="P259" s="3">
        <v>37652</v>
      </c>
    </row>
    <row r="260" spans="1:16" x14ac:dyDescent="0.3">
      <c r="A260" s="3">
        <v>37621</v>
      </c>
      <c r="B260" s="2">
        <v>-5.8748456438805899E-2</v>
      </c>
      <c r="C260" s="2">
        <v>3.5538734302895197E-2</v>
      </c>
      <c r="D260" s="2">
        <v>9.1666666666666695E-5</v>
      </c>
      <c r="F260">
        <f t="shared" si="34"/>
        <v>-6.3012612222270836E-2</v>
      </c>
      <c r="G260">
        <f t="shared" si="35"/>
        <v>-5.8840123105472562E-2</v>
      </c>
      <c r="H260">
        <f t="array" ref="H260">PRODUCT(1+G260:G380)^(1/10)-1</f>
        <v>9.0890898649027996E-2</v>
      </c>
      <c r="I260" cm="1">
        <f t="array" ref="I260">PRODUCT(1+C260:C380 - C260:D380)^(1/10)-1</f>
        <v>7.0556900649823229E-2</v>
      </c>
      <c r="J260">
        <f t="shared" si="36"/>
        <v>0.15440147154265002</v>
      </c>
      <c r="K260">
        <f t="shared" si="37"/>
        <v>6.7813876592479672E-2</v>
      </c>
      <c r="M260">
        <f>('Sharpe Ratio'!$H$2*B260) + (1 - 'Sharpe Ratio'!$H$2)*C260</f>
        <v>-1.1956754693551196E-2</v>
      </c>
      <c r="N260">
        <f>('Sharpe Ratio'!$H$3*B260) + (1 - 'Sharpe Ratio'!$H$3)*C260</f>
        <v>1.5689063642768786E-2</v>
      </c>
      <c r="O260">
        <f>('Sharpe Ratio'!$H$4*B260) + (1 - 'Sharpe Ratio'!$H$4)*C260</f>
        <v>2.6414186713000665E-2</v>
      </c>
      <c r="P260" s="3">
        <v>37621</v>
      </c>
    </row>
    <row r="261" spans="1:16" x14ac:dyDescent="0.3">
      <c r="A261" s="3">
        <v>37590</v>
      </c>
      <c r="B261" s="2">
        <v>5.8860912059255401E-2</v>
      </c>
      <c r="C261" s="2">
        <v>-2.0832526528984301E-2</v>
      </c>
      <c r="D261" s="2">
        <v>1E-4</v>
      </c>
      <c r="F261">
        <f t="shared" si="34"/>
        <v>-4.7303881820994896E-2</v>
      </c>
      <c r="G261">
        <f t="shared" si="35"/>
        <v>5.8760912059255398E-2</v>
      </c>
      <c r="H261">
        <f t="array" ref="H261">PRODUCT(1+G261:G381)^(1/10)-1</f>
        <v>0.10118691333032515</v>
      </c>
      <c r="I261" cm="1">
        <f t="array" ref="I261">PRODUCT(1+C261:C381 - C261:D381)^(1/10)-1</f>
        <v>6.6291445804654625E-2</v>
      </c>
      <c r="J261">
        <f t="shared" si="36"/>
        <v>0.15313022882905214</v>
      </c>
      <c r="K261">
        <f t="shared" si="37"/>
        <v>6.7253770142541247E-2</v>
      </c>
      <c r="M261">
        <f>('Sharpe Ratio'!$H$2*B261) + (1 - 'Sharpe Ratio'!$H$2)*C261</f>
        <v>1.9311620367129127E-2</v>
      </c>
      <c r="N261">
        <f>('Sharpe Ratio'!$H$3*B261) + (1 - 'Sharpe Ratio'!$H$3)*C261</f>
        <v>-4.0551838453621245E-3</v>
      </c>
      <c r="O261">
        <f>('Sharpe Ratio'!$H$4*B261) + (1 - 'Sharpe Ratio'!$H$4)*C261</f>
        <v>-1.3120274554134434E-2</v>
      </c>
      <c r="P261" s="3">
        <v>37590</v>
      </c>
    </row>
    <row r="262" spans="1:16" x14ac:dyDescent="0.3">
      <c r="A262" s="3">
        <v>37560</v>
      </c>
      <c r="B262" s="2">
        <v>8.8015450091198502E-2</v>
      </c>
      <c r="C262" s="2">
        <v>-2.0667213641821398E-2</v>
      </c>
      <c r="D262" s="2">
        <v>1.16666666666667E-4</v>
      </c>
      <c r="F262">
        <f t="shared" si="34"/>
        <v>-3.2892176350553901E-2</v>
      </c>
      <c r="G262">
        <f t="shared" si="35"/>
        <v>8.7898783424531834E-2</v>
      </c>
      <c r="H262">
        <f t="array" ref="H262">PRODUCT(1+G262:G382)^(1/10)-1</f>
        <v>9.5274560545428155E-2</v>
      </c>
      <c r="I262" cm="1">
        <f t="array" ref="I262">PRODUCT(1+C262:C382 - C262:D382)^(1/10)-1</f>
        <v>6.589046567040846E-2</v>
      </c>
      <c r="J262">
        <f t="shared" si="36"/>
        <v>0.15232123216751245</v>
      </c>
      <c r="K262">
        <f t="shared" si="37"/>
        <v>6.7405005976182916E-2</v>
      </c>
      <c r="M262">
        <f>('Sharpe Ratio'!$H$2*B262) + (1 - 'Sharpe Ratio'!$H$2)*C262</f>
        <v>3.4079737866970577E-2</v>
      </c>
      <c r="N262">
        <f>('Sharpe Ratio'!$H$3*B262) + (1 - 'Sharpe Ratio'!$H$3)*C262</f>
        <v>2.2130425689682008E-3</v>
      </c>
      <c r="O262">
        <f>('Sharpe Ratio'!$H$4*B262) + (1 - 'Sharpe Ratio'!$H$4)*C262</f>
        <v>-1.014955870240186E-2</v>
      </c>
      <c r="P262" s="3">
        <v>37560</v>
      </c>
    </row>
    <row r="263" spans="1:16" x14ac:dyDescent="0.3">
      <c r="A263" s="3">
        <v>37529</v>
      </c>
      <c r="B263" s="2">
        <v>-0.10868017553739701</v>
      </c>
      <c r="C263" s="2">
        <v>4.6785929315567201E-2</v>
      </c>
      <c r="D263" s="2">
        <v>1.16666666666667E-4</v>
      </c>
      <c r="F263">
        <f t="shared" si="34"/>
        <v>-1.1922792658453571E-2</v>
      </c>
      <c r="G263">
        <f t="shared" si="35"/>
        <v>-0.10879684220406367</v>
      </c>
      <c r="H263">
        <f t="array" ref="H263">PRODUCT(1+G263:G383)^(1/10)-1</f>
        <v>8.7332129677801795E-2</v>
      </c>
      <c r="I263" cm="1">
        <f t="array" ref="I263">PRODUCT(1+C263:C383 - C263:D383)^(1/10)-1</f>
        <v>7.0644519343388223E-2</v>
      </c>
      <c r="J263">
        <f t="shared" si="36"/>
        <v>0.15022567388633434</v>
      </c>
      <c r="K263">
        <f t="shared" si="37"/>
        <v>6.7119910163775554E-2</v>
      </c>
      <c r="M263">
        <f>('Sharpe Ratio'!$H$2*B263) + (1 - 'Sharpe Ratio'!$H$2)*C263</f>
        <v>-3.1527345417504182E-2</v>
      </c>
      <c r="N263">
        <f>('Sharpe Ratio'!$H$3*B263) + (1 - 'Sharpe Ratio'!$H$3)*C263</f>
        <v>1.4056658712968014E-2</v>
      </c>
      <c r="O263">
        <f>('Sharpe Ratio'!$H$4*B263) + (1 - 'Sharpe Ratio'!$H$4)*C263</f>
        <v>3.1740854144831319E-2</v>
      </c>
      <c r="P263" s="3">
        <v>37529</v>
      </c>
    </row>
    <row r="264" spans="1:16" x14ac:dyDescent="0.3">
      <c r="A264" s="3">
        <v>37499</v>
      </c>
      <c r="B264" s="2">
        <v>6.5670556274532998E-3</v>
      </c>
      <c r="C264" s="2">
        <v>2.9987025023661601E-2</v>
      </c>
      <c r="D264" s="2">
        <v>1.16666666666667E-4</v>
      </c>
      <c r="F264">
        <f t="shared" si="34"/>
        <v>3.6667388220670331E-2</v>
      </c>
      <c r="G264">
        <f t="shared" si="35"/>
        <v>6.450388960786633E-3</v>
      </c>
      <c r="H264">
        <f t="array" ref="H264">PRODUCT(1+G264:G384)^(1/10)-1</f>
        <v>9.7632169187224616E-2</v>
      </c>
      <c r="I264" cm="1">
        <f t="array" ref="I264">PRODUCT(1+C264:C384 - C264:D384)^(1/10)-1</f>
        <v>6.6590437912593448E-2</v>
      </c>
      <c r="J264">
        <f t="shared" si="36"/>
        <v>0.14588151610053432</v>
      </c>
      <c r="K264">
        <f t="shared" si="37"/>
        <v>6.5870759975631063E-2</v>
      </c>
      <c r="M264">
        <f>('Sharpe Ratio'!$H$2*B264) + (1 - 'Sharpe Ratio'!$H$2)*C264</f>
        <v>1.8189633564603541E-2</v>
      </c>
      <c r="N264">
        <f>('Sharpe Ratio'!$H$3*B264) + (1 - 'Sharpe Ratio'!$H$3)*C264</f>
        <v>2.5056570783503939E-2</v>
      </c>
      <c r="O264">
        <f>('Sharpe Ratio'!$H$4*B264) + (1 - 'Sharpe Ratio'!$H$4)*C264</f>
        <v>2.77205811554272E-2</v>
      </c>
      <c r="P264" s="3">
        <v>37499</v>
      </c>
    </row>
    <row r="265" spans="1:16" x14ac:dyDescent="0.3">
      <c r="A265" s="3">
        <v>37468</v>
      </c>
      <c r="B265" s="2">
        <v>-7.7954011275291502E-2</v>
      </c>
      <c r="C265" s="2">
        <v>3.1607306695293103E-2</v>
      </c>
      <c r="D265" s="2">
        <v>1.25E-4</v>
      </c>
      <c r="F265">
        <f t="shared" si="34"/>
        <v>4.6973012582442734E-2</v>
      </c>
      <c r="G265">
        <f t="shared" si="35"/>
        <v>-7.8079011275291502E-2</v>
      </c>
      <c r="H265">
        <f t="array" ref="H265">PRODUCT(1+G265:G385)^(1/10)-1</f>
        <v>0.10130010612518503</v>
      </c>
      <c r="I265" cm="1">
        <f t="array" ref="I265">PRODUCT(1+C265:C385 - C265:D385)^(1/10)-1</f>
        <v>6.7194877049767676E-2</v>
      </c>
      <c r="J265">
        <f t="shared" si="36"/>
        <v>0.14622663113519327</v>
      </c>
      <c r="K265">
        <f t="shared" si="37"/>
        <v>6.6117198319311274E-2</v>
      </c>
      <c r="M265">
        <f>('Sharpe Ratio'!$H$2*B265) + (1 - 'Sharpe Ratio'!$H$2)*C265</f>
        <v>-2.3582251198774055E-2</v>
      </c>
      <c r="N265">
        <f>('Sharpe Ratio'!$H$3*B265) + (1 - 'Sharpe Ratio'!$H$3)*C265</f>
        <v>8.5420731073795747E-3</v>
      </c>
      <c r="O265">
        <f>('Sharpe Ratio'!$H$4*B265) + (1 - 'Sharpe Ratio'!$H$4)*C265</f>
        <v>2.1004620880071094E-2</v>
      </c>
      <c r="P265" s="3">
        <v>37468</v>
      </c>
    </row>
    <row r="266" spans="1:16" x14ac:dyDescent="0.3">
      <c r="A266" s="3">
        <v>37437</v>
      </c>
      <c r="B266" s="2">
        <v>-7.1231864588930702E-2</v>
      </c>
      <c r="C266" s="2">
        <v>2.0737940183191101E-2</v>
      </c>
      <c r="D266" s="2">
        <v>1.08333333333333E-4</v>
      </c>
      <c r="F266">
        <f t="shared" si="34"/>
        <v>6.8412953917076483E-2</v>
      </c>
      <c r="G266">
        <f t="shared" si="35"/>
        <v>-7.1340197922264037E-2</v>
      </c>
      <c r="H266">
        <f t="array" ref="H266">PRODUCT(1+G266:G386)^(1/10)-1</f>
        <v>0.1085964216072357</v>
      </c>
      <c r="I266" cm="1">
        <f t="array" ref="I266">PRODUCT(1+C266:C386 - C266:D386)^(1/10)-1</f>
        <v>6.5894266656694622E-2</v>
      </c>
      <c r="J266">
        <f t="shared" si="36"/>
        <v>0.14380628734244888</v>
      </c>
      <c r="K266">
        <f t="shared" si="37"/>
        <v>6.5749610401289099E-2</v>
      </c>
      <c r="M266">
        <f>('Sharpe Ratio'!$H$2*B266) + (1 - 'Sharpe Ratio'!$H$2)*C266</f>
        <v>-2.5590207004120305E-2</v>
      </c>
      <c r="N266">
        <f>('Sharpe Ratio'!$H$3*B266) + (1 - 'Sharpe Ratio'!$H$3)*C266</f>
        <v>1.3761337592000256E-3</v>
      </c>
      <c r="O266">
        <f>('Sharpe Ratio'!$H$4*B266) + (1 - 'Sharpe Ratio'!$H$4)*C266</f>
        <v>1.1837655278368043E-2</v>
      </c>
      <c r="P266" s="3">
        <v>37437</v>
      </c>
    </row>
    <row r="267" spans="1:16" x14ac:dyDescent="0.3">
      <c r="A267" s="3">
        <v>37407</v>
      </c>
      <c r="B267" s="2">
        <v>-7.3674034070073703E-3</v>
      </c>
      <c r="C267" s="2">
        <v>7.8153145505601707E-3</v>
      </c>
      <c r="D267" s="2">
        <v>1.16666666666667E-4</v>
      </c>
      <c r="F267">
        <f t="shared" si="34"/>
        <v>8.1690772965647307E-2</v>
      </c>
      <c r="G267">
        <f t="shared" si="35"/>
        <v>-7.4840700736740371E-3</v>
      </c>
      <c r="H267">
        <f t="array" ref="H267">PRODUCT(1+G267:G387)^(1/10)-1</f>
        <v>0.1173517479132693</v>
      </c>
      <c r="I267" cm="1">
        <f t="array" ref="I267">PRODUCT(1+C267:C387 - C267:D387)^(1/10)-1</f>
        <v>6.5979334454608685E-2</v>
      </c>
      <c r="J267">
        <f t="shared" si="36"/>
        <v>0.14151155129142232</v>
      </c>
      <c r="K267">
        <f t="shared" si="37"/>
        <v>6.5771671254368919E-2</v>
      </c>
      <c r="M267">
        <f>('Sharpe Ratio'!$H$2*B267) + (1 - 'Sharpe Ratio'!$H$2)*C267</f>
        <v>1.6729144140556484E-4</v>
      </c>
      <c r="N267">
        <f>('Sharpe Ratio'!$H$3*B267) + (1 - 'Sharpe Ratio'!$H$3)*C267</f>
        <v>4.6189954237244955E-3</v>
      </c>
      <c r="O267">
        <f>('Sharpe Ratio'!$H$4*B267) + (1 - 'Sharpe Ratio'!$H$4)*C267</f>
        <v>6.3460223650788159E-3</v>
      </c>
      <c r="P267" s="3">
        <v>37407</v>
      </c>
    </row>
    <row r="268" spans="1:16" x14ac:dyDescent="0.3">
      <c r="A268" s="3">
        <v>37376</v>
      </c>
      <c r="B268" s="2">
        <v>-6.0626937650706203E-2</v>
      </c>
      <c r="C268" s="2">
        <v>2.97780354543189E-2</v>
      </c>
      <c r="D268" s="2">
        <v>1.25E-4</v>
      </c>
      <c r="F268">
        <f t="shared" si="34"/>
        <v>8.1261081324568232E-2</v>
      </c>
      <c r="G268">
        <f t="shared" si="35"/>
        <v>-6.0751937650706203E-2</v>
      </c>
      <c r="H268">
        <f t="array" ref="H268">PRODUCT(1+G268:G388)^(1/10)-1</f>
        <v>0.12140392156566637</v>
      </c>
      <c r="I268" cm="1">
        <f t="array" ref="I268">PRODUCT(1+C268:C388 - C268:D388)^(1/10)-1</f>
        <v>6.5321703235781126E-2</v>
      </c>
      <c r="J268">
        <f t="shared" si="36"/>
        <v>0.14152733979014864</v>
      </c>
      <c r="K268">
        <f t="shared" si="37"/>
        <v>6.5780503298211127E-2</v>
      </c>
      <c r="M268">
        <f>('Sharpe Ratio'!$H$2*B268) + (1 - 'Sharpe Ratio'!$H$2)*C268</f>
        <v>-1.5761855718137978E-2</v>
      </c>
      <c r="N268">
        <f>('Sharpe Ratio'!$H$3*B268) + (1 - 'Sharpe Ratio'!$H$3)*C268</f>
        <v>1.0745662890707632E-2</v>
      </c>
      <c r="O268">
        <f>('Sharpe Ratio'!$H$4*B268) + (1 - 'Sharpe Ratio'!$H$4)*C268</f>
        <v>2.1029185552535794E-2</v>
      </c>
      <c r="P268" s="3">
        <v>37376</v>
      </c>
    </row>
    <row r="269" spans="1:16" x14ac:dyDescent="0.3">
      <c r="A269" s="3">
        <v>37346</v>
      </c>
      <c r="B269" s="2">
        <v>3.7609554221031502E-2</v>
      </c>
      <c r="C269" s="2">
        <v>-3.6851760657656503E-2</v>
      </c>
      <c r="D269" s="2">
        <v>1.08333333333333E-4</v>
      </c>
      <c r="F269">
        <f t="shared" si="34"/>
        <v>0.10708255773713458</v>
      </c>
      <c r="G269">
        <f t="shared" si="35"/>
        <v>3.7501220887698167E-2</v>
      </c>
      <c r="H269">
        <f t="array" ref="H269">PRODUCT(1+G269:G389)^(1/10)-1</f>
        <v>0.12620711200306167</v>
      </c>
      <c r="I269" cm="1">
        <f t="array" ref="I269">PRODUCT(1+C269:C389 - C269:D389)^(1/10)-1</f>
        <v>6.0879481651706646E-2</v>
      </c>
      <c r="J269">
        <f t="shared" si="36"/>
        <v>0.14004847328382961</v>
      </c>
      <c r="K269">
        <f t="shared" si="37"/>
        <v>6.5573678972710686E-2</v>
      </c>
      <c r="M269">
        <f>('Sharpe Ratio'!$H$2*B269) + (1 - 'Sharpe Ratio'!$H$2)*C269</f>
        <v>6.5679733056562412E-4</v>
      </c>
      <c r="N269">
        <f>('Sharpe Ratio'!$H$3*B269) + (1 - 'Sharpe Ratio'!$H$3)*C269</f>
        <v>-2.1175903039722117E-2</v>
      </c>
      <c r="O269">
        <f>('Sharpe Ratio'!$H$4*B269) + (1 - 'Sharpe Ratio'!$H$4)*C269</f>
        <v>-2.9645842166798168E-2</v>
      </c>
      <c r="P269" s="3">
        <v>37346</v>
      </c>
    </row>
    <row r="270" spans="1:16" x14ac:dyDescent="0.3">
      <c r="A270" s="3">
        <v>37315</v>
      </c>
      <c r="B270" s="2">
        <v>-1.92851431683605E-2</v>
      </c>
      <c r="C270" s="2">
        <v>1.1436774777782399E-2</v>
      </c>
      <c r="D270" s="2">
        <v>1.08333333333333E-4</v>
      </c>
      <c r="F270">
        <f t="shared" si="34"/>
        <v>0.12227235664974137</v>
      </c>
      <c r="G270">
        <f t="shared" si="35"/>
        <v>-1.9393476501693832E-2</v>
      </c>
      <c r="H270">
        <f t="array" ref="H270">PRODUCT(1+G270:G390)^(1/10)-1</f>
        <v>0.12348750012507148</v>
      </c>
      <c r="I270" cm="1">
        <f t="array" ref="I270">PRODUCT(1+C270:C390 - C270:D390)^(1/10)-1</f>
        <v>6.5730722934810082E-2</v>
      </c>
      <c r="J270">
        <f t="shared" si="36"/>
        <v>0.13979123789317555</v>
      </c>
      <c r="K270">
        <f t="shared" si="37"/>
        <v>6.4192656300632173E-2</v>
      </c>
      <c r="M270">
        <f>('Sharpe Ratio'!$H$2*B270) + (1 - 'Sharpe Ratio'!$H$2)*C270</f>
        <v>-4.038842899258102E-3</v>
      </c>
      <c r="N270">
        <f>('Sharpe Ratio'!$H$3*B270) + (1 - 'Sharpe Ratio'!$H$3)*C270</f>
        <v>4.9690886744922936E-3</v>
      </c>
      <c r="O270">
        <f>('Sharpe Ratio'!$H$4*B270) + (1 - 'Sharpe Ratio'!$H$4)*C270</f>
        <v>8.4636922185580016E-3</v>
      </c>
      <c r="P270" s="3">
        <v>37315</v>
      </c>
    </row>
    <row r="271" spans="1:16" x14ac:dyDescent="0.3">
      <c r="A271" s="3">
        <v>37287</v>
      </c>
      <c r="B271" s="2">
        <v>-1.4593205823579701E-2</v>
      </c>
      <c r="C271" s="2">
        <v>5.0721263325253004E-3</v>
      </c>
      <c r="D271" s="2">
        <v>1.16666666666667E-4</v>
      </c>
      <c r="F271">
        <f t="shared" si="34"/>
        <v>0.13477908593046542</v>
      </c>
      <c r="G271">
        <f t="shared" si="35"/>
        <v>-1.4709872490246368E-2</v>
      </c>
      <c r="H271">
        <f t="array" ref="H271">PRODUCT(1+G271:G391)^(1/10)-1</f>
        <v>0.1235418392887333</v>
      </c>
      <c r="I271" cm="1">
        <f t="array" ref="I271">PRODUCT(1+C271:C391 - C271:D391)^(1/10)-1</f>
        <v>6.0806279324891577E-2</v>
      </c>
      <c r="J271">
        <f t="shared" si="36"/>
        <v>0.13978117817107039</v>
      </c>
      <c r="K271">
        <f t="shared" si="37"/>
        <v>6.5383728531362983E-2</v>
      </c>
      <c r="M271">
        <f>('Sharpe Ratio'!$H$2*B271) + (1 - 'Sharpe Ratio'!$H$2)*C271</f>
        <v>-4.8339336495826918E-3</v>
      </c>
      <c r="N271">
        <f>('Sharpe Ratio'!$H$3*B271) + (1 - 'Sharpe Ratio'!$H$3)*C271</f>
        <v>9.3211151555997991E-4</v>
      </c>
      <c r="O271">
        <f>('Sharpe Ratio'!$H$4*B271) + (1 - 'Sharpe Ratio'!$H$4)*C271</f>
        <v>3.1690336884668932E-3</v>
      </c>
      <c r="P271" s="3">
        <v>37287</v>
      </c>
    </row>
    <row r="272" spans="1:16" x14ac:dyDescent="0.3">
      <c r="A272" s="3">
        <v>37256</v>
      </c>
      <c r="B272" s="2">
        <v>8.7600573636892297E-3</v>
      </c>
      <c r="C272" s="2">
        <v>-1.7834248627477501E-2</v>
      </c>
      <c r="D272" s="2">
        <v>1.25E-4</v>
      </c>
      <c r="F272">
        <f t="shared" si="34"/>
        <v>0.17960402876416659</v>
      </c>
      <c r="G272">
        <f t="shared" si="35"/>
        <v>8.6350573636892296E-3</v>
      </c>
      <c r="H272">
        <f t="array" ref="H272">PRODUCT(1+G272:G392)^(1/10)-1</f>
        <v>0.13742668798498947</v>
      </c>
      <c r="I272" cm="1">
        <f t="array" ref="I272">PRODUCT(1+C272:C392 - C272:D392)^(1/10)-1</f>
        <v>6.582729878470106E-2</v>
      </c>
      <c r="J272">
        <f t="shared" si="36"/>
        <v>0.14329738950312207</v>
      </c>
      <c r="K272">
        <f t="shared" si="37"/>
        <v>6.7143018294478815E-2</v>
      </c>
      <c r="M272">
        <f>('Sharpe Ratio'!$H$2*B272) + (1 - 'Sharpe Ratio'!$H$2)*C272</f>
        <v>-4.4378417811661601E-3</v>
      </c>
      <c r="N272">
        <f>('Sharpe Ratio'!$H$3*B272) + (1 - 'Sharpe Ratio'!$H$3)*C272</f>
        <v>-1.2235521894750556E-2</v>
      </c>
      <c r="O272">
        <f>('Sharpe Ratio'!$H$4*B272) + (1 - 'Sharpe Ratio'!$H$4)*C272</f>
        <v>-1.5260611543503012E-2</v>
      </c>
      <c r="P272" s="3">
        <v>37256</v>
      </c>
    </row>
    <row r="273" spans="1:16" x14ac:dyDescent="0.3">
      <c r="A273" s="3">
        <v>37225</v>
      </c>
      <c r="B273" s="2">
        <v>7.6705558432216298E-2</v>
      </c>
      <c r="C273" s="2">
        <v>-3.2160808227246998E-2</v>
      </c>
      <c r="D273" s="2">
        <v>1.41666666666667E-4</v>
      </c>
      <c r="F273">
        <f t="shared" si="34"/>
        <v>0.17741088585990053</v>
      </c>
      <c r="G273">
        <f t="shared" si="35"/>
        <v>7.6563891765549633E-2</v>
      </c>
      <c r="H273">
        <f t="array" ref="H273">PRODUCT(1+G273:G393)^(1/10)-1</f>
        <v>0.13174645407673768</v>
      </c>
      <c r="I273" cm="1">
        <f t="array" ref="I273">PRODUCT(1+C273:C393 - C273:D393)^(1/10)-1</f>
        <v>6.8632853841723795E-2</v>
      </c>
      <c r="J273">
        <f t="shared" si="36"/>
        <v>0.14423406808219219</v>
      </c>
      <c r="K273">
        <f t="shared" si="37"/>
        <v>6.6727891969287509E-2</v>
      </c>
      <c r="M273">
        <f>('Sharpe Ratio'!$H$2*B273) + (1 - 'Sharpe Ratio'!$H$2)*C273</f>
        <v>2.2678680351033129E-2</v>
      </c>
      <c r="N273">
        <f>('Sharpe Ratio'!$H$3*B273) + (1 - 'Sharpe Ratio'!$H$3)*C273</f>
        <v>-9.2418782309673653E-3</v>
      </c>
      <c r="O273">
        <f>('Sharpe Ratio'!$H$4*B273) + (1 - 'Sharpe Ratio'!$H$4)*C273</f>
        <v>-2.1625375622785686E-2</v>
      </c>
      <c r="P273" s="3">
        <v>37225</v>
      </c>
    </row>
    <row r="274" spans="1:16" x14ac:dyDescent="0.3">
      <c r="A274" s="3">
        <v>37195</v>
      </c>
      <c r="B274" s="2">
        <v>1.90688944780779E-2</v>
      </c>
      <c r="C274" s="2">
        <v>2.7636855227584099E-2</v>
      </c>
      <c r="D274" s="2">
        <v>1.8333333333333301E-4</v>
      </c>
      <c r="F274">
        <f t="shared" si="34"/>
        <v>0.20910682287626295</v>
      </c>
      <c r="G274">
        <f t="shared" si="35"/>
        <v>1.8885561144744566E-2</v>
      </c>
      <c r="H274">
        <f t="array" ref="H274">PRODUCT(1+G274:G394)^(1/10)-1</f>
        <v>0.1248898862033796</v>
      </c>
      <c r="I274" cm="1">
        <f t="array" ref="I274">PRODUCT(1+C274:C394 - C274:D394)^(1/10)-1</f>
        <v>7.2824687412477385E-2</v>
      </c>
      <c r="J274">
        <f t="shared" si="36"/>
        <v>0.14273246727568453</v>
      </c>
      <c r="K274">
        <f t="shared" si="37"/>
        <v>6.5618744866785803E-2</v>
      </c>
      <c r="M274">
        <f>('Sharpe Ratio'!$H$2*B274) + (1 - 'Sharpe Ratio'!$H$2)*C274</f>
        <v>2.3320897966592376E-2</v>
      </c>
      <c r="N274">
        <f>('Sharpe Ratio'!$H$3*B274) + (1 - 'Sharpe Ratio'!$H$3)*C274</f>
        <v>2.5833098028236669E-2</v>
      </c>
      <c r="O274">
        <f>('Sharpe Ratio'!$H$4*B274) + (1 - 'Sharpe Ratio'!$H$4)*C274</f>
        <v>2.6807699485513179E-2</v>
      </c>
      <c r="P274" s="3">
        <v>37195</v>
      </c>
    </row>
    <row r="275" spans="1:16" x14ac:dyDescent="0.3">
      <c r="A275" s="3">
        <v>37164</v>
      </c>
      <c r="B275" s="2">
        <v>-8.0752630080804896E-2</v>
      </c>
      <c r="C275" s="2">
        <v>2.3551701392577899E-2</v>
      </c>
      <c r="D275" s="2">
        <v>2.3333333333333301E-4</v>
      </c>
      <c r="F275">
        <f t="shared" si="34"/>
        <v>0.19946097872055535</v>
      </c>
      <c r="G275">
        <f t="shared" si="35"/>
        <v>-8.0985963414138232E-2</v>
      </c>
      <c r="H275">
        <f t="array" ref="H275">PRODUCT(1+G275:G395)^(1/10)-1</f>
        <v>0.12085102067673814</v>
      </c>
      <c r="I275" cm="1">
        <f t="array" ref="I275">PRODUCT(1+C275:C395 - C275:D395)^(1/10)-1</f>
        <v>7.3108453478735846E-2</v>
      </c>
      <c r="J275">
        <f t="shared" si="36"/>
        <v>0.14297399915204859</v>
      </c>
      <c r="K275">
        <f t="shared" si="37"/>
        <v>6.5720016057982555E-2</v>
      </c>
      <c r="M275">
        <f>('Sharpe Ratio'!$H$2*B275) + (1 - 'Sharpe Ratio'!$H$2)*C275</f>
        <v>-2.8989743408202595E-2</v>
      </c>
      <c r="N275">
        <f>('Sharpe Ratio'!$H$3*B275) + (1 - 'Sharpe Ratio'!$H$3)*C275</f>
        <v>1.5931870717602742E-3</v>
      </c>
      <c r="O275">
        <f>('Sharpe Ratio'!$H$4*B275) + (1 - 'Sharpe Ratio'!$H$4)*C275</f>
        <v>1.3457755132493952E-2</v>
      </c>
      <c r="P275" s="3">
        <v>37164</v>
      </c>
    </row>
    <row r="276" spans="1:16" x14ac:dyDescent="0.3">
      <c r="A276" s="3">
        <v>37134</v>
      </c>
      <c r="B276" s="2">
        <v>-6.2601081469622497E-2</v>
      </c>
      <c r="C276" s="2">
        <v>1.3794026011015899E-2</v>
      </c>
      <c r="D276" s="2">
        <v>2.5833333333333302E-4</v>
      </c>
      <c r="F276">
        <f t="shared" si="34"/>
        <v>0.22328047236413612</v>
      </c>
      <c r="G276">
        <f t="shared" si="35"/>
        <v>-6.2859414802955829E-2</v>
      </c>
      <c r="H276">
        <f t="array" ref="H276">PRODUCT(1+G276:G396)^(1/10)-1</f>
        <v>0.13296373374893178</v>
      </c>
      <c r="I276" cm="1">
        <f t="array" ref="I276">PRODUCT(1+C276:C396 - C276:D396)^(1/10)-1</f>
        <v>7.3509273960008281E-2</v>
      </c>
      <c r="J276">
        <f t="shared" si="36"/>
        <v>0.14005598644591072</v>
      </c>
      <c r="K276">
        <f t="shared" si="37"/>
        <v>6.5836050881687563E-2</v>
      </c>
      <c r="M276">
        <f>('Sharpe Ratio'!$H$2*B276) + (1 - 'Sharpe Ratio'!$H$2)*C276</f>
        <v>-2.4688645475814508E-2</v>
      </c>
      <c r="N276">
        <f>('Sharpe Ratio'!$H$3*B276) + (1 - 'Sharpe Ratio'!$H$3)*C276</f>
        <v>-2.2889404195976116E-3</v>
      </c>
      <c r="O276">
        <f>('Sharpe Ratio'!$H$4*B276) + (1 - 'Sharpe Ratio'!$H$4)*C276</f>
        <v>6.4009666955484141E-3</v>
      </c>
      <c r="P276" s="3">
        <v>37134</v>
      </c>
    </row>
    <row r="277" spans="1:16" x14ac:dyDescent="0.3">
      <c r="A277" s="3">
        <v>37103</v>
      </c>
      <c r="B277" s="2">
        <v>-9.8428540232766704E-3</v>
      </c>
      <c r="C277" s="2">
        <v>3.1505395940712798E-2</v>
      </c>
      <c r="D277" s="2">
        <v>2.5000000000000001E-4</v>
      </c>
      <c r="F277">
        <f t="shared" si="34"/>
        <v>0.23390488761750389</v>
      </c>
      <c r="G277">
        <f t="shared" si="35"/>
        <v>-1.0092854023276671E-2</v>
      </c>
      <c r="H277">
        <f t="array" ref="H277">PRODUCT(1+G277:G397)^(1/10)-1</f>
        <v>0.14550596817012429</v>
      </c>
      <c r="I277" cm="1">
        <f t="array" ref="I277">PRODUCT(1+C277:C397 - C277:D397)^(1/10)-1</f>
        <v>7.3249777111229042E-2</v>
      </c>
      <c r="J277">
        <f t="shared" si="36"/>
        <v>0.13849278225386016</v>
      </c>
      <c r="K277">
        <f t="shared" si="37"/>
        <v>6.5814129609413755E-2</v>
      </c>
      <c r="M277">
        <f>('Sharpe Ratio'!$H$2*B277) + (1 - 'Sharpe Ratio'!$H$2)*C277</f>
        <v>1.0676953225021536E-2</v>
      </c>
      <c r="N277">
        <f>('Sharpe Ratio'!$H$3*B277) + (1 - 'Sharpe Ratio'!$H$3)*C277</f>
        <v>2.2800617086857565E-2</v>
      </c>
      <c r="O277">
        <f>('Sharpe Ratio'!$H$4*B277) + (1 - 'Sharpe Ratio'!$H$4)*C277</f>
        <v>2.7503960840277543E-2</v>
      </c>
      <c r="P277" s="3">
        <v>37103</v>
      </c>
    </row>
    <row r="278" spans="1:16" x14ac:dyDescent="0.3">
      <c r="A278" s="3">
        <v>37072</v>
      </c>
      <c r="B278" s="2">
        <v>-2.4340909509367799E-2</v>
      </c>
      <c r="C278" s="2">
        <v>4.6872544731493297E-3</v>
      </c>
      <c r="D278" s="2">
        <v>2.3333333333333301E-4</v>
      </c>
      <c r="F278">
        <f t="shared" si="34"/>
        <v>0.24736012445990599</v>
      </c>
      <c r="G278">
        <f t="shared" si="35"/>
        <v>-2.4574242842701131E-2</v>
      </c>
      <c r="H278">
        <f t="array" ref="H278">PRODUCT(1+G278:G398)^(1/10)-1</f>
        <v>0.14126175915187278</v>
      </c>
      <c r="I278" cm="1">
        <f t="array" ref="I278">PRODUCT(1+C278:C398 - C278:D398)^(1/10)-1</f>
        <v>6.9273549957885372E-2</v>
      </c>
      <c r="J278">
        <f t="shared" si="36"/>
        <v>0.13953243244890848</v>
      </c>
      <c r="K278">
        <f t="shared" si="37"/>
        <v>6.5439090818947318E-2</v>
      </c>
      <c r="M278">
        <f>('Sharpe Ratio'!$H$2*B278) + (1 - 'Sharpe Ratio'!$H$2)*C278</f>
        <v>-9.9351648838515456E-3</v>
      </c>
      <c r="N278">
        <f>('Sharpe Ratio'!$H$3*B278) + (1 - 'Sharpe Ratio'!$H$3)*C278</f>
        <v>-1.4238565949447638E-3</v>
      </c>
      <c r="O278">
        <f>('Sharpe Ratio'!$H$4*B278) + (1 - 'Sharpe Ratio'!$H$4)*C278</f>
        <v>1.8780832419123547E-3</v>
      </c>
      <c r="P278" s="3">
        <v>37072</v>
      </c>
    </row>
    <row r="279" spans="1:16" x14ac:dyDescent="0.3">
      <c r="A279" s="3">
        <v>37042</v>
      </c>
      <c r="B279" s="2">
        <v>6.70193723321999E-3</v>
      </c>
      <c r="C279" s="2">
        <v>-7.2993832729451003E-4</v>
      </c>
      <c r="D279" s="2">
        <v>2.66666666666667E-4</v>
      </c>
      <c r="F279">
        <f t="shared" si="34"/>
        <v>0.24576811884705976</v>
      </c>
      <c r="G279">
        <f t="shared" si="35"/>
        <v>6.4352705665533232E-3</v>
      </c>
      <c r="H279">
        <f t="array" ref="H279">PRODUCT(1+G279:G399)^(1/10)-1</f>
        <v>0.14890374153972674</v>
      </c>
      <c r="I279" cm="1">
        <f t="array" ref="I279">PRODUCT(1+C279:C399 - C279:D399)^(1/10)-1</f>
        <v>6.8998692201914791E-2</v>
      </c>
      <c r="J279">
        <f t="shared" si="36"/>
        <v>0.13938851742233604</v>
      </c>
      <c r="K279">
        <f t="shared" si="37"/>
        <v>6.5448552907970123E-2</v>
      </c>
      <c r="M279">
        <f>('Sharpe Ratio'!$H$2*B279) + (1 - 'Sharpe Ratio'!$H$2)*C279</f>
        <v>3.0137363026386519E-3</v>
      </c>
      <c r="N279">
        <f>('Sharpe Ratio'!$H$3*B279) + (1 - 'Sharpe Ratio'!$H$3)*C279</f>
        <v>8.3464622658604483E-4</v>
      </c>
      <c r="O279">
        <f>('Sharpe Ratio'!$H$4*B279) + (1 - 'Sharpe Ratio'!$H$4)*C279</f>
        <v>-1.0726081170215262E-5</v>
      </c>
      <c r="P279" s="3">
        <v>37042</v>
      </c>
    </row>
    <row r="280" spans="1:16" x14ac:dyDescent="0.3">
      <c r="A280" s="3">
        <v>37011</v>
      </c>
      <c r="B280" s="2">
        <v>7.77093838554197E-2</v>
      </c>
      <c r="C280" s="2">
        <v>-2.6324768554077501E-2</v>
      </c>
      <c r="D280" s="2">
        <v>3.2499999999999999E-4</v>
      </c>
      <c r="F280">
        <f t="shared" si="34"/>
        <v>0.24517516578078655</v>
      </c>
      <c r="G280">
        <f t="shared" si="35"/>
        <v>7.7384383855419694E-2</v>
      </c>
      <c r="H280">
        <f t="array" ref="H280">PRODUCT(1+G280:G400)^(1/10)-1</f>
        <v>0.14838832899437437</v>
      </c>
      <c r="I280" cm="1">
        <f t="array" ref="I280">PRODUCT(1+C280:C400 - C280:D400)^(1/10)-1</f>
        <v>6.9918407479434341E-2</v>
      </c>
      <c r="J280">
        <f t="shared" si="36"/>
        <v>0.13941484092074524</v>
      </c>
      <c r="K280">
        <f t="shared" si="37"/>
        <v>6.5416401236676067E-2</v>
      </c>
      <c r="M280">
        <f>('Sharpe Ratio'!$H$2*B280) + (1 - 'Sharpe Ratio'!$H$2)*C280</f>
        <v>2.6080578366864761E-2</v>
      </c>
      <c r="N280">
        <f>('Sharpe Ratio'!$H$3*B280) + (1 - 'Sharpe Ratio'!$H$3)*C280</f>
        <v>-4.4231332790263603E-3</v>
      </c>
      <c r="O280">
        <f>('Sharpe Ratio'!$H$4*B280) + (1 - 'Sharpe Ratio'!$H$4)*C280</f>
        <v>-1.6256968599836635E-2</v>
      </c>
      <c r="P280" s="3">
        <v>37011</v>
      </c>
    </row>
    <row r="281" spans="1:16" x14ac:dyDescent="0.3">
      <c r="A281" s="3">
        <v>36981</v>
      </c>
      <c r="B281" s="2">
        <v>-6.33509924570059E-2</v>
      </c>
      <c r="C281" s="2">
        <v>3.1545235909076199E-3</v>
      </c>
      <c r="D281" s="2">
        <v>3.5E-4</v>
      </c>
      <c r="F281">
        <f t="shared" si="34"/>
        <v>0.27459513678856795</v>
      </c>
      <c r="G281">
        <f t="shared" si="35"/>
        <v>-6.3700992457005903E-2</v>
      </c>
      <c r="H281">
        <f t="array" ref="H281">PRODUCT(1+G281:G401)^(1/10)-1</f>
        <v>0.142550380105404</v>
      </c>
      <c r="I281" cm="1">
        <f t="array" ref="I281">PRODUCT(1+C281:C401 - C281:D401)^(1/10)-1</f>
        <v>7.3281047026037438E-2</v>
      </c>
      <c r="J281">
        <f t="shared" si="36"/>
        <v>0.13792735166122266</v>
      </c>
      <c r="K281">
        <f t="shared" si="37"/>
        <v>6.4603160957642625E-2</v>
      </c>
      <c r="M281">
        <f>('Sharpe Ratio'!$H$2*B281) + (1 - 'Sharpe Ratio'!$H$2)*C281</f>
        <v>-3.0346442773759329E-2</v>
      </c>
      <c r="N281">
        <f>('Sharpe Ratio'!$H$3*B281) + (1 - 'Sharpe Ratio'!$H$3)*C281</f>
        <v>-1.0846451305558133E-2</v>
      </c>
      <c r="O281">
        <f>('Sharpe Ratio'!$H$4*B281) + (1 - 'Sharpe Ratio'!$H$4)*C281</f>
        <v>-3.281480508865532E-3</v>
      </c>
      <c r="P281" s="3">
        <v>36981</v>
      </c>
    </row>
    <row r="282" spans="1:16" x14ac:dyDescent="0.3">
      <c r="A282" s="3">
        <v>36950</v>
      </c>
      <c r="B282" s="2">
        <v>-9.1180278727192796E-2</v>
      </c>
      <c r="C282" s="2">
        <v>1.30662709837654E-2</v>
      </c>
      <c r="D282" s="2">
        <v>3.1666666666666697E-4</v>
      </c>
      <c r="F282">
        <f t="shared" si="34"/>
        <v>0.27170092157022885</v>
      </c>
      <c r="G282">
        <f t="shared" si="35"/>
        <v>-9.1496945393859469E-2</v>
      </c>
      <c r="H282">
        <f t="array" ref="H282">PRODUCT(1+G282:G402)^(1/10)-1</f>
        <v>0.15802336778969317</v>
      </c>
      <c r="I282" cm="1">
        <f t="array" ref="I282">PRODUCT(1+C282:C402 - C282:D402)^(1/10)-1</f>
        <v>7.3319452748290326E-2</v>
      </c>
      <c r="J282">
        <f t="shared" si="36"/>
        <v>0.13707264211969075</v>
      </c>
      <c r="K282">
        <f t="shared" si="37"/>
        <v>6.4601263819386356E-2</v>
      </c>
      <c r="M282">
        <f>('Sharpe Ratio'!$H$2*B282) + (1 - 'Sharpe Ratio'!$H$2)*C282</f>
        <v>-3.9446067285790178E-2</v>
      </c>
      <c r="N282">
        <f>('Sharpe Ratio'!$H$3*B282) + (1 - 'Sharpe Ratio'!$H$3)*C282</f>
        <v>-8.8800789174182555E-3</v>
      </c>
      <c r="O282">
        <f>('Sharpe Ratio'!$H$4*B282) + (1 - 'Sharpe Ratio'!$H$4)*C282</f>
        <v>2.9779164953412512E-3</v>
      </c>
      <c r="P282" s="3">
        <v>36950</v>
      </c>
    </row>
    <row r="283" spans="1:16" x14ac:dyDescent="0.3">
      <c r="A283" s="3">
        <v>36922</v>
      </c>
      <c r="B283" s="2">
        <v>3.5477030735524599E-2</v>
      </c>
      <c r="C283" s="2">
        <v>1.6124183703962701E-3</v>
      </c>
      <c r="D283" s="2">
        <v>4.4999999999999999E-4</v>
      </c>
      <c r="F283">
        <f t="shared" si="34"/>
        <v>0.289010980275479</v>
      </c>
      <c r="G283">
        <f t="shared" si="35"/>
        <v>3.50270307355246E-2</v>
      </c>
      <c r="H283">
        <f t="array" ref="H283">PRODUCT(1+G283:G403)^(1/10)-1</f>
        <v>0.17413457143934163</v>
      </c>
      <c r="I283" cm="1">
        <f t="array" ref="I283">PRODUCT(1+C283:C403 - C283:D403)^(1/10)-1</f>
        <v>7.3013932724236508E-2</v>
      </c>
      <c r="J283">
        <f t="shared" si="36"/>
        <v>0.13331623126917594</v>
      </c>
      <c r="K283">
        <f t="shared" si="37"/>
        <v>6.457843174015146E-2</v>
      </c>
      <c r="M283">
        <f>('Sharpe Ratio'!$H$2*B283) + (1 - 'Sharpe Ratio'!$H$2)*C283</f>
        <v>1.8671112253461648E-2</v>
      </c>
      <c r="N283">
        <f>('Sharpe Ratio'!$H$3*B283) + (1 - 'Sharpe Ratio'!$H$3)*C283</f>
        <v>8.7417155441993528E-3</v>
      </c>
      <c r="O283">
        <f>('Sharpe Ratio'!$H$4*B283) + (1 - 'Sharpe Ratio'!$H$4)*C283</f>
        <v>4.8896320057610666E-3</v>
      </c>
      <c r="P283" s="3">
        <v>36922</v>
      </c>
    </row>
    <row r="284" spans="1:16" x14ac:dyDescent="0.3">
      <c r="A284" s="3">
        <v>36891</v>
      </c>
      <c r="B284" s="2">
        <v>4.8961619348055797E-3</v>
      </c>
      <c r="C284" s="2">
        <v>2.8861095022513002E-2</v>
      </c>
      <c r="D284" s="2">
        <v>4.1666666666666702E-4</v>
      </c>
      <c r="F284">
        <f t="shared" si="34"/>
        <v>0.29190384407732783</v>
      </c>
      <c r="G284">
        <f t="shared" si="35"/>
        <v>4.479495268138913E-3</v>
      </c>
      <c r="H284">
        <f t="array" ref="H284">PRODUCT(1+G284:G404)^(1/10)-1</f>
        <v>0.173261825733527</v>
      </c>
      <c r="I284" cm="1">
        <f t="array" ref="I284">PRODUCT(1+C284:C404 - C284:D404)^(1/10)-1</f>
        <v>7.486533210681956E-2</v>
      </c>
      <c r="J284">
        <f t="shared" si="36"/>
        <v>0.13321765294289739</v>
      </c>
      <c r="K284">
        <f t="shared" si="37"/>
        <v>6.4684718012440787E-2</v>
      </c>
      <c r="M284">
        <f>('Sharpe Ratio'!$H$2*B284) + (1 - 'Sharpe Ratio'!$H$2)*C284</f>
        <v>1.6789187833275151E-2</v>
      </c>
      <c r="N284">
        <f>('Sharpe Ratio'!$H$3*B284) + (1 - 'Sharpe Ratio'!$H$3)*C284</f>
        <v>2.3815913111365352E-2</v>
      </c>
      <c r="O284">
        <f>('Sharpe Ratio'!$H$4*B284) + (1 - 'Sharpe Ratio'!$H$4)*C284</f>
        <v>2.654191284381742E-2</v>
      </c>
      <c r="P284" s="3">
        <v>36891</v>
      </c>
    </row>
    <row r="285" spans="1:16" x14ac:dyDescent="0.3">
      <c r="A285" s="3">
        <v>36860</v>
      </c>
      <c r="B285" s="2">
        <v>-7.8840261155454602E-2</v>
      </c>
      <c r="C285" s="2">
        <v>2.73430940152595E-2</v>
      </c>
      <c r="D285" s="2">
        <v>4.2499999999999998E-4</v>
      </c>
      <c r="F285">
        <f t="shared" si="34"/>
        <v>0.30512036768314726</v>
      </c>
      <c r="G285">
        <f t="shared" si="35"/>
        <v>-7.9265261155454597E-2</v>
      </c>
      <c r="H285">
        <f t="array" ref="H285">PRODUCT(1+G285:G405)^(1/10)-1</f>
        <v>0.18005407406861296</v>
      </c>
      <c r="I285" cm="1">
        <f t="array" ref="I285">PRODUCT(1+C285:C405 - C285:D405)^(1/10)-1</f>
        <v>7.4800003093682177E-2</v>
      </c>
      <c r="J285">
        <f t="shared" si="36"/>
        <v>0.13411298219724574</v>
      </c>
      <c r="K285">
        <f t="shared" si="37"/>
        <v>6.4665357161398637E-2</v>
      </c>
      <c r="M285">
        <f>('Sharpe Ratio'!$H$2*B285) + (1 - 'Sharpe Ratio'!$H$2)*C285</f>
        <v>-2.6144875426234351E-2</v>
      </c>
      <c r="N285">
        <f>('Sharpe Ratio'!$H$3*B285) + (1 - 'Sharpe Ratio'!$H$3)*C285</f>
        <v>4.9890010239862365E-3</v>
      </c>
      <c r="O285">
        <f>('Sharpe Ratio'!$H$4*B285) + (1 - 'Sharpe Ratio'!$H$4)*C285</f>
        <v>1.7067307135957107E-2</v>
      </c>
      <c r="P285" s="3">
        <v>36860</v>
      </c>
    </row>
    <row r="286" spans="1:16" x14ac:dyDescent="0.3">
      <c r="A286" s="3">
        <v>36830</v>
      </c>
      <c r="B286" s="2">
        <v>-4.22676611816852E-3</v>
      </c>
      <c r="C286" s="2">
        <v>7.9463952523488608E-3</v>
      </c>
      <c r="D286" s="2">
        <v>4.6666666666666699E-4</v>
      </c>
      <c r="F286">
        <f t="shared" si="34"/>
        <v>0.33416710186987064</v>
      </c>
      <c r="G286">
        <f t="shared" si="35"/>
        <v>-4.6934327848351873E-3</v>
      </c>
      <c r="H286">
        <f t="array" ref="H286">PRODUCT(1+G286:G406)^(1/10)-1</f>
        <v>0.18926412777782575</v>
      </c>
      <c r="I286" cm="1">
        <f t="array" ref="I286">PRODUCT(1+C286:C406 - C286:D406)^(1/10)-1</f>
        <v>7.3854111333830685E-2</v>
      </c>
      <c r="J286">
        <f t="shared" si="36"/>
        <v>0.13091810293356973</v>
      </c>
      <c r="K286">
        <f t="shared" si="37"/>
        <v>6.4439230636748168E-2</v>
      </c>
      <c r="M286">
        <f>('Sharpe Ratio'!$H$2*B286) + (1 - 'Sharpe Ratio'!$H$2)*C286</f>
        <v>1.8143825433344762E-3</v>
      </c>
      <c r="N286">
        <f>('Sharpe Ratio'!$H$3*B286) + (1 - 'Sharpe Ratio'!$H$3)*C286</f>
        <v>5.3836585518855376E-3</v>
      </c>
      <c r="O286">
        <f>('Sharpe Ratio'!$H$4*B286) + (1 - 'Sharpe Ratio'!$H$4)*C286</f>
        <v>6.76834986388205E-3</v>
      </c>
      <c r="P286" s="3">
        <v>36830</v>
      </c>
    </row>
    <row r="287" spans="1:16" x14ac:dyDescent="0.3">
      <c r="A287" s="3">
        <v>36799</v>
      </c>
      <c r="B287" s="2">
        <v>-5.2793748819558298E-2</v>
      </c>
      <c r="C287" s="2">
        <v>-4.7073295371480301E-4</v>
      </c>
      <c r="D287" s="2">
        <v>4.2499999999999998E-4</v>
      </c>
      <c r="F287">
        <f t="shared" si="34"/>
        <v>0.32848745499341736</v>
      </c>
      <c r="G287">
        <f t="shared" si="35"/>
        <v>-5.3218748819558299E-2</v>
      </c>
      <c r="H287">
        <f t="array" ref="H287">PRODUCT(1+G287:G407)^(1/10)-1</f>
        <v>0.18383933446143952</v>
      </c>
      <c r="I287" cm="1">
        <f t="array" ref="I287">PRODUCT(1+C287:C407 - C287:D407)^(1/10)-1</f>
        <v>7.4033630570220277E-2</v>
      </c>
      <c r="J287">
        <f t="shared" si="36"/>
        <v>0.13233356189666276</v>
      </c>
      <c r="K287">
        <f t="shared" si="37"/>
        <v>6.4445624470120713E-2</v>
      </c>
      <c r="M287">
        <f>('Sharpe Ratio'!$H$2*B287) + (1 - 'Sharpe Ratio'!$H$2)*C287</f>
        <v>-2.6827518056422851E-2</v>
      </c>
      <c r="N287">
        <f>('Sharpe Ratio'!$H$3*B287) + (1 - 'Sharpe Ratio'!$H$3)*C287</f>
        <v>-1.1485958083571338E-2</v>
      </c>
      <c r="O287">
        <f>('Sharpe Ratio'!$H$4*B287) + (1 - 'Sharpe Ratio'!$H$4)*C287</f>
        <v>-5.5342399323307419E-3</v>
      </c>
      <c r="P287" s="3">
        <v>36799</v>
      </c>
    </row>
    <row r="288" spans="1:16" x14ac:dyDescent="0.3">
      <c r="A288" s="3">
        <v>36769</v>
      </c>
      <c r="B288" s="2">
        <v>6.2114394612662598E-2</v>
      </c>
      <c r="C288" s="2">
        <v>1.5736924382609301E-2</v>
      </c>
      <c r="D288" s="2">
        <v>4.1666666666666702E-4</v>
      </c>
      <c r="F288">
        <f t="shared" si="34"/>
        <v>0.35211108748183229</v>
      </c>
      <c r="G288">
        <f t="shared" si="35"/>
        <v>6.1697727945995928E-2</v>
      </c>
      <c r="H288">
        <f t="array" ref="H288">PRODUCT(1+G288:G408)^(1/10)-1</f>
        <v>0.17903657358846936</v>
      </c>
      <c r="I288" cm="1">
        <f t="array" ref="I288">PRODUCT(1+C288:C408 - C288:D408)^(1/10)-1</f>
        <v>7.1258002298530743E-2</v>
      </c>
      <c r="J288">
        <f t="shared" si="36"/>
        <v>0.13478169836238854</v>
      </c>
      <c r="K288">
        <f t="shared" si="37"/>
        <v>6.520876677217366E-2</v>
      </c>
      <c r="M288">
        <f>('Sharpe Ratio'!$H$2*B288) + (1 - 'Sharpe Ratio'!$H$2)*C288</f>
        <v>3.9098747019035596E-2</v>
      </c>
      <c r="N288">
        <f>('Sharpe Ratio'!$H$3*B288) + (1 - 'Sharpe Ratio'!$H$3)*C288</f>
        <v>2.5500472356355691E-2</v>
      </c>
      <c r="O288">
        <f>('Sharpe Ratio'!$H$4*B288) + (1 - 'Sharpe Ratio'!$H$4)*C288</f>
        <v>2.0225057191362909E-2</v>
      </c>
      <c r="P288" s="3">
        <v>36769</v>
      </c>
    </row>
    <row r="289" spans="1:16" x14ac:dyDescent="0.3">
      <c r="A289" s="3">
        <v>36738</v>
      </c>
      <c r="B289" s="2">
        <v>-1.5634256219031101E-2</v>
      </c>
      <c r="C289" s="2">
        <v>4.4928141308710999E-3</v>
      </c>
      <c r="D289" s="2">
        <v>4.0000000000000002E-4</v>
      </c>
      <c r="F289">
        <f t="shared" si="34"/>
        <v>0.3480966411622437</v>
      </c>
      <c r="G289">
        <f t="shared" si="35"/>
        <v>-1.6034256219031102E-2</v>
      </c>
      <c r="H289">
        <f t="array" ref="H289">PRODUCT(1+G289:G409)^(1/10)-1</f>
        <v>0.17155640764956481</v>
      </c>
      <c r="I289" cm="1">
        <f t="array" ref="I289">PRODUCT(1+C289:C409 - C289:D409)^(1/10)-1</f>
        <v>7.0751953607867568E-2</v>
      </c>
      <c r="J289">
        <f t="shared" si="36"/>
        <v>0.13406200530148235</v>
      </c>
      <c r="K289">
        <f t="shared" si="37"/>
        <v>6.5157328672279677E-2</v>
      </c>
      <c r="M289">
        <f>('Sharpe Ratio'!$H$2*B289) + (1 - 'Sharpe Ratio'!$H$2)*C289</f>
        <v>-5.645838222801047E-3</v>
      </c>
      <c r="N289">
        <f>('Sharpe Ratio'!$H$3*B289) + (1 - 'Sharpe Ratio'!$H$3)*C289</f>
        <v>2.5559256709343234E-4</v>
      </c>
      <c r="O289">
        <f>('Sharpe Ratio'!$H$4*B289) + (1 - 'Sharpe Ratio'!$H$4)*C289</f>
        <v>2.5450372397773091E-3</v>
      </c>
      <c r="P289" s="3">
        <v>36738</v>
      </c>
    </row>
    <row r="290" spans="1:16" x14ac:dyDescent="0.3">
      <c r="A290" s="3">
        <v>36707</v>
      </c>
      <c r="B290" s="2">
        <v>2.46517974778846E-2</v>
      </c>
      <c r="C290" s="2">
        <v>2.3770209906183001E-2</v>
      </c>
      <c r="D290" s="2">
        <v>3.33333333333333E-4</v>
      </c>
      <c r="F290">
        <f t="shared" si="34"/>
        <v>0.34428471927881299</v>
      </c>
      <c r="G290">
        <f t="shared" si="35"/>
        <v>2.4318464144551268E-2</v>
      </c>
      <c r="H290">
        <f t="array" ref="H290">PRODUCT(1+G290:G410)^(1/10)-1</f>
        <v>0.1725953760549741</v>
      </c>
      <c r="I290" cm="1">
        <f t="array" ref="I290">PRODUCT(1+C290:C410 - C290:D410)^(1/10)-1</f>
        <v>7.2254081366338818E-2</v>
      </c>
      <c r="J290">
        <f t="shared" si="36"/>
        <v>0.13389456149194293</v>
      </c>
      <c r="K290">
        <f t="shared" si="37"/>
        <v>6.5276096368697689E-2</v>
      </c>
      <c r="M290">
        <f>('Sharpe Ratio'!$H$2*B290) + (1 - 'Sharpe Ratio'!$H$2)*C290</f>
        <v>2.4214293906159874E-2</v>
      </c>
      <c r="N290">
        <f>('Sharpe Ratio'!$H$3*B290) + (1 - 'Sharpe Ratio'!$H$3)*C290</f>
        <v>2.3955804819115304E-2</v>
      </c>
      <c r="O290">
        <f>('Sharpe Ratio'!$H$4*B290) + (1 - 'Sharpe Ratio'!$H$4)*C290</f>
        <v>2.385552465243191E-2</v>
      </c>
      <c r="P290" s="3">
        <v>36707</v>
      </c>
    </row>
    <row r="291" spans="1:16" x14ac:dyDescent="0.3">
      <c r="A291" s="3">
        <v>36677</v>
      </c>
      <c r="B291" s="2">
        <v>-2.0516519450711399E-2</v>
      </c>
      <c r="C291" s="2">
        <v>8.2001683469545795E-4</v>
      </c>
      <c r="D291" s="2">
        <v>4.1666666666666702E-4</v>
      </c>
      <c r="F291">
        <f t="shared" si="34"/>
        <v>0.36009184760692142</v>
      </c>
      <c r="G291">
        <f t="shared" si="35"/>
        <v>-2.0933186117378065E-2</v>
      </c>
      <c r="H291">
        <f t="array" ref="H291">PRODUCT(1+G291:G411)^(1/10)-1</f>
        <v>0.18065470105605108</v>
      </c>
      <c r="I291" cm="1">
        <f t="array" ref="I291">PRODUCT(1+C291:C411 - C291:D411)^(1/10)-1</f>
        <v>7.3338511282136754E-2</v>
      </c>
      <c r="J291">
        <f t="shared" si="36"/>
        <v>0.13638469894291055</v>
      </c>
      <c r="K291">
        <f t="shared" si="37"/>
        <v>6.5645666528766036E-2</v>
      </c>
      <c r="M291">
        <f>('Sharpe Ratio'!$H$2*B291) + (1 - 'Sharpe Ratio'!$H$2)*C291</f>
        <v>-9.9278823910009702E-3</v>
      </c>
      <c r="N291">
        <f>('Sharpe Ratio'!$H$3*B291) + (1 - 'Sharpe Ratio'!$H$3)*C291</f>
        <v>-3.671825747118238E-3</v>
      </c>
      <c r="O291">
        <f>('Sharpe Ratio'!$H$4*B291) + (1 - 'Sharpe Ratio'!$H$4)*C291</f>
        <v>-1.2448048999243334E-3</v>
      </c>
      <c r="P291" s="3">
        <v>36677</v>
      </c>
    </row>
    <row r="292" spans="1:16" x14ac:dyDescent="0.3">
      <c r="A292" s="3">
        <v>36646</v>
      </c>
      <c r="B292" s="2">
        <v>-3.0084733450602599E-2</v>
      </c>
      <c r="C292" s="2">
        <v>-9.9882005015600201E-3</v>
      </c>
      <c r="D292" s="2">
        <v>3.8333333333333302E-4</v>
      </c>
      <c r="F292">
        <f t="shared" si="34"/>
        <v>0.36603756047596264</v>
      </c>
      <c r="G292">
        <f t="shared" si="35"/>
        <v>-3.0468066783935932E-2</v>
      </c>
      <c r="H292">
        <f t="array" ref="H292">PRODUCT(1+G292:G412)^(1/10)-1</f>
        <v>0.18009922325169692</v>
      </c>
      <c r="I292" cm="1">
        <f t="array" ref="I292">PRODUCT(1+C292:C412 - C292:D412)^(1/10)-1</f>
        <v>7.1284830392608578E-2</v>
      </c>
      <c r="J292">
        <f t="shared" si="36"/>
        <v>0.13651204305712714</v>
      </c>
      <c r="K292">
        <f t="shared" si="37"/>
        <v>6.6071013332939466E-2</v>
      </c>
      <c r="M292">
        <f>('Sharpe Ratio'!$H$2*B292) + (1 - 'Sharpe Ratio'!$H$2)*C292</f>
        <v>-2.0111470184743217E-2</v>
      </c>
      <c r="N292">
        <f>('Sharpe Ratio'!$H$3*B292) + (1 - 'Sharpe Ratio'!$H$3)*C292</f>
        <v>-1.4218993224419729E-2</v>
      </c>
      <c r="O292">
        <f>('Sharpe Ratio'!$H$4*B292) + (1 - 'Sharpe Ratio'!$H$4)*C292</f>
        <v>-1.1933022166549147E-2</v>
      </c>
      <c r="P292" s="3">
        <v>36646</v>
      </c>
    </row>
    <row r="293" spans="1:16" x14ac:dyDescent="0.3">
      <c r="A293" s="3">
        <v>36616</v>
      </c>
      <c r="B293" s="2">
        <v>9.7827180487565502E-2</v>
      </c>
      <c r="C293" s="2">
        <v>3.4453742007481802E-2</v>
      </c>
      <c r="D293" s="2">
        <v>3.9166666666666701E-4</v>
      </c>
      <c r="F293">
        <f t="shared" si="34"/>
        <v>0.35933559916422431</v>
      </c>
      <c r="G293">
        <f t="shared" si="35"/>
        <v>9.7435513820898836E-2</v>
      </c>
      <c r="H293">
        <f t="array" ref="H293">PRODUCT(1+G293:G413)^(1/10)-1</f>
        <v>0.18679547641269978</v>
      </c>
      <c r="I293" cm="1">
        <f t="array" ref="I293">PRODUCT(1+C293:C413 - C293:D413)^(1/10)-1</f>
        <v>7.2034702678868134E-2</v>
      </c>
      <c r="J293">
        <f t="shared" si="36"/>
        <v>0.13580602704067898</v>
      </c>
      <c r="K293">
        <f t="shared" si="37"/>
        <v>6.5934566627699989E-2</v>
      </c>
      <c r="M293">
        <f>('Sharpe Ratio'!$H$2*B293) + (1 - 'Sharpe Ratio'!$H$2)*C293</f>
        <v>6.6376980215347436E-2</v>
      </c>
      <c r="N293">
        <f>('Sharpe Ratio'!$H$3*B293) + (1 - 'Sharpe Ratio'!$H$3)*C293</f>
        <v>4.779534093024071E-2</v>
      </c>
      <c r="O293">
        <f>('Sharpe Ratio'!$H$4*B293) + (1 - 'Sharpe Ratio'!$H$4)*C293</f>
        <v>4.0586642466154906E-2</v>
      </c>
      <c r="P293" s="3">
        <v>36616</v>
      </c>
    </row>
    <row r="294" spans="1:16" x14ac:dyDescent="0.3">
      <c r="A294" s="3">
        <v>36585</v>
      </c>
      <c r="B294" s="2">
        <v>-1.8928834515332199E-2</v>
      </c>
      <c r="C294" s="2">
        <v>1.4174386340803501E-2</v>
      </c>
      <c r="D294" s="2">
        <v>3.5833333333333301E-4</v>
      </c>
      <c r="F294">
        <f t="shared" si="34"/>
        <v>0.34267993561310228</v>
      </c>
      <c r="G294">
        <f t="shared" si="35"/>
        <v>-1.9287167848665531E-2</v>
      </c>
      <c r="H294">
        <f t="array" ref="H294">PRODUCT(1+G294:G414)^(1/10)-1</f>
        <v>0.17726219718197167</v>
      </c>
      <c r="I294" cm="1">
        <f t="array" ref="I294">PRODUCT(1+C294:C414 - C294:D414)^(1/10)-1</f>
        <v>6.83773904802778E-2</v>
      </c>
      <c r="J294">
        <f t="shared" si="36"/>
        <v>0.13326182723844779</v>
      </c>
      <c r="K294">
        <f t="shared" si="37"/>
        <v>6.5354263819202424E-2</v>
      </c>
      <c r="M294">
        <f>('Sharpe Ratio'!$H$2*B294) + (1 - 'Sharpe Ratio'!$H$2)*C294</f>
        <v>-2.5007701629754962E-3</v>
      </c>
      <c r="N294">
        <f>('Sharpe Ratio'!$H$3*B294) + (1 - 'Sharpe Ratio'!$H$3)*C294</f>
        <v>7.2053799825187543E-3</v>
      </c>
      <c r="O294">
        <f>('Sharpe Ratio'!$H$4*B294) + (1 - 'Sharpe Ratio'!$H$4)*C294</f>
        <v>1.0970855599198654E-2</v>
      </c>
      <c r="P294" s="3">
        <v>36585</v>
      </c>
    </row>
    <row r="295" spans="1:16" x14ac:dyDescent="0.3">
      <c r="A295" s="3">
        <v>36556</v>
      </c>
      <c r="B295" s="2">
        <v>-5.0243156299085698E-2</v>
      </c>
      <c r="C295" s="2">
        <v>-1.0196368298600799E-2</v>
      </c>
      <c r="D295" s="2">
        <v>3.4166666666666698E-4</v>
      </c>
      <c r="F295">
        <f t="shared" si="34"/>
        <v>0.36580782986973898</v>
      </c>
      <c r="G295">
        <f t="shared" si="35"/>
        <v>-5.0584822965752362E-2</v>
      </c>
      <c r="H295">
        <f t="array" ref="H295">PRODUCT(1+G295:G415)^(1/10)-1</f>
        <v>0.17132915037781471</v>
      </c>
      <c r="I295" cm="1">
        <f t="array" ref="I295">PRODUCT(1+C295:C415 - C295:D415)^(1/10)-1</f>
        <v>6.4076448947500975E-2</v>
      </c>
      <c r="J295">
        <f t="shared" si="36"/>
        <v>0.13533285151983965</v>
      </c>
      <c r="K295">
        <f t="shared" si="37"/>
        <v>6.6061814596935012E-2</v>
      </c>
      <c r="M295">
        <f>('Sharpe Ratio'!$H$2*B295) + (1 - 'Sharpe Ratio'!$H$2)*C295</f>
        <v>-3.036922278559764E-2</v>
      </c>
      <c r="N295">
        <f>('Sharpe Ratio'!$H$3*B295) + (1 - 'Sharpe Ratio'!$H$3)*C295</f>
        <v>-1.8627158807389965E-2</v>
      </c>
      <c r="O295">
        <f>('Sharpe Ratio'!$H$4*B295) + (1 - 'Sharpe Ratio'!$H$4)*C295</f>
        <v>-1.4071855732878866E-2</v>
      </c>
      <c r="P295" s="3">
        <v>36556</v>
      </c>
    </row>
    <row r="296" spans="1:16" x14ac:dyDescent="0.3">
      <c r="A296" s="3">
        <v>36525</v>
      </c>
      <c r="B296" s="2">
        <v>5.8896587789253302E-2</v>
      </c>
      <c r="C296" s="2">
        <v>-1.3934433475197299E-2</v>
      </c>
      <c r="D296" s="2">
        <v>3.66666666666667E-4</v>
      </c>
      <c r="F296">
        <f t="shared" si="34"/>
        <v>0.35863871202886793</v>
      </c>
      <c r="G296">
        <f t="shared" si="35"/>
        <v>5.8529921122586634E-2</v>
      </c>
      <c r="H296">
        <f t="array" ref="H296">PRODUCT(1+G296:G416)^(1/10)-1</f>
        <v>0.18016376983540261</v>
      </c>
      <c r="I296" cm="1">
        <f t="array" ref="I296">PRODUCT(1+C296:C416 - C296:D416)^(1/10)-1</f>
        <v>6.5160748782123079E-2</v>
      </c>
      <c r="J296">
        <f t="shared" si="36"/>
        <v>0.13380436741866109</v>
      </c>
      <c r="K296">
        <f t="shared" si="37"/>
        <v>6.5894046678811186E-2</v>
      </c>
      <c r="M296">
        <f>('Sharpe Ratio'!$H$2*B296) + (1 - 'Sharpe Ratio'!$H$2)*C296</f>
        <v>2.2752893211011468E-2</v>
      </c>
      <c r="N296">
        <f>('Sharpe Ratio'!$H$3*B296) + (1 - 'Sharpe Ratio'!$H$3)*C296</f>
        <v>1.3982090032535928E-3</v>
      </c>
      <c r="O296">
        <f>('Sharpe Ratio'!$H$4*B296) + (1 - 'Sharpe Ratio'!$H$4)*C296</f>
        <v>-6.8862850011524087E-3</v>
      </c>
      <c r="P296" s="3">
        <v>36525</v>
      </c>
    </row>
    <row r="297" spans="1:16" x14ac:dyDescent="0.3">
      <c r="A297" s="3">
        <v>36494</v>
      </c>
      <c r="B297" s="2">
        <v>2.0327703629047199E-2</v>
      </c>
      <c r="C297" s="2">
        <v>-6.44637746099452E-3</v>
      </c>
      <c r="D297" s="2">
        <v>2.9999999999999997E-4</v>
      </c>
      <c r="F297">
        <f t="shared" si="34"/>
        <v>0.37237590188750136</v>
      </c>
      <c r="G297">
        <f t="shared" si="35"/>
        <v>2.0027703629047197E-2</v>
      </c>
      <c r="H297">
        <f t="array" ref="H297">PRODUCT(1+G297:G417)^(1/10)-1</f>
        <v>0.17577473799690257</v>
      </c>
      <c r="I297" cm="1">
        <f t="array" ref="I297">PRODUCT(1+C297:C417 - C297:D417)^(1/10)-1</f>
        <v>6.7568637633740325E-2</v>
      </c>
      <c r="J297">
        <f t="shared" si="36"/>
        <v>0.13308473716252273</v>
      </c>
      <c r="K297">
        <f t="shared" si="37"/>
        <v>6.5603309660522108E-2</v>
      </c>
      <c r="M297">
        <f>('Sharpe Ratio'!$H$2*B297) + (1 - 'Sharpe Ratio'!$H$2)*C297</f>
        <v>7.0405878817921611E-3</v>
      </c>
      <c r="N297">
        <f>('Sharpe Ratio'!$H$3*B297) + (1 - 'Sharpe Ratio'!$H$3)*C297</f>
        <v>-8.0980384283712604E-4</v>
      </c>
      <c r="O297">
        <f>('Sharpe Ratio'!$H$4*B297) + (1 - 'Sharpe Ratio'!$H$4)*C297</f>
        <v>-3.8553428235214159E-3</v>
      </c>
      <c r="P297" s="3">
        <v>36494</v>
      </c>
    </row>
    <row r="298" spans="1:16" x14ac:dyDescent="0.3">
      <c r="A298" s="3">
        <v>36464</v>
      </c>
      <c r="B298" s="2">
        <v>6.3282062596526703E-2</v>
      </c>
      <c r="C298" s="2">
        <v>-3.7870458599037499E-3</v>
      </c>
      <c r="D298" s="2">
        <v>3.2499999999999999E-4</v>
      </c>
      <c r="F298">
        <f t="shared" si="34"/>
        <v>0.35816929810549508</v>
      </c>
      <c r="G298">
        <f t="shared" si="35"/>
        <v>6.2957062596526697E-2</v>
      </c>
      <c r="H298">
        <f t="array" ref="H298">PRODUCT(1+G298:G418)^(1/10)-1</f>
        <v>0.17062491615068831</v>
      </c>
      <c r="I298" cm="1">
        <f t="array" ref="I298">PRODUCT(1+C298:C418 - C298:D418)^(1/10)-1</f>
        <v>7.1664555302032085E-2</v>
      </c>
      <c r="J298">
        <f t="shared" si="36"/>
        <v>0.13360715037840831</v>
      </c>
      <c r="K298">
        <f t="shared" si="37"/>
        <v>6.6017317341357559E-2</v>
      </c>
      <c r="M298">
        <f>('Sharpe Ratio'!$H$2*B298) + (1 - 'Sharpe Ratio'!$H$2)*C298</f>
        <v>2.9997820118556208E-2</v>
      </c>
      <c r="N298">
        <f>('Sharpe Ratio'!$H$3*B298) + (1 - 'Sharpe Ratio'!$H$3)*C298</f>
        <v>1.0332578490508039E-2</v>
      </c>
      <c r="O298">
        <f>('Sharpe Ratio'!$H$4*B298) + (1 - 'Sharpe Ratio'!$H$4)*C298</f>
        <v>2.7034993255923186E-3</v>
      </c>
      <c r="P298" s="3">
        <v>36464</v>
      </c>
    </row>
    <row r="299" spans="1:16" x14ac:dyDescent="0.3">
      <c r="A299" s="3">
        <v>36433</v>
      </c>
      <c r="B299" s="2">
        <v>-2.74155971552359E-2</v>
      </c>
      <c r="C299" s="2">
        <v>1.1093247373741301E-2</v>
      </c>
      <c r="D299" s="2">
        <v>3.2499999999999999E-4</v>
      </c>
      <c r="F299">
        <f t="shared" si="34"/>
        <v>0.36699797015094054</v>
      </c>
      <c r="G299">
        <f t="shared" si="35"/>
        <v>-2.7740597155235899E-2</v>
      </c>
      <c r="H299">
        <f t="array" ref="H299">PRODUCT(1+G299:G419)^(1/10)-1</f>
        <v>0.16296279914897882</v>
      </c>
      <c r="I299" cm="1">
        <f t="array" ref="I299">PRODUCT(1+C299:C419 - C299:D419)^(1/10)-1</f>
        <v>7.2392801931242756E-2</v>
      </c>
      <c r="J299">
        <f t="shared" si="36"/>
        <v>0.132815446136133</v>
      </c>
      <c r="K299">
        <f t="shared" si="37"/>
        <v>6.5947578280956792E-2</v>
      </c>
      <c r="M299">
        <f>('Sharpe Ratio'!$H$2*B299) + (1 - 'Sharpe Ratio'!$H$2)*C299</f>
        <v>-8.3048955468853249E-3</v>
      </c>
      <c r="N299">
        <f>('Sharpe Ratio'!$H$3*B299) + (1 - 'Sharpe Ratio'!$H$3)*C299</f>
        <v>2.9862301279285387E-3</v>
      </c>
      <c r="O299">
        <f>('Sharpe Ratio'!$H$4*B299) + (1 - 'Sharpe Ratio'!$H$4)*C299</f>
        <v>7.3665928645504086E-3</v>
      </c>
      <c r="P299" s="3">
        <v>36433</v>
      </c>
    </row>
    <row r="300" spans="1:16" x14ac:dyDescent="0.3">
      <c r="A300" s="3">
        <v>36403</v>
      </c>
      <c r="B300" s="2">
        <v>-4.9465940691709696E-3</v>
      </c>
      <c r="C300" s="2">
        <v>-5.1395039041963698E-3</v>
      </c>
      <c r="D300" s="2">
        <v>3.2499999999999999E-4</v>
      </c>
      <c r="F300">
        <f t="shared" si="34"/>
        <v>0.36526249722693643</v>
      </c>
      <c r="G300">
        <f t="shared" si="35"/>
        <v>-5.2715940691709694E-3</v>
      </c>
      <c r="H300">
        <f t="array" ref="H300">PRODUCT(1+G300:G420)^(1/10)-1</f>
        <v>0.16842920233184744</v>
      </c>
      <c r="I300" cm="1">
        <f t="array" ref="I300">PRODUCT(1+C300:C420 - C300:D420)^(1/10)-1</f>
        <v>6.8533612511227249E-2</v>
      </c>
      <c r="J300">
        <f t="shared" si="36"/>
        <v>0.13218549571326976</v>
      </c>
      <c r="K300">
        <f t="shared" si="37"/>
        <v>6.6634257592443999E-2</v>
      </c>
      <c r="M300">
        <f>('Sharpe Ratio'!$H$2*B300) + (1 - 'Sharpe Ratio'!$H$2)*C300</f>
        <v>-5.0423290188839481E-3</v>
      </c>
      <c r="N300">
        <f>('Sharpe Ratio'!$H$3*B300) + (1 - 'Sharpe Ratio'!$H$3)*C300</f>
        <v>-5.0988918479644308E-3</v>
      </c>
      <c r="O300">
        <f>('Sharpe Ratio'!$H$4*B300) + (1 - 'Sharpe Ratio'!$H$4)*C300</f>
        <v>-5.1208352498818078E-3</v>
      </c>
      <c r="P300" s="3">
        <v>36403</v>
      </c>
    </row>
    <row r="301" spans="1:16" x14ac:dyDescent="0.3">
      <c r="A301" s="3">
        <v>36372</v>
      </c>
      <c r="B301" s="2">
        <v>-3.1225220521963599E-2</v>
      </c>
      <c r="C301" s="2">
        <v>-2.75906358431843E-3</v>
      </c>
      <c r="D301" s="2">
        <v>3.1666666666666697E-4</v>
      </c>
      <c r="F301">
        <f t="shared" si="34"/>
        <v>0.37242289219640018</v>
      </c>
      <c r="G301">
        <f t="shared" si="35"/>
        <v>-3.1541887188630269E-2</v>
      </c>
      <c r="H301">
        <f t="array" ref="H301">PRODUCT(1+G301:G421)^(1/10)-1</f>
        <v>0.17913206880326982</v>
      </c>
      <c r="I301" cm="1">
        <f t="array" ref="I301">PRODUCT(1+C301:C421 - C301:D421)^(1/10)-1</f>
        <v>7.1710601630325055E-2</v>
      </c>
      <c r="J301">
        <f t="shared" si="36"/>
        <v>0.13419237653374996</v>
      </c>
      <c r="K301">
        <f t="shared" si="37"/>
        <v>6.6807725366190174E-2</v>
      </c>
      <c r="M301">
        <f>('Sharpe Ratio'!$H$2*B301) + (1 - 'Sharpe Ratio'!$H$2)*C301</f>
        <v>-1.7098381926158441E-2</v>
      </c>
      <c r="N301">
        <f>('Sharpe Ratio'!$H$3*B301) + (1 - 'Sharpe Ratio'!$H$3)*C301</f>
        <v>-8.7518589547909871E-3</v>
      </c>
      <c r="O301">
        <f>('Sharpe Ratio'!$H$4*B301) + (1 - 'Sharpe Ratio'!$H$4)*C301</f>
        <v>-5.5138471517969367E-3</v>
      </c>
      <c r="P301" s="3">
        <v>36372</v>
      </c>
    </row>
    <row r="302" spans="1:16" x14ac:dyDescent="0.3">
      <c r="A302" s="3">
        <v>36341</v>
      </c>
      <c r="B302" s="2">
        <v>5.5498661398902999E-2</v>
      </c>
      <c r="C302" s="2">
        <v>-8.8540385225520692E-3</v>
      </c>
      <c r="D302" s="2">
        <v>3.33333333333333E-4</v>
      </c>
      <c r="F302">
        <f t="shared" si="34"/>
        <v>0.35745456388595209</v>
      </c>
      <c r="G302">
        <f t="shared" si="35"/>
        <v>5.5165328065569667E-2</v>
      </c>
      <c r="H302">
        <f t="array" ref="H302">PRODUCT(1+G302:G422)^(1/10)-1</f>
        <v>0.18217492830134208</v>
      </c>
      <c r="I302" cm="1">
        <f t="array" ref="I302">PRODUCT(1+C302:C422 - C302:D422)^(1/10)-1</f>
        <v>7.6213737098016709E-2</v>
      </c>
      <c r="J302">
        <f t="shared" si="36"/>
        <v>0.13356039927053343</v>
      </c>
      <c r="K302">
        <f t="shared" si="37"/>
        <v>6.7592604608128229E-2</v>
      </c>
      <c r="M302">
        <f>('Sharpe Ratio'!$H$2*B302) + (1 - 'Sharpe Ratio'!$H$2)*C302</f>
        <v>2.356248515333343E-2</v>
      </c>
      <c r="N302">
        <f>('Sharpe Ratio'!$H$3*B302) + (1 - 'Sharpe Ratio'!$H$3)*C302</f>
        <v>4.6937179593458432E-3</v>
      </c>
      <c r="O302">
        <f>('Sharpe Ratio'!$H$4*B302) + (1 - 'Sharpe Ratio'!$H$4)*C302</f>
        <v>-2.6263710276097424E-3</v>
      </c>
      <c r="P302" s="3">
        <v>36341</v>
      </c>
    </row>
    <row r="303" spans="1:16" x14ac:dyDescent="0.3">
      <c r="A303" s="3">
        <v>36311</v>
      </c>
      <c r="B303" s="2">
        <v>-2.3614653520626298E-2</v>
      </c>
      <c r="C303" s="2">
        <v>-2.0822866693988501E-2</v>
      </c>
      <c r="D303" s="2">
        <v>2.8333333333333297E-4</v>
      </c>
      <c r="F303">
        <f t="shared" si="34"/>
        <v>0.37105126305656638</v>
      </c>
      <c r="G303">
        <f t="shared" si="35"/>
        <v>-2.3897986853959632E-2</v>
      </c>
      <c r="H303">
        <f t="array" ref="H303">PRODUCT(1+G303:G423)^(1/10)-1</f>
        <v>0.18044169128763454</v>
      </c>
      <c r="I303" cm="1">
        <f t="array" ref="I303">PRODUCT(1+C303:C423 - C303:D423)^(1/10)-1</f>
        <v>8.0527109886836312E-2</v>
      </c>
      <c r="J303">
        <f t="shared" si="36"/>
        <v>0.1331815461489628</v>
      </c>
      <c r="K303">
        <f t="shared" si="37"/>
        <v>6.7877388349706066E-2</v>
      </c>
      <c r="M303">
        <f>('Sharpe Ratio'!$H$2*B303) + (1 - 'Sharpe Ratio'!$H$2)*C303</f>
        <v>-2.2229179465234901E-2</v>
      </c>
      <c r="N303">
        <f>('Sharpe Ratio'!$H$3*B303) + (1 - 'Sharpe Ratio'!$H$3)*C303</f>
        <v>-2.1410603465294491E-2</v>
      </c>
      <c r="O303">
        <f>('Sharpe Ratio'!$H$4*B303) + (1 - 'Sharpe Ratio'!$H$4)*C303</f>
        <v>-2.1093039042534581E-2</v>
      </c>
      <c r="P303" s="3">
        <v>36311</v>
      </c>
    </row>
    <row r="304" spans="1:16" x14ac:dyDescent="0.3">
      <c r="A304" s="3">
        <v>36280</v>
      </c>
      <c r="B304" s="2">
        <v>3.8727382006832803E-2</v>
      </c>
      <c r="C304" s="2">
        <v>-4.2748576821094496E-3</v>
      </c>
      <c r="D304" s="2">
        <v>3.0833333333333299E-4</v>
      </c>
      <c r="F304">
        <f t="shared" si="34"/>
        <v>0.36833573463396102</v>
      </c>
      <c r="G304">
        <f t="shared" si="35"/>
        <v>3.8419048673499469E-2</v>
      </c>
      <c r="H304">
        <f t="array" ref="H304">PRODUCT(1+G304:G424)^(1/10)-1</f>
        <v>0.1892416800672887</v>
      </c>
      <c r="I304" cm="1">
        <f t="array" ref="I304">PRODUCT(1+C304:C424 - C304:D424)^(1/10)-1</f>
        <v>8.5462206723549761E-2</v>
      </c>
      <c r="J304">
        <f t="shared" si="36"/>
        <v>0.13311821466179119</v>
      </c>
      <c r="K304">
        <f t="shared" si="37"/>
        <v>6.7537155705857457E-2</v>
      </c>
      <c r="M304">
        <f>('Sharpe Ratio'!$H$2*B304) + (1 - 'Sharpe Ratio'!$H$2)*C304</f>
        <v>1.7386752828313725E-2</v>
      </c>
      <c r="N304">
        <f>('Sharpe Ratio'!$H$3*B304) + (1 - 'Sharpe Ratio'!$H$3)*C304</f>
        <v>4.778124899710131E-3</v>
      </c>
      <c r="O304">
        <f>('Sharpe Ratio'!$H$4*B304) + (1 - 'Sharpe Ratio'!$H$4)*C304</f>
        <v>-1.1335939769544596E-4</v>
      </c>
      <c r="P304" s="3">
        <v>36280</v>
      </c>
    </row>
    <row r="305" spans="1:16" x14ac:dyDescent="0.3">
      <c r="A305" s="3">
        <v>36250</v>
      </c>
      <c r="B305" s="2">
        <v>4.0008115125112598E-2</v>
      </c>
      <c r="C305" s="2">
        <v>6.9057297076413598E-3</v>
      </c>
      <c r="D305" s="2">
        <v>3.5833333333333301E-4</v>
      </c>
      <c r="F305">
        <f t="shared" si="34"/>
        <v>0.37257821249636308</v>
      </c>
      <c r="G305">
        <f t="shared" si="35"/>
        <v>3.9649781791779262E-2</v>
      </c>
      <c r="H305">
        <f t="array" ref="H305">PRODUCT(1+G305:G425)^(1/10)-1</f>
        <v>0.1874374022899119</v>
      </c>
      <c r="I305" cm="1">
        <f t="array" ref="I305">PRODUCT(1+C305:C425 - C305:D425)^(1/10)-1</f>
        <v>8.6919069238984958E-2</v>
      </c>
      <c r="J305">
        <f t="shared" si="36"/>
        <v>0.13293591795105886</v>
      </c>
      <c r="K305">
        <f t="shared" si="37"/>
        <v>6.7439229931149147E-2</v>
      </c>
      <c r="M305">
        <f>('Sharpe Ratio'!$H$2*B305) + (1 - 'Sharpe Ratio'!$H$2)*C305</f>
        <v>2.3580465374108489E-2</v>
      </c>
      <c r="N305">
        <f>('Sharpe Ratio'!$H$3*B305) + (1 - 'Sharpe Ratio'!$H$3)*C305</f>
        <v>1.3874560186443261E-2</v>
      </c>
      <c r="O305">
        <f>('Sharpe Ratio'!$H$4*B305) + (1 - 'Sharpe Ratio'!$H$4)*C305</f>
        <v>1.0109179600513815E-2</v>
      </c>
      <c r="P305" s="3">
        <v>36250</v>
      </c>
    </row>
    <row r="306" spans="1:16" x14ac:dyDescent="0.3">
      <c r="A306" s="3">
        <v>36219</v>
      </c>
      <c r="B306" s="2">
        <v>-3.1079742117832002E-2</v>
      </c>
      <c r="C306" s="2">
        <v>-4.2602748094617802E-2</v>
      </c>
      <c r="D306" s="2">
        <v>2.9166666666666702E-4</v>
      </c>
      <c r="F306">
        <f t="shared" si="34"/>
        <v>0.37952945652474906</v>
      </c>
      <c r="G306">
        <f t="shared" si="35"/>
        <v>-3.1371408784498671E-2</v>
      </c>
      <c r="H306">
        <f t="array" ref="H306">PRODUCT(1+G306:G426)^(1/10)-1</f>
        <v>0.17978692112968275</v>
      </c>
      <c r="I306" cm="1">
        <f t="array" ref="I306">PRODUCT(1+C306:C426 - C306:D426)^(1/10)-1</f>
        <v>8.4522722183397958E-2</v>
      </c>
      <c r="J306">
        <f t="shared" si="36"/>
        <v>0.1333099193723398</v>
      </c>
      <c r="K306">
        <f t="shared" si="37"/>
        <v>6.7806145598196144E-2</v>
      </c>
      <c r="M306">
        <f>('Sharpe Ratio'!$H$2*B306) + (1 - 'Sharpe Ratio'!$H$2)*C306</f>
        <v>-3.6798239557761361E-2</v>
      </c>
      <c r="N306">
        <f>('Sharpe Ratio'!$H$3*B306) + (1 - 'Sharpe Ratio'!$H$3)*C306</f>
        <v>-4.0176884391875139E-2</v>
      </c>
      <c r="O306">
        <f>('Sharpe Ratio'!$H$4*B306) + (1 - 'Sharpe Ratio'!$H$4)*C306</f>
        <v>-4.1487620837280616E-2</v>
      </c>
      <c r="P306" s="3">
        <v>36219</v>
      </c>
    </row>
    <row r="307" spans="1:16" x14ac:dyDescent="0.3">
      <c r="A307" s="3">
        <v>36191</v>
      </c>
      <c r="B307" s="2">
        <v>4.1816455923905801E-2</v>
      </c>
      <c r="C307" s="2">
        <v>4.0134740713344604E-3</v>
      </c>
      <c r="D307" s="2">
        <v>2.9166666666666702E-4</v>
      </c>
      <c r="F307">
        <f t="shared" si="34"/>
        <v>0.36853363507728781</v>
      </c>
      <c r="G307">
        <f t="shared" si="35"/>
        <v>4.1524789257239132E-2</v>
      </c>
      <c r="H307">
        <f t="array" ref="H307">PRODUCT(1+G307:G427)^(1/10)-1</f>
        <v>0.19189631123304407</v>
      </c>
      <c r="I307" cm="1">
        <f t="array" ref="I307">PRODUCT(1+C307:C427 - C307:D427)^(1/10)-1</f>
        <v>9.1078504765581103E-2</v>
      </c>
      <c r="J307">
        <f t="shared" si="36"/>
        <v>0.13376019257524088</v>
      </c>
      <c r="K307">
        <f t="shared" si="37"/>
        <v>6.5995931108562875E-2</v>
      </c>
      <c r="M307">
        <f>('Sharpe Ratio'!$H$2*B307) + (1 - 'Sharpe Ratio'!$H$2)*C307</f>
        <v>2.3056051270716096E-2</v>
      </c>
      <c r="N307">
        <f>('Sharpe Ratio'!$H$3*B307) + (1 - 'Sharpe Ratio'!$H$3)*C307</f>
        <v>1.197189062655803E-2</v>
      </c>
      <c r="O307">
        <f>('Sharpe Ratio'!$H$4*B307) + (1 - 'Sharpe Ratio'!$H$4)*C307</f>
        <v>7.6718194334171336E-3</v>
      </c>
      <c r="P307" s="3">
        <v>36191</v>
      </c>
    </row>
    <row r="308" spans="1:16" x14ac:dyDescent="0.3">
      <c r="A308" s="3">
        <v>36160</v>
      </c>
      <c r="B308" s="2">
        <v>5.7625719662932798E-2</v>
      </c>
      <c r="C308" s="2">
        <v>9.9626675677133604E-3</v>
      </c>
      <c r="D308" s="2">
        <v>3.1666666666666697E-4</v>
      </c>
      <c r="F308">
        <f t="shared" si="34"/>
        <v>0.37017885688595703</v>
      </c>
      <c r="G308">
        <f t="shared" si="35"/>
        <v>5.7309052996266131E-2</v>
      </c>
      <c r="H308">
        <f t="array" ref="H308">PRODUCT(1+G308:G428)^(1/10)-1</f>
        <v>0.18905045181235614</v>
      </c>
      <c r="I308" cm="1">
        <f t="array" ref="I308">PRODUCT(1+C308:C428 - C308:D428)^(1/10)-1</f>
        <v>9.0876821148970111E-2</v>
      </c>
      <c r="J308">
        <f t="shared" si="36"/>
        <v>0.13350300093955958</v>
      </c>
      <c r="K308">
        <f t="shared" si="37"/>
        <v>6.600711911462448E-2</v>
      </c>
      <c r="M308">
        <f>('Sharpe Ratio'!$H$2*B308) + (1 - 'Sharpe Ratio'!$H$2)*C308</f>
        <v>3.3972079116808621E-2</v>
      </c>
      <c r="N308">
        <f>('Sharpe Ratio'!$H$3*B308) + (1 - 'Sharpe Ratio'!$H$3)*C308</f>
        <v>1.9996860752431046E-2</v>
      </c>
      <c r="O308">
        <f>('Sharpe Ratio'!$H$4*B308) + (1 - 'Sharpe Ratio'!$H$4)*C308</f>
        <v>1.4575211262157148E-2</v>
      </c>
      <c r="P308" s="3">
        <v>36160</v>
      </c>
    </row>
    <row r="309" spans="1:16" x14ac:dyDescent="0.3">
      <c r="A309" s="3">
        <v>36129</v>
      </c>
      <c r="B309" s="2">
        <v>6.0605966535249897E-2</v>
      </c>
      <c r="C309" s="2">
        <v>-8.7005510591948703E-3</v>
      </c>
      <c r="D309" s="2">
        <v>2.5833333333333302E-4</v>
      </c>
      <c r="F309">
        <f t="shared" si="34"/>
        <v>0.37611161109747465</v>
      </c>
      <c r="G309">
        <f t="shared" si="35"/>
        <v>6.0347633201916565E-2</v>
      </c>
      <c r="H309">
        <f t="array" ref="H309">PRODUCT(1+G309:G429)^(1/10)-1</f>
        <v>0.18068935364339334</v>
      </c>
      <c r="I309" cm="1">
        <f t="array" ref="I309">PRODUCT(1+C309:C429 - C309:D429)^(1/10)-1</f>
        <v>8.7478113772340382E-2</v>
      </c>
      <c r="J309">
        <f t="shared" si="36"/>
        <v>0.13315529409539711</v>
      </c>
      <c r="K309">
        <f t="shared" si="37"/>
        <v>6.6616469413961765E-2</v>
      </c>
      <c r="M309">
        <f>('Sharpe Ratio'!$H$2*B309) + (1 - 'Sharpe Ratio'!$H$2)*C309</f>
        <v>2.6211369827351432E-2</v>
      </c>
      <c r="N309">
        <f>('Sharpe Ratio'!$H$3*B309) + (1 - 'Sharpe Ratio'!$H$3)*C309</f>
        <v>5.8901005237835067E-3</v>
      </c>
      <c r="O309">
        <f>('Sharpe Ratio'!$H$4*B309) + (1 - 'Sharpe Ratio'!$H$4)*C309</f>
        <v>-1.993482865671083E-3</v>
      </c>
      <c r="P309" s="3">
        <v>36129</v>
      </c>
    </row>
    <row r="310" spans="1:16" x14ac:dyDescent="0.3">
      <c r="A310" s="3">
        <v>36099</v>
      </c>
      <c r="B310" s="2">
        <v>8.1343278571860203E-2</v>
      </c>
      <c r="C310" s="2">
        <v>-1.0188409912433499E-2</v>
      </c>
      <c r="D310" s="2">
        <v>2.66666666666667E-4</v>
      </c>
      <c r="F310">
        <f t="shared" si="34"/>
        <v>0.38902737489974137</v>
      </c>
      <c r="G310">
        <f t="shared" si="35"/>
        <v>8.1076611905193538E-2</v>
      </c>
      <c r="H310">
        <f t="array" ref="H310">PRODUCT(1+G310:G430)^(1/10)-1</f>
        <v>0.17696131740096743</v>
      </c>
      <c r="I310" cm="1">
        <f t="array" ref="I310">PRODUCT(1+C310:C430 - C310:D430)^(1/10)-1</f>
        <v>9.0708294529526778E-2</v>
      </c>
      <c r="J310">
        <f t="shared" si="36"/>
        <v>0.13242390292749201</v>
      </c>
      <c r="K310">
        <f t="shared" si="37"/>
        <v>6.6558584366450638E-2</v>
      </c>
      <c r="M310">
        <f>('Sharpe Ratio'!$H$2*B310) + (1 - 'Sharpe Ratio'!$H$2)*C310</f>
        <v>3.5919044016716167E-2</v>
      </c>
      <c r="N310">
        <f>('Sharpe Ratio'!$H$3*B310) + (1 - 'Sharpe Ratio'!$H$3)*C310</f>
        <v>9.0811627313821894E-3</v>
      </c>
      <c r="O310">
        <f>('Sharpe Ratio'!$H$4*B310) + (1 - 'Sharpe Ratio'!$H$4)*C310</f>
        <v>-1.3305232685698418E-3</v>
      </c>
      <c r="P310" s="3">
        <v>36099</v>
      </c>
    </row>
    <row r="311" spans="1:16" x14ac:dyDescent="0.3">
      <c r="A311" s="3">
        <v>36068</v>
      </c>
      <c r="B311" s="2">
        <v>6.4062036769144501E-2</v>
      </c>
      <c r="C311" s="2">
        <v>5.0695380830205999E-2</v>
      </c>
      <c r="D311" s="2">
        <v>3.8333333333333302E-4</v>
      </c>
      <c r="F311">
        <f t="shared" si="34"/>
        <v>0.41371199237132761</v>
      </c>
      <c r="G311">
        <f t="shared" si="35"/>
        <v>6.3678703435811168E-2</v>
      </c>
      <c r="H311">
        <f t="array" ref="H311">PRODUCT(1+G311:G431)^(1/10)-1</f>
        <v>0.17264584651713988</v>
      </c>
      <c r="I311" cm="1">
        <f t="array" ref="I311">PRODUCT(1+C311:C431 - C311:D431)^(1/10)-1</f>
        <v>9.5322092077135157E-2</v>
      </c>
      <c r="J311">
        <f t="shared" si="36"/>
        <v>0.13101908229864864</v>
      </c>
      <c r="K311">
        <f t="shared" si="37"/>
        <v>6.6773882257477712E-2</v>
      </c>
      <c r="M311">
        <f>('Sharpe Ratio'!$H$2*B311) + (1 - 'Sharpe Ratio'!$H$2)*C311</f>
        <v>5.7428595120218313E-2</v>
      </c>
      <c r="N311">
        <f>('Sharpe Ratio'!$H$3*B311) + (1 - 'Sharpe Ratio'!$H$3)*C311</f>
        <v>5.3509376200393699E-2</v>
      </c>
      <c r="O311">
        <f>('Sharpe Ratio'!$H$4*B311) + (1 - 'Sharpe Ratio'!$H$4)*C311</f>
        <v>5.1988925449291234E-2</v>
      </c>
      <c r="P311" s="3">
        <v>36068</v>
      </c>
    </row>
    <row r="312" spans="1:16" x14ac:dyDescent="0.3">
      <c r="A312" s="3">
        <v>36038</v>
      </c>
      <c r="B312" s="2">
        <v>-0.14457912313883201</v>
      </c>
      <c r="C312" s="2">
        <v>3.9378595821266502E-2</v>
      </c>
      <c r="D312" s="2">
        <v>3.5833333333333301E-4</v>
      </c>
      <c r="F312">
        <f t="shared" si="34"/>
        <v>0.40138766512256657</v>
      </c>
      <c r="G312">
        <f t="shared" si="35"/>
        <v>-0.14493745647216533</v>
      </c>
      <c r="H312">
        <f t="array" ref="H312">PRODUCT(1+G312:G432)^(1/10)-1</f>
        <v>0.16135218955038488</v>
      </c>
      <c r="I312" cm="1">
        <f t="array" ref="I312">PRODUCT(1+C312:C432 - C312:D432)^(1/10)-1</f>
        <v>9.0000696135063452E-2</v>
      </c>
      <c r="J312">
        <f t="shared" si="36"/>
        <v>0.13093929500990537</v>
      </c>
      <c r="K312">
        <f t="shared" si="37"/>
        <v>6.5425497826973752E-2</v>
      </c>
      <c r="M312">
        <f>('Sharpe Ratio'!$H$2*B312) + (1 - 'Sharpe Ratio'!$H$2)*C312</f>
        <v>-5.3286820848279966E-2</v>
      </c>
      <c r="N312">
        <f>('Sharpe Ratio'!$H$3*B312) + (1 - 'Sharpe Ratio'!$H$3)*C312</f>
        <v>6.5117051543361545E-4</v>
      </c>
      <c r="O312">
        <f>('Sharpe Ratio'!$H$4*B312) + (1 - 'Sharpe Ratio'!$H$4)*C312</f>
        <v>2.1576273491203845E-2</v>
      </c>
      <c r="P312" s="3">
        <v>36038</v>
      </c>
    </row>
    <row r="313" spans="1:16" x14ac:dyDescent="0.3">
      <c r="A313" s="3">
        <v>36007</v>
      </c>
      <c r="B313" s="2">
        <v>-1.0646820010701301E-2</v>
      </c>
      <c r="C313" s="2">
        <v>3.6085422512166499E-4</v>
      </c>
      <c r="D313" s="2">
        <v>3.33333333333333E-4</v>
      </c>
      <c r="F313">
        <f t="shared" si="34"/>
        <v>0.50615218681174101</v>
      </c>
      <c r="G313">
        <f t="shared" si="35"/>
        <v>-1.0980153344034634E-2</v>
      </c>
      <c r="H313">
        <f t="array" ref="H313">PRODUCT(1+G313:G433)^(1/10)-1</f>
        <v>0.17918051106460831</v>
      </c>
      <c r="I313" cm="1">
        <f t="array" ref="I313">PRODUCT(1+C313:C433 - C313:D433)^(1/10)-1</f>
        <v>8.4383126687387344E-2</v>
      </c>
      <c r="J313">
        <f t="shared" si="36"/>
        <v>0.1210773814056465</v>
      </c>
      <c r="K313">
        <f t="shared" si="37"/>
        <v>6.4962494048849254E-2</v>
      </c>
      <c r="M313">
        <f>('Sharpe Ratio'!$H$2*B313) + (1 - 'Sharpe Ratio'!$H$2)*C313</f>
        <v>-5.1840651476088547E-3</v>
      </c>
      <c r="N313">
        <f>('Sharpe Ratio'!$H$3*B313) + (1 - 'Sharpe Ratio'!$H$3)*C313</f>
        <v>-1.9565200289657194E-3</v>
      </c>
      <c r="O313">
        <f>('Sharpe Ratio'!$H$4*B313) + (1 - 'Sharpe Ratio'!$H$4)*C313</f>
        <v>-7.0440232381908312E-4</v>
      </c>
      <c r="P313" s="3">
        <v>36007</v>
      </c>
    </row>
    <row r="314" spans="1:16" x14ac:dyDescent="0.3">
      <c r="A314" s="3">
        <v>35976</v>
      </c>
      <c r="B314" s="2">
        <v>4.0617696002718001E-2</v>
      </c>
      <c r="C314" s="2">
        <v>1.2764793251616601E-2</v>
      </c>
      <c r="D314" s="2">
        <v>3.4166666666666698E-4</v>
      </c>
      <c r="F314">
        <f t="shared" si="34"/>
        <v>0.50981521001692598</v>
      </c>
      <c r="G314">
        <f t="shared" si="35"/>
        <v>4.0276029336051337E-2</v>
      </c>
      <c r="H314">
        <f t="array" ref="H314">PRODUCT(1+G314:G434)^(1/10)-1</f>
        <v>0.18574661013622795</v>
      </c>
      <c r="I314" cm="1">
        <f t="array" ref="I314">PRODUCT(1+C314:C434 - C314:D434)^(1/10)-1</f>
        <v>8.7924791370724176E-2</v>
      </c>
      <c r="J314">
        <f t="shared" si="36"/>
        <v>0.12120367096280162</v>
      </c>
      <c r="K314">
        <f t="shared" si="37"/>
        <v>6.5450360964381157E-2</v>
      </c>
      <c r="M314">
        <f>('Sharpe Ratio'!$H$2*B314) + (1 - 'Sharpe Ratio'!$H$2)*C314</f>
        <v>2.6795195745610356E-2</v>
      </c>
      <c r="N314">
        <f>('Sharpe Ratio'!$H$3*B314) + (1 - 'Sharpe Ratio'!$H$3)*C314</f>
        <v>1.8628484196153029E-2</v>
      </c>
      <c r="O314">
        <f>('Sharpe Ratio'!$H$4*B314) + (1 - 'Sharpe Ratio'!$H$4)*C314</f>
        <v>1.5460229764995788E-2</v>
      </c>
      <c r="P314" s="3">
        <v>35976</v>
      </c>
    </row>
    <row r="315" spans="1:16" x14ac:dyDescent="0.3">
      <c r="A315" s="3">
        <v>35946</v>
      </c>
      <c r="B315" s="2">
        <v>-1.7186582161075901E-2</v>
      </c>
      <c r="C315" s="2">
        <v>1.0918887163144301E-2</v>
      </c>
      <c r="D315" s="2">
        <v>3.33333333333333E-4</v>
      </c>
      <c r="F315">
        <f t="shared" si="34"/>
        <v>0.50793208804737877</v>
      </c>
      <c r="G315">
        <f t="shared" si="35"/>
        <v>-1.7519915494409233E-2</v>
      </c>
      <c r="H315">
        <f t="array" ref="H315">PRODUCT(1+G315:G435)^(1/10)-1</f>
        <v>0.18204129014017911</v>
      </c>
      <c r="I315" cm="1">
        <f t="array" ref="I315">PRODUCT(1+C315:C435 - C315:D435)^(1/10)-1</f>
        <v>8.4764644220188368E-2</v>
      </c>
      <c r="J315">
        <f t="shared" si="36"/>
        <v>0.12094949534372831</v>
      </c>
      <c r="K315">
        <f t="shared" si="37"/>
        <v>6.5852430001444071E-2</v>
      </c>
      <c r="M315">
        <f>('Sharpe Ratio'!$H$2*B315) + (1 - 'Sharpe Ratio'!$H$2)*C315</f>
        <v>-3.238741232905404E-3</v>
      </c>
      <c r="N315">
        <f>('Sharpe Ratio'!$H$3*B315) + (1 - 'Sharpe Ratio'!$H$3)*C315</f>
        <v>5.002025016276699E-3</v>
      </c>
      <c r="O315">
        <f>('Sharpe Ratio'!$H$4*B315) + (1 - 'Sharpe Ratio'!$H$4)*C315</f>
        <v>8.1990087749154068E-3</v>
      </c>
      <c r="P315" s="3">
        <v>35946</v>
      </c>
    </row>
    <row r="316" spans="1:16" x14ac:dyDescent="0.3">
      <c r="A316" s="3">
        <v>35915</v>
      </c>
      <c r="B316" s="2">
        <v>1.00584269382225E-2</v>
      </c>
      <c r="C316" s="2">
        <v>4.2633505128244504E-3</v>
      </c>
      <c r="D316" s="2">
        <v>3.5833333333333301E-4</v>
      </c>
      <c r="F316">
        <f t="shared" si="34"/>
        <v>0.50989152703545282</v>
      </c>
      <c r="G316">
        <f t="shared" si="35"/>
        <v>9.7000936048891664E-3</v>
      </c>
      <c r="H316">
        <f t="array" ref="H316">PRODUCT(1+G316:G436)^(1/10)-1</f>
        <v>0.18539075882446787</v>
      </c>
      <c r="I316" cm="1">
        <f t="array" ref="I316">PRODUCT(1+C316:C436 - C316:D436)^(1/10)-1</f>
        <v>8.2150669679754929E-2</v>
      </c>
      <c r="J316">
        <f t="shared" si="36"/>
        <v>0.12052787455925294</v>
      </c>
      <c r="K316">
        <f t="shared" si="37"/>
        <v>6.6154553917981196E-2</v>
      </c>
      <c r="M316">
        <f>('Sharpe Ratio'!$H$2*B316) + (1 - 'Sharpe Ratio'!$H$2)*C316</f>
        <v>7.1825168007465974E-3</v>
      </c>
      <c r="N316">
        <f>('Sharpe Ratio'!$H$3*B316) + (1 - 'Sharpe Ratio'!$H$3)*C316</f>
        <v>5.483350362109795E-3</v>
      </c>
      <c r="O316">
        <f>('Sharpe Ratio'!$H$4*B316) + (1 - 'Sharpe Ratio'!$H$4)*C316</f>
        <v>4.8241631769272309E-3</v>
      </c>
      <c r="P316" s="3">
        <v>35915</v>
      </c>
    </row>
    <row r="317" spans="1:16" x14ac:dyDescent="0.3">
      <c r="A317" s="3">
        <v>35885</v>
      </c>
      <c r="B317" s="2">
        <v>5.1209832287799198E-2</v>
      </c>
      <c r="C317" s="2">
        <v>9.6677366986219803E-4</v>
      </c>
      <c r="D317" s="2">
        <v>3.2499999999999999E-4</v>
      </c>
      <c r="F317">
        <f t="shared" si="34"/>
        <v>0.51710498419774342</v>
      </c>
      <c r="G317">
        <f t="shared" si="35"/>
        <v>5.0884832287799199E-2</v>
      </c>
      <c r="H317">
        <f t="array" ref="H317">PRODUCT(1+G317:G437)^(1/10)-1</f>
        <v>0.18049045727614277</v>
      </c>
      <c r="I317" cm="1">
        <f t="array" ref="I317">PRODUCT(1+C317:C437 - C317:D437)^(1/10)-1</f>
        <v>7.9582353649412241E-2</v>
      </c>
      <c r="J317">
        <f t="shared" si="36"/>
        <v>0.12138708017361208</v>
      </c>
      <c r="K317">
        <f t="shared" si="37"/>
        <v>6.6669638610821882E-2</v>
      </c>
      <c r="M317">
        <f>('Sharpe Ratio'!$H$2*B317) + (1 - 'Sharpe Ratio'!$H$2)*C317</f>
        <v>2.6275817443086241E-2</v>
      </c>
      <c r="N317">
        <f>('Sharpe Ratio'!$H$3*B317) + (1 - 'Sharpe Ratio'!$H$3)*C317</f>
        <v>1.1544118892243382E-2</v>
      </c>
      <c r="O317">
        <f>('Sharpe Ratio'!$H$4*B317) + (1 - 'Sharpe Ratio'!$H$4)*C317</f>
        <v>5.8289948879821987E-3</v>
      </c>
      <c r="P317" s="3">
        <v>35885</v>
      </c>
    </row>
    <row r="318" spans="1:16" x14ac:dyDescent="0.3">
      <c r="A318" s="3">
        <v>35854</v>
      </c>
      <c r="B318" s="2">
        <v>7.2123912492609202E-2</v>
      </c>
      <c r="C318" s="2">
        <v>-7.3586459378839298E-3</v>
      </c>
      <c r="D318" s="2">
        <v>3.2499999999999999E-4</v>
      </c>
      <c r="F318">
        <f t="shared" si="34"/>
        <v>0.52185717236163942</v>
      </c>
      <c r="G318">
        <f t="shared" si="35"/>
        <v>7.1798912492609196E-2</v>
      </c>
      <c r="H318">
        <f t="array" ref="H318">PRODUCT(1+G318:G438)^(1/10)-1</f>
        <v>0.17996686740311563</v>
      </c>
      <c r="I318" cm="1">
        <f t="array" ref="I318">PRODUCT(1+C318:C438 - C318:D438)^(1/10)-1</f>
        <v>8.0591389057306673E-2</v>
      </c>
      <c r="J318">
        <f t="shared" si="36"/>
        <v>0.12125607155129159</v>
      </c>
      <c r="K318">
        <f t="shared" si="37"/>
        <v>6.6651959361553992E-2</v>
      </c>
      <c r="M318">
        <f>('Sharpe Ratio'!$H$2*B318) + (1 - 'Sharpe Ratio'!$H$2)*C318</f>
        <v>3.2679273843676269E-2</v>
      </c>
      <c r="N318">
        <f>('Sharpe Ratio'!$H$3*B318) + (1 - 'Sharpe Ratio'!$H$3)*C318</f>
        <v>9.3743015140307709E-3</v>
      </c>
      <c r="O318">
        <f>('Sharpe Ratio'!$H$4*B318) + (1 - 'Sharpe Ratio'!$H$4)*C318</f>
        <v>3.3319832283227289E-4</v>
      </c>
      <c r="P318" s="3">
        <v>35854</v>
      </c>
    </row>
    <row r="319" spans="1:16" x14ac:dyDescent="0.3">
      <c r="A319" s="3">
        <v>35826</v>
      </c>
      <c r="B319" s="2">
        <v>1.1062993947200899E-2</v>
      </c>
      <c r="C319" s="2">
        <v>2.0517383798430901E-2</v>
      </c>
      <c r="D319" s="2">
        <v>3.5833333333333301E-4</v>
      </c>
      <c r="F319">
        <f t="shared" si="34"/>
        <v>0.54236176924567714</v>
      </c>
      <c r="G319">
        <f t="shared" si="35"/>
        <v>1.0704660613867566E-2</v>
      </c>
      <c r="H319">
        <f t="array" ref="H319">PRODUCT(1+G319:G439)^(1/10)-1</f>
        <v>0.17662485106607173</v>
      </c>
      <c r="I319" cm="1">
        <f t="array" ref="I319">PRODUCT(1+C319:C439 - C319:D439)^(1/10)-1</f>
        <v>8.6261443441959074E-2</v>
      </c>
      <c r="J319">
        <f t="shared" si="36"/>
        <v>0.12019933270735148</v>
      </c>
      <c r="K319">
        <f t="shared" si="37"/>
        <v>6.76082316101249E-2</v>
      </c>
      <c r="M319">
        <f>('Sharpe Ratio'!$H$2*B319) + (1 - 'Sharpe Ratio'!$H$2)*C319</f>
        <v>1.5754903703151021E-2</v>
      </c>
      <c r="N319">
        <f>('Sharpe Ratio'!$H$3*B319) + (1 - 'Sharpe Ratio'!$H$3)*C319</f>
        <v>1.8527012430240838E-2</v>
      </c>
      <c r="O319">
        <f>('Sharpe Ratio'!$H$4*B319) + (1 - 'Sharpe Ratio'!$H$4)*C319</f>
        <v>1.9602444775936406E-2</v>
      </c>
      <c r="P319" s="3">
        <v>35826</v>
      </c>
    </row>
    <row r="320" spans="1:16" x14ac:dyDescent="0.3">
      <c r="A320" s="3">
        <v>35795</v>
      </c>
      <c r="B320" s="2">
        <v>1.7170799506303298E-2</v>
      </c>
      <c r="C320" s="2">
        <v>1.2653107325429199E-2</v>
      </c>
      <c r="D320" s="2">
        <v>4.0000000000000002E-4</v>
      </c>
      <c r="F320">
        <f t="shared" si="34"/>
        <v>0.54268038823836962</v>
      </c>
      <c r="G320">
        <f t="shared" si="35"/>
        <v>1.6770799506303297E-2</v>
      </c>
      <c r="H320">
        <f t="array" ref="H320">PRODUCT(1+G320:G440)^(1/10)-1</f>
        <v>0.18398519493231524</v>
      </c>
      <c r="I320" cm="1">
        <f t="array" ref="I320">PRODUCT(1+C320:C440 - C320:D440)^(1/10)-1</f>
        <v>8.5722091364927033E-2</v>
      </c>
      <c r="J320">
        <f t="shared" si="36"/>
        <v>0.12174914284012243</v>
      </c>
      <c r="K320">
        <f t="shared" si="37"/>
        <v>6.7528597393362699E-2</v>
      </c>
      <c r="M320">
        <f>('Sharpe Ratio'!$H$2*B320) + (1 - 'Sharpe Ratio'!$H$2)*C320</f>
        <v>1.4928814105726114E-2</v>
      </c>
      <c r="N320">
        <f>('Sharpe Ratio'!$H$3*B320) + (1 - 'Sharpe Ratio'!$H$3)*C320</f>
        <v>1.360418775564206E-2</v>
      </c>
      <c r="O320">
        <f>('Sharpe Ratio'!$H$4*B320) + (1 - 'Sharpe Ratio'!$H$4)*C320</f>
        <v>1.3090302420294282E-2</v>
      </c>
      <c r="P320" s="3">
        <v>35795</v>
      </c>
    </row>
    <row r="321" spans="1:16" x14ac:dyDescent="0.3">
      <c r="A321" s="3">
        <v>35764</v>
      </c>
      <c r="B321" s="2">
        <v>4.6292684589428701E-2</v>
      </c>
      <c r="C321" s="2">
        <v>2.5655829925719199E-3</v>
      </c>
      <c r="D321" s="2">
        <v>3.2499999999999999E-4</v>
      </c>
      <c r="F321">
        <f t="shared" si="34"/>
        <v>0.53681949546291419</v>
      </c>
      <c r="G321">
        <f t="shared" si="35"/>
        <v>4.5967684589428702E-2</v>
      </c>
      <c r="H321">
        <f t="array" ref="H321">PRODUCT(1+G321:G441)^(1/10)-1</f>
        <v>0.17186028022687738</v>
      </c>
      <c r="I321" cm="1">
        <f t="array" ref="I321">PRODUCT(1+C321:C441 - C321:D441)^(1/10)-1</f>
        <v>8.410769511539673E-2</v>
      </c>
      <c r="J321">
        <f t="shared" si="36"/>
        <v>0.12554624016679269</v>
      </c>
      <c r="K321">
        <f t="shared" si="37"/>
        <v>6.7577427066547263E-2</v>
      </c>
      <c r="M321">
        <f>('Sharpe Ratio'!$H$2*B321) + (1 - 'Sharpe Ratio'!$H$2)*C321</f>
        <v>2.4592329747913155E-2</v>
      </c>
      <c r="N321">
        <f>('Sharpe Ratio'!$H$3*B321) + (1 - 'Sharpe Ratio'!$H$3)*C321</f>
        <v>1.1771166049949105E-2</v>
      </c>
      <c r="O321">
        <f>('Sharpe Ratio'!$H$4*B321) + (1 - 'Sharpe Ratio'!$H$4)*C321</f>
        <v>6.7972290555212596E-3</v>
      </c>
      <c r="P321" s="3">
        <v>35764</v>
      </c>
    </row>
    <row r="322" spans="1:16" x14ac:dyDescent="0.3">
      <c r="A322" s="3">
        <v>35734</v>
      </c>
      <c r="B322" s="2">
        <v>-3.3395318871668002E-2</v>
      </c>
      <c r="C322" s="2">
        <v>2.6184642665641099E-2</v>
      </c>
      <c r="D322" s="2">
        <v>3.5E-4</v>
      </c>
      <c r="F322">
        <f t="shared" ref="F322:F385" si="38">CORREL(B322:B442,C322:C442)</f>
        <v>0.34362148322081693</v>
      </c>
      <c r="G322">
        <f t="shared" ref="G322:G385" si="39">B322-D322</f>
        <v>-3.3745318871668005E-2</v>
      </c>
      <c r="H322">
        <f t="array" ref="H322">PRODUCT(1+G322:G442)^(1/10)-1</f>
        <v>0.13857889340662299</v>
      </c>
      <c r="I322" cm="1">
        <f t="array" ref="I322">PRODUCT(1+C322:C442 - C322:D442)^(1/10)-1</f>
        <v>8.9825532011479581E-2</v>
      </c>
      <c r="J322">
        <f t="shared" si="36"/>
        <v>0.14449346453915327</v>
      </c>
      <c r="K322">
        <f t="shared" si="37"/>
        <v>6.9341978104382446E-2</v>
      </c>
      <c r="M322">
        <f>('Sharpe Ratio'!$H$2*B322) + (1 - 'Sharpe Ratio'!$H$2)*C322</f>
        <v>-3.8276992584715692E-3</v>
      </c>
      <c r="N322">
        <f>('Sharpe Ratio'!$H$3*B322) + (1 - 'Sharpe Ratio'!$H$3)*C322</f>
        <v>1.3641659836738885E-2</v>
      </c>
      <c r="O322">
        <f>('Sharpe Ratio'!$H$4*B322) + (1 - 'Sharpe Ratio'!$H$4)*C322</f>
        <v>2.0418852104115516E-2</v>
      </c>
      <c r="P322" s="3">
        <v>35734</v>
      </c>
    </row>
    <row r="323" spans="1:16" x14ac:dyDescent="0.3">
      <c r="A323" s="3">
        <v>35703</v>
      </c>
      <c r="B323" s="2">
        <v>5.4764901659472197E-2</v>
      </c>
      <c r="C323" s="2">
        <v>2.1670170899503301E-2</v>
      </c>
      <c r="D323" s="2">
        <v>3.66666666666667E-4</v>
      </c>
      <c r="F323">
        <f t="shared" si="38"/>
        <v>0.36185416333480469</v>
      </c>
      <c r="G323">
        <f t="shared" si="39"/>
        <v>5.4398234992805529E-2</v>
      </c>
      <c r="H323">
        <f t="array" ref="H323">PRODUCT(1+G323:G443)^(1/10)-1</f>
        <v>0.13992012887646776</v>
      </c>
      <c r="I323" cm="1">
        <f t="array" ref="I323">PRODUCT(1+C323:C443 - C323:D443)^(1/10)-1</f>
        <v>8.3366743336320326E-2</v>
      </c>
      <c r="J323">
        <f t="shared" ref="J323:J386" si="40">_xlfn.STDEV.S(G323:G443) * SQRT(12)</f>
        <v>0.14417835355033876</v>
      </c>
      <c r="K323">
        <f t="shared" ref="K323:K386" si="41">_xlfn.STDEV.S(C323:C443) * SQRT(12)</f>
        <v>7.0262492423300391E-2</v>
      </c>
      <c r="M323">
        <f>('Sharpe Ratio'!$H$2*B323) + (1 - 'Sharpe Ratio'!$H$2)*C323</f>
        <v>3.8341050668914703E-2</v>
      </c>
      <c r="N323">
        <f>('Sharpe Ratio'!$H$3*B323) + (1 - 'Sharpe Ratio'!$H$3)*C323</f>
        <v>2.8637389892914214E-2</v>
      </c>
      <c r="O323">
        <f>('Sharpe Ratio'!$H$4*B323) + (1 - 'Sharpe Ratio'!$H$4)*C323</f>
        <v>2.4872880020632374E-2</v>
      </c>
      <c r="P323" s="3">
        <v>35703</v>
      </c>
    </row>
    <row r="324" spans="1:16" x14ac:dyDescent="0.3">
      <c r="A324" s="3">
        <v>35673</v>
      </c>
      <c r="B324" s="2">
        <v>-5.6019652437601999E-2</v>
      </c>
      <c r="C324" s="2">
        <v>-2.04860371272741E-2</v>
      </c>
      <c r="D324" s="2">
        <v>3.4166666666666698E-4</v>
      </c>
      <c r="F324">
        <f t="shared" si="38"/>
        <v>0.34949386049994696</v>
      </c>
      <c r="G324">
        <f t="shared" si="39"/>
        <v>-5.6361319104268663E-2</v>
      </c>
      <c r="H324">
        <f t="array" ref="H324">PRODUCT(1+G324:G444)^(1/10)-1</f>
        <v>0.13801681393488607</v>
      </c>
      <c r="I324" cm="1">
        <f t="array" ref="I324">PRODUCT(1+C324:C444 - C324:D444)^(1/10)-1</f>
        <v>7.9212173850204071E-2</v>
      </c>
      <c r="J324">
        <f t="shared" si="40"/>
        <v>0.14376614743280899</v>
      </c>
      <c r="K324">
        <f t="shared" si="41"/>
        <v>7.051488970241554E-2</v>
      </c>
      <c r="M324">
        <f>('Sharpe Ratio'!$H$2*B324) + (1 - 'Sharpe Ratio'!$H$2)*C324</f>
        <v>-3.8385461446734839E-2</v>
      </c>
      <c r="N324">
        <f>('Sharpe Ratio'!$H$3*B324) + (1 - 'Sharpe Ratio'!$H$3)*C324</f>
        <v>-2.7966698664914785E-2</v>
      </c>
      <c r="O324">
        <f>('Sharpe Ratio'!$H$4*B324) + (1 - 'Sharpe Ratio'!$H$4)*C324</f>
        <v>-2.3924766835833472E-2</v>
      </c>
      <c r="P324" s="3">
        <v>35673</v>
      </c>
    </row>
    <row r="325" spans="1:16" x14ac:dyDescent="0.3">
      <c r="A325" s="3">
        <v>35642</v>
      </c>
      <c r="B325" s="2">
        <v>7.9564189229068202E-2</v>
      </c>
      <c r="C325" s="2">
        <v>4.11357442174951E-2</v>
      </c>
      <c r="D325" s="2">
        <v>3.5833333333333301E-4</v>
      </c>
      <c r="F325">
        <f t="shared" si="38"/>
        <v>0.32829876601145835</v>
      </c>
      <c r="G325">
        <f t="shared" si="39"/>
        <v>7.9205855895734867E-2</v>
      </c>
      <c r="H325">
        <f t="array" ref="H325">PRODUCT(1+G325:G445)^(1/10)-1</f>
        <v>0.15026579572927123</v>
      </c>
      <c r="I325" cm="1">
        <f t="array" ref="I325">PRODUCT(1+C325:C445 - C325:D445)^(1/10)-1</f>
        <v>8.0269915231924172E-2</v>
      </c>
      <c r="J325">
        <f t="shared" si="40"/>
        <v>0.14264088953668666</v>
      </c>
      <c r="K325">
        <f t="shared" si="41"/>
        <v>7.0204219476489624E-2</v>
      </c>
      <c r="M325">
        <f>('Sharpe Ratio'!$H$2*B325) + (1 - 'Sharpe Ratio'!$H$2)*C325</f>
        <v>6.0493387316627976E-2</v>
      </c>
      <c r="N325">
        <f>('Sharpe Ratio'!$H$3*B325) + (1 - 'Sharpe Ratio'!$H$3)*C325</f>
        <v>4.9225835474431212E-2</v>
      </c>
      <c r="O325">
        <f>('Sharpe Ratio'!$H$4*B325) + (1 - 'Sharpe Ratio'!$H$4)*C325</f>
        <v>4.4854618144647355E-2</v>
      </c>
      <c r="P325" s="3">
        <v>35642</v>
      </c>
    </row>
    <row r="326" spans="1:16" x14ac:dyDescent="0.3">
      <c r="A326" s="3">
        <v>35611</v>
      </c>
      <c r="B326" s="2">
        <v>4.4801828578945803E-2</v>
      </c>
      <c r="C326" s="2">
        <v>1.66464801117738E-2</v>
      </c>
      <c r="D326" s="2">
        <v>3.0833333333333299E-4</v>
      </c>
      <c r="F326">
        <f t="shared" si="38"/>
        <v>0.31422588867653944</v>
      </c>
      <c r="G326">
        <f t="shared" si="39"/>
        <v>4.4493495245612469E-2</v>
      </c>
      <c r="H326">
        <f t="array" ref="H326">PRODUCT(1+G326:G446)^(1/10)-1</f>
        <v>0.14712541564996906</v>
      </c>
      <c r="I326" cm="1">
        <f t="array" ref="I326">PRODUCT(1+C326:C446 - C326:D446)^(1/10)-1</f>
        <v>7.7470415167101292E-2</v>
      </c>
      <c r="J326">
        <f t="shared" si="40"/>
        <v>0.14157041935132555</v>
      </c>
      <c r="K326">
        <f t="shared" si="41"/>
        <v>6.9404843389428525E-2</v>
      </c>
      <c r="M326">
        <f>('Sharpe Ratio'!$H$2*B326) + (1 - 'Sharpe Ratio'!$H$2)*C326</f>
        <v>3.0829234235577013E-2</v>
      </c>
      <c r="N326">
        <f>('Sharpe Ratio'!$H$3*B326) + (1 - 'Sharpe Ratio'!$H$3)*C326</f>
        <v>2.2573842991059179E-2</v>
      </c>
      <c r="O326">
        <f>('Sharpe Ratio'!$H$4*B326) + (1 - 'Sharpe Ratio'!$H$4)*C326</f>
        <v>1.9371185503650024E-2</v>
      </c>
      <c r="P326" s="3">
        <v>35611</v>
      </c>
    </row>
    <row r="327" spans="1:16" x14ac:dyDescent="0.3">
      <c r="A327" s="3">
        <v>35581</v>
      </c>
      <c r="B327" s="2">
        <v>6.0883862723462502E-2</v>
      </c>
      <c r="C327" s="2">
        <v>1.09599434380867E-2</v>
      </c>
      <c r="D327" s="2">
        <v>4.0833333333333298E-4</v>
      </c>
      <c r="F327">
        <f t="shared" si="38"/>
        <v>0.31158679237344961</v>
      </c>
      <c r="G327">
        <f t="shared" si="39"/>
        <v>6.0475529390129172E-2</v>
      </c>
      <c r="H327">
        <f t="array" ref="H327">PRODUCT(1+G327:G447)^(1/10)-1</f>
        <v>0.14309371327309051</v>
      </c>
      <c r="I327" cm="1">
        <f t="array" ref="I327">PRODUCT(1+C327:C447 - C327:D447)^(1/10)-1</f>
        <v>7.4296953596509452E-2</v>
      </c>
      <c r="J327">
        <f t="shared" si="40"/>
        <v>0.14120472089435501</v>
      </c>
      <c r="K327">
        <f t="shared" si="41"/>
        <v>6.9606702172637203E-2</v>
      </c>
      <c r="M327">
        <f>('Sharpe Ratio'!$H$2*B327) + (1 - 'Sharpe Ratio'!$H$2)*C327</f>
        <v>3.6108226470230674E-2</v>
      </c>
      <c r="N327">
        <f>('Sharpe Ratio'!$H$3*B327) + (1 - 'Sharpe Ratio'!$H$3)*C327</f>
        <v>2.1470102326924589E-2</v>
      </c>
      <c r="O327">
        <f>('Sharpe Ratio'!$H$4*B327) + (1 - 'Sharpe Ratio'!$H$4)*C327</f>
        <v>1.5791280269845682E-2</v>
      </c>
      <c r="P327" s="3">
        <v>35581</v>
      </c>
    </row>
    <row r="328" spans="1:16" x14ac:dyDescent="0.3">
      <c r="A328" s="3">
        <v>35550</v>
      </c>
      <c r="B328" s="2">
        <v>5.9698112509936702E-2</v>
      </c>
      <c r="C328" s="2">
        <v>2.0362370064687101E-2</v>
      </c>
      <c r="D328" s="2">
        <v>3.5833333333333301E-4</v>
      </c>
      <c r="F328">
        <f t="shared" si="38"/>
        <v>0.31394177925072786</v>
      </c>
      <c r="G328">
        <f t="shared" si="39"/>
        <v>5.9339779176603366E-2</v>
      </c>
      <c r="H328">
        <f t="array" ref="H328">PRODUCT(1+G328:G448)^(1/10)-1</f>
        <v>0.13534505427978227</v>
      </c>
      <c r="I328" cm="1">
        <f t="array" ref="I328">PRODUCT(1+C328:C448 - C328:D448)^(1/10)-1</f>
        <v>6.8811727409251011E-2</v>
      </c>
      <c r="J328">
        <f t="shared" si="40"/>
        <v>0.14051513727405676</v>
      </c>
      <c r="K328">
        <f t="shared" si="41"/>
        <v>7.1082920058033378E-2</v>
      </c>
      <c r="M328">
        <f>('Sharpe Ratio'!$H$2*B328) + (1 - 'Sharpe Ratio'!$H$2)*C328</f>
        <v>4.0177048047760233E-2</v>
      </c>
      <c r="N328">
        <f>('Sharpe Ratio'!$H$3*B328) + (1 - 'Sharpe Ratio'!$H$3)*C328</f>
        <v>2.8643468765026568E-2</v>
      </c>
      <c r="O328">
        <f>('Sharpe Ratio'!$H$4*B328) + (1 - 'Sharpe Ratio'!$H$4)*C328</f>
        <v>2.4169046783996458E-2</v>
      </c>
      <c r="P328" s="3">
        <v>35550</v>
      </c>
    </row>
    <row r="329" spans="1:16" x14ac:dyDescent="0.3">
      <c r="A329" s="3">
        <v>35520</v>
      </c>
      <c r="B329" s="2">
        <v>-4.1087026852151397E-2</v>
      </c>
      <c r="C329" s="2">
        <v>-2.0982939513138201E-2</v>
      </c>
      <c r="D329" s="2">
        <v>3.5833333333333301E-4</v>
      </c>
      <c r="F329">
        <f t="shared" si="38"/>
        <v>0.30431295380154894</v>
      </c>
      <c r="G329">
        <f t="shared" si="39"/>
        <v>-4.1445360185484732E-2</v>
      </c>
      <c r="H329">
        <f t="array" ref="H329">PRODUCT(1+G329:G449)^(1/10)-1</f>
        <v>0.13199214858364594</v>
      </c>
      <c r="I329" cm="1">
        <f t="array" ref="I329">PRODUCT(1+C329:C449 - C329:D449)^(1/10)-1</f>
        <v>6.5063937469353128E-2</v>
      </c>
      <c r="J329">
        <f t="shared" si="40"/>
        <v>0.13979618177850567</v>
      </c>
      <c r="K329">
        <f t="shared" si="41"/>
        <v>7.1239679914223406E-2</v>
      </c>
      <c r="M329">
        <f>('Sharpe Ratio'!$H$2*B329) + (1 - 'Sharpe Ratio'!$H$2)*C329</f>
        <v>-3.1110014585398131E-2</v>
      </c>
      <c r="N329">
        <f>('Sharpe Ratio'!$H$3*B329) + (1 - 'Sharpe Ratio'!$H$3)*C329</f>
        <v>-2.5215322612715842E-2</v>
      </c>
      <c r="O329">
        <f>('Sharpe Ratio'!$H$4*B329) + (1 - 'Sharpe Ratio'!$H$4)*C329</f>
        <v>-2.2928492246581667E-2</v>
      </c>
      <c r="P329" s="3">
        <v>35520</v>
      </c>
    </row>
    <row r="330" spans="1:16" x14ac:dyDescent="0.3">
      <c r="A330" s="3">
        <v>35489</v>
      </c>
      <c r="B330" s="2">
        <v>7.8387407989708498E-3</v>
      </c>
      <c r="C330" s="2">
        <v>-7.2640771429011196E-4</v>
      </c>
      <c r="D330" s="2">
        <v>3.2499999999999999E-4</v>
      </c>
      <c r="F330">
        <f t="shared" si="38"/>
        <v>0.29335997415226933</v>
      </c>
      <c r="G330">
        <f t="shared" si="39"/>
        <v>7.5137407989708501E-3</v>
      </c>
      <c r="H330">
        <f t="array" ref="H330">PRODUCT(1+G330:G450)^(1/10)-1</f>
        <v>0.14116786771697276</v>
      </c>
      <c r="I330" cm="1">
        <f t="array" ref="I330">PRODUCT(1+C330:C450 - C330:D450)^(1/10)-1</f>
        <v>6.7848743212638674E-2</v>
      </c>
      <c r="J330">
        <f t="shared" si="40"/>
        <v>0.13906687087341243</v>
      </c>
      <c r="K330">
        <f t="shared" si="41"/>
        <v>7.0731019669976358E-2</v>
      </c>
      <c r="M330">
        <f>('Sharpe Ratio'!$H$2*B330) + (1 - 'Sharpe Ratio'!$H$2)*C330</f>
        <v>3.5881329329008334E-3</v>
      </c>
      <c r="N330">
        <f>('Sharpe Ratio'!$H$3*B330) + (1 - 'Sharpe Ratio'!$H$3)*C330</f>
        <v>1.0767574432025643E-3</v>
      </c>
      <c r="O330">
        <f>('Sharpe Ratio'!$H$4*B330) + (1 - 'Sharpe Ratio'!$H$4)*C330</f>
        <v>1.0247587646044685E-4</v>
      </c>
      <c r="P330" s="3">
        <v>35489</v>
      </c>
    </row>
    <row r="331" spans="1:16" x14ac:dyDescent="0.3">
      <c r="A331" s="3">
        <v>35461</v>
      </c>
      <c r="B331" s="2">
        <v>6.2475382374017202E-2</v>
      </c>
      <c r="C331" s="2">
        <v>-1.0045903848350201E-3</v>
      </c>
      <c r="D331" s="2">
        <v>3.7500000000000001E-4</v>
      </c>
      <c r="F331">
        <f t="shared" si="38"/>
        <v>0.2871736693771898</v>
      </c>
      <c r="G331">
        <f t="shared" si="39"/>
        <v>6.2100382374017202E-2</v>
      </c>
      <c r="H331">
        <f t="array" ref="H331">PRODUCT(1+G331:G451)^(1/10)-1</f>
        <v>0.15477579759693061</v>
      </c>
      <c r="I331" cm="1">
        <f t="array" ref="I331">PRODUCT(1+C331:C451 - C331:D451)^(1/10)-1</f>
        <v>6.8986754967822028E-2</v>
      </c>
      <c r="J331">
        <f t="shared" si="40"/>
        <v>0.14430979452448492</v>
      </c>
      <c r="K331">
        <f t="shared" si="41"/>
        <v>7.0709412797322929E-2</v>
      </c>
      <c r="M331">
        <f>('Sharpe Ratio'!$H$2*B331) + (1 - 'Sharpe Ratio'!$H$2)*C331</f>
        <v>3.0972312563969359E-2</v>
      </c>
      <c r="N331">
        <f>('Sharpe Ratio'!$H$3*B331) + (1 - 'Sharpe Ratio'!$H$3)*C331</f>
        <v>1.2359436508583899E-2</v>
      </c>
      <c r="O331">
        <f>('Sharpe Ratio'!$H$4*B331) + (1 - 'Sharpe Ratio'!$H$4)*C331</f>
        <v>5.1386198209938932E-3</v>
      </c>
      <c r="P331" s="3">
        <v>35461</v>
      </c>
    </row>
    <row r="332" spans="1:16" x14ac:dyDescent="0.3">
      <c r="A332" s="3">
        <v>35430</v>
      </c>
      <c r="B332" s="2">
        <v>-1.9815520296953701E-2</v>
      </c>
      <c r="C332" s="2">
        <v>-2.1085674726359301E-2</v>
      </c>
      <c r="D332" s="2">
        <v>3.8333333333333302E-4</v>
      </c>
      <c r="F332">
        <f t="shared" si="38"/>
        <v>0.29342408800427933</v>
      </c>
      <c r="G332">
        <f t="shared" si="39"/>
        <v>-2.0198853630287034E-2</v>
      </c>
      <c r="H332">
        <f t="array" ref="H332">PRODUCT(1+G332:G452)^(1/10)-1</f>
        <v>0.14482836861705972</v>
      </c>
      <c r="I332" cm="1">
        <f t="array" ref="I332">PRODUCT(1+C332:C452 - C332:D452)^(1/10)-1</f>
        <v>6.9167070492394345E-2</v>
      </c>
      <c r="J332">
        <f t="shared" si="40"/>
        <v>0.14396772167191058</v>
      </c>
      <c r="K332">
        <f t="shared" si="41"/>
        <v>7.0694201155064237E-2</v>
      </c>
      <c r="M332">
        <f>('Sharpe Ratio'!$H$2*B332) + (1 - 'Sharpe Ratio'!$H$2)*C332</f>
        <v>-2.0445857109023712E-2</v>
      </c>
      <c r="N332">
        <f>('Sharpe Ratio'!$H$3*B332) + (1 - 'Sharpe Ratio'!$H$3)*C332</f>
        <v>-2.0818277353366502E-2</v>
      </c>
      <c r="O332">
        <f>('Sharpe Ratio'!$H$4*B332) + (1 - 'Sharpe Ratio'!$H$4)*C332</f>
        <v>-2.0962756815172658E-2</v>
      </c>
      <c r="P332" s="3">
        <v>35430</v>
      </c>
    </row>
    <row r="333" spans="1:16" x14ac:dyDescent="0.3">
      <c r="A333" s="3">
        <v>35399</v>
      </c>
      <c r="B333" s="2">
        <v>7.5587242026266405E-2</v>
      </c>
      <c r="C333" s="2">
        <v>2.7949799377179601E-2</v>
      </c>
      <c r="D333" s="2">
        <v>3.4166666666666698E-4</v>
      </c>
      <c r="F333">
        <f t="shared" si="38"/>
        <v>0.28813775573771244</v>
      </c>
      <c r="G333">
        <f t="shared" si="39"/>
        <v>7.5245575359599734E-2</v>
      </c>
      <c r="H333">
        <f t="array" ref="H333">PRODUCT(1+G333:G453)^(1/10)-1</f>
        <v>0.14988893598241493</v>
      </c>
      <c r="I333" cm="1">
        <f t="array" ref="I333">PRODUCT(1+C333:C453 - C333:D453)^(1/10)-1</f>
        <v>7.2847723303899103E-2</v>
      </c>
      <c r="J333">
        <f t="shared" si="40"/>
        <v>0.14364779921534951</v>
      </c>
      <c r="K333">
        <f t="shared" si="41"/>
        <v>7.0196380318920809E-2</v>
      </c>
      <c r="M333">
        <f>('Sharpe Ratio'!$H$2*B333) + (1 - 'Sharpe Ratio'!$H$2)*C333</f>
        <v>5.1946310624999263E-2</v>
      </c>
      <c r="N333">
        <f>('Sharpe Ratio'!$H$3*B333) + (1 - 'Sharpe Ratio'!$H$3)*C333</f>
        <v>3.7978601171322152E-2</v>
      </c>
      <c r="O333">
        <f>('Sharpe Ratio'!$H$4*B333) + (1 - 'Sharpe Ratio'!$H$4)*C333</f>
        <v>3.2559864743356849E-2</v>
      </c>
      <c r="P333" s="3">
        <v>35399</v>
      </c>
    </row>
    <row r="334" spans="1:16" x14ac:dyDescent="0.3">
      <c r="A334" s="3">
        <v>35369</v>
      </c>
      <c r="B334" s="2">
        <v>2.75821294534986E-2</v>
      </c>
      <c r="C334" s="2">
        <v>2.86271144947681E-2</v>
      </c>
      <c r="D334" s="2">
        <v>3.5E-4</v>
      </c>
      <c r="F334">
        <f t="shared" si="38"/>
        <v>0.28032123842995954</v>
      </c>
      <c r="G334">
        <f t="shared" si="39"/>
        <v>2.7232129453498601E-2</v>
      </c>
      <c r="H334">
        <f t="array" ref="H334">PRODUCT(1+G334:G454)^(1/10)-1</f>
        <v>0.1479522581185182</v>
      </c>
      <c r="I334" cm="1">
        <f t="array" ref="I334">PRODUCT(1+C334:C454 - C334:D454)^(1/10)-1</f>
        <v>7.1315281024673549E-2</v>
      </c>
      <c r="J334">
        <f t="shared" si="40"/>
        <v>0.14297250805294226</v>
      </c>
      <c r="K334">
        <f t="shared" si="41"/>
        <v>6.9898707687521502E-2</v>
      </c>
      <c r="M334">
        <f>('Sharpe Ratio'!$H$2*B334) + (1 - 'Sharpe Ratio'!$H$2)*C334</f>
        <v>2.8100721936684222E-2</v>
      </c>
      <c r="N334">
        <f>('Sharpe Ratio'!$H$3*B334) + (1 - 'Sharpe Ratio'!$H$3)*C334</f>
        <v>2.8407120572467644E-2</v>
      </c>
      <c r="O334">
        <f>('Sharpe Ratio'!$H$4*B334) + (1 - 'Sharpe Ratio'!$H$4)*C334</f>
        <v>2.8525987123544233E-2</v>
      </c>
      <c r="P334" s="3">
        <v>35369</v>
      </c>
    </row>
    <row r="335" spans="1:16" x14ac:dyDescent="0.3">
      <c r="A335" s="3">
        <v>35338</v>
      </c>
      <c r="B335" s="2">
        <v>5.6281428866225697E-2</v>
      </c>
      <c r="C335" s="2">
        <v>2.2447495848164401E-2</v>
      </c>
      <c r="D335" s="2">
        <v>3.66666666666667E-4</v>
      </c>
      <c r="F335">
        <f t="shared" si="38"/>
        <v>0.2999748234644613</v>
      </c>
      <c r="G335">
        <f t="shared" si="39"/>
        <v>5.5914762199559029E-2</v>
      </c>
      <c r="H335">
        <f t="array" ref="H335">PRODUCT(1+G335:G455)^(1/10)-1</f>
        <v>0.1349892086720974</v>
      </c>
      <c r="I335" cm="1">
        <f t="array" ref="I335">PRODUCT(1+C335:C455 - C335:D455)^(1/10)-1</f>
        <v>6.5383306654668294E-2</v>
      </c>
      <c r="J335">
        <f t="shared" si="40"/>
        <v>0.14600939468840821</v>
      </c>
      <c r="K335">
        <f t="shared" si="41"/>
        <v>7.0308957259308302E-2</v>
      </c>
      <c r="M335">
        <f>('Sharpe Ratio'!$H$2*B335) + (1 - 'Sharpe Ratio'!$H$2)*C335</f>
        <v>3.9490735557873059E-2</v>
      </c>
      <c r="N335">
        <f>('Sharpe Ratio'!$H$3*B335) + (1 - 'Sharpe Ratio'!$H$3)*C335</f>
        <v>2.9570334298035229E-2</v>
      </c>
      <c r="O335">
        <f>('Sharpe Ratio'!$H$4*B335) + (1 - 'Sharpe Ratio'!$H$4)*C335</f>
        <v>2.5721740520723773E-2</v>
      </c>
      <c r="P335" s="3">
        <v>35338</v>
      </c>
    </row>
    <row r="336" spans="1:16" x14ac:dyDescent="0.3">
      <c r="A336" s="3">
        <v>35308</v>
      </c>
      <c r="B336" s="2">
        <v>2.1093256146654599E-2</v>
      </c>
      <c r="C336" s="2">
        <v>-4.6478255408923799E-3</v>
      </c>
      <c r="D336" s="2">
        <v>3.4166666666666698E-4</v>
      </c>
      <c r="F336">
        <f t="shared" si="38"/>
        <v>0.30645341626839578</v>
      </c>
      <c r="G336">
        <f t="shared" si="39"/>
        <v>2.0751589479987932E-2</v>
      </c>
      <c r="H336">
        <f t="array" ref="H336">PRODUCT(1+G336:G456)^(1/10)-1</f>
        <v>0.13689451821880305</v>
      </c>
      <c r="I336" cm="1">
        <f t="array" ref="I336">PRODUCT(1+C336:C456 - C336:D456)^(1/10)-1</f>
        <v>6.6473944754166014E-2</v>
      </c>
      <c r="J336">
        <f t="shared" si="40"/>
        <v>0.1466604453001239</v>
      </c>
      <c r="K336">
        <f t="shared" si="41"/>
        <v>7.0635329699322888E-2</v>
      </c>
      <c r="M336">
        <f>('Sharpe Ratio'!$H$2*B336) + (1 - 'Sharpe Ratio'!$H$2)*C336</f>
        <v>8.3187847953597252E-3</v>
      </c>
      <c r="N336">
        <f>('Sharpe Ratio'!$H$3*B336) + (1 - 'Sharpe Ratio'!$H$3)*C336</f>
        <v>7.7127741374932593E-4</v>
      </c>
      <c r="O336">
        <f>('Sharpe Ratio'!$H$4*B336) + (1 - 'Sharpe Ratio'!$H$4)*C336</f>
        <v>-2.1567583765643543E-3</v>
      </c>
      <c r="P336" s="3">
        <v>35308</v>
      </c>
    </row>
    <row r="337" spans="1:16" x14ac:dyDescent="0.3">
      <c r="A337" s="3">
        <v>35277</v>
      </c>
      <c r="B337" s="2">
        <v>-4.4176025694705703E-2</v>
      </c>
      <c r="C337" s="2">
        <v>5.04043514937269E-5</v>
      </c>
      <c r="D337" s="2">
        <v>3.7500000000000001E-4</v>
      </c>
      <c r="F337">
        <f t="shared" si="38"/>
        <v>0.30430754791762454</v>
      </c>
      <c r="G337">
        <f t="shared" si="39"/>
        <v>-4.4551025694705704E-2</v>
      </c>
      <c r="H337">
        <f t="array" ref="H337">PRODUCT(1+G337:G457)^(1/10)-1</f>
        <v>0.12799825863755232</v>
      </c>
      <c r="I337" cm="1">
        <f t="array" ref="I337">PRODUCT(1+C337:C457 - C337:D457)^(1/10)-1</f>
        <v>6.7645803617542244E-2</v>
      </c>
      <c r="J337">
        <f t="shared" si="40"/>
        <v>0.14818092574566524</v>
      </c>
      <c r="K337">
        <f t="shared" si="41"/>
        <v>7.0555878152301993E-2</v>
      </c>
      <c r="M337">
        <f>('Sharpe Ratio'!$H$2*B337) + (1 - 'Sharpe Ratio'!$H$2)*C337</f>
        <v>-2.2227870195531702E-2</v>
      </c>
      <c r="N337">
        <f>('Sharpe Ratio'!$H$3*B337) + (1 - 'Sharpe Ratio'!$H$3)*C337</f>
        <v>-9.2602990853614692E-3</v>
      </c>
      <c r="O337">
        <f>('Sharpe Ratio'!$H$4*B337) + (1 - 'Sharpe Ratio'!$H$4)*C337</f>
        <v>-4.2295637174797054E-3</v>
      </c>
      <c r="P337" s="3">
        <v>35277</v>
      </c>
    </row>
    <row r="338" spans="1:16" x14ac:dyDescent="0.3">
      <c r="A338" s="3">
        <v>35246</v>
      </c>
      <c r="B338" s="2">
        <v>3.81464141306664E-3</v>
      </c>
      <c r="C338" s="2">
        <v>1.5060992704834899E-2</v>
      </c>
      <c r="D338" s="2">
        <v>3.33333333333333E-4</v>
      </c>
      <c r="F338">
        <f t="shared" si="38"/>
        <v>0.29815793999865958</v>
      </c>
      <c r="G338">
        <f t="shared" si="39"/>
        <v>3.481308079733307E-3</v>
      </c>
      <c r="H338">
        <f t="array" ref="H338">PRODUCT(1+G338:G458)^(1/10)-1</f>
        <v>0.13500394421946016</v>
      </c>
      <c r="I338" cm="1">
        <f t="array" ref="I338">PRODUCT(1+C338:C458 - C338:D458)^(1/10)-1</f>
        <v>7.3608822509233285E-2</v>
      </c>
      <c r="J338">
        <f t="shared" si="40"/>
        <v>0.14713826084597945</v>
      </c>
      <c r="K338">
        <f t="shared" si="41"/>
        <v>7.2358364566089586E-2</v>
      </c>
      <c r="M338">
        <f>('Sharpe Ratio'!$H$2*B338) + (1 - 'Sharpe Ratio'!$H$2)*C338</f>
        <v>9.3958440263505472E-3</v>
      </c>
      <c r="N338">
        <f>('Sharpe Ratio'!$H$3*B338) + (1 - 'Sharpe Ratio'!$H$3)*C338</f>
        <v>1.2693371318370632E-2</v>
      </c>
      <c r="O338">
        <f>('Sharpe Ratio'!$H$4*B338) + (1 - 'Sharpe Ratio'!$H$4)*C338</f>
        <v>1.397263842503106E-2</v>
      </c>
      <c r="P338" s="3">
        <v>35246</v>
      </c>
    </row>
    <row r="339" spans="1:16" x14ac:dyDescent="0.3">
      <c r="A339" s="3">
        <v>35216</v>
      </c>
      <c r="B339" s="2">
        <v>2.5786558244876901E-2</v>
      </c>
      <c r="C339" s="2">
        <v>-6.00434965971775E-3</v>
      </c>
      <c r="D339" s="2">
        <v>3.5E-4</v>
      </c>
      <c r="F339">
        <f t="shared" si="38"/>
        <v>0.27351413185579498</v>
      </c>
      <c r="G339">
        <f t="shared" si="39"/>
        <v>2.5436558244876901E-2</v>
      </c>
      <c r="H339">
        <f t="array" ref="H339">PRODUCT(1+G339:G459)^(1/10)-1</f>
        <v>0.14046134830798973</v>
      </c>
      <c r="I339" cm="1">
        <f t="array" ref="I339">PRODUCT(1+C339:C459 - C339:D459)^(1/10)-1</f>
        <v>6.7439249848481708E-2</v>
      </c>
      <c r="J339">
        <f t="shared" si="40"/>
        <v>0.14768977902532612</v>
      </c>
      <c r="K339">
        <f t="shared" si="41"/>
        <v>7.3876129736318838E-2</v>
      </c>
      <c r="M339">
        <f>('Sharpe Ratio'!$H$2*B339) + (1 - 'Sharpe Ratio'!$H$2)*C339</f>
        <v>1.0009752623869645E-2</v>
      </c>
      <c r="N339">
        <f>('Sharpe Ratio'!$H$3*B339) + (1 - 'Sharpe Ratio'!$H$3)*C339</f>
        <v>6.8838396537602379E-4</v>
      </c>
      <c r="O339">
        <f>('Sharpe Ratio'!$H$4*B339) + (1 - 'Sharpe Ratio'!$H$4)*C339</f>
        <v>-2.9278166776704512E-3</v>
      </c>
      <c r="P339" s="3">
        <v>35216</v>
      </c>
    </row>
    <row r="340" spans="1:16" x14ac:dyDescent="0.3">
      <c r="A340" s="3">
        <v>35185</v>
      </c>
      <c r="B340" s="2">
        <v>1.4747579912721701E-2</v>
      </c>
      <c r="C340" s="2">
        <v>-1.6897743268604201E-2</v>
      </c>
      <c r="D340" s="2">
        <v>3.8333333333333302E-4</v>
      </c>
      <c r="F340">
        <f t="shared" si="38"/>
        <v>0.27511929729542922</v>
      </c>
      <c r="G340">
        <f t="shared" si="39"/>
        <v>1.4364246579388368E-2</v>
      </c>
      <c r="H340">
        <f t="array" ref="H340">PRODUCT(1+G340:G460)^(1/10)-1</f>
        <v>0.13626290506285144</v>
      </c>
      <c r="I340" cm="1">
        <f t="array" ref="I340">PRODUCT(1+C340:C460 - C340:D460)^(1/10)-1</f>
        <v>6.874550704930793E-2</v>
      </c>
      <c r="J340">
        <f t="shared" si="40"/>
        <v>0.1478110485536781</v>
      </c>
      <c r="K340">
        <f t="shared" si="41"/>
        <v>7.3777668661826015E-2</v>
      </c>
      <c r="M340">
        <f>('Sharpe Ratio'!$H$2*B340) + (1 - 'Sharpe Ratio'!$H$2)*C340</f>
        <v>-9.5697669019232778E-4</v>
      </c>
      <c r="N340">
        <f>('Sharpe Ratio'!$H$3*B340) + (1 - 'Sharpe Ratio'!$H$3)*C340</f>
        <v>-1.0235658650945032E-2</v>
      </c>
      <c r="O340">
        <f>('Sharpe Ratio'!$H$4*B340) + (1 - 'Sharpe Ratio'!$H$4)*C340</f>
        <v>-1.3835299101011736E-2</v>
      </c>
      <c r="P340" s="3">
        <v>35185</v>
      </c>
    </row>
    <row r="341" spans="1:16" x14ac:dyDescent="0.3">
      <c r="A341" s="3">
        <v>35155</v>
      </c>
      <c r="B341" s="2">
        <v>9.6225349592677905E-3</v>
      </c>
      <c r="C341" s="2">
        <v>-1.0890790953342199E-2</v>
      </c>
      <c r="D341" s="2">
        <v>3.2499999999999999E-4</v>
      </c>
      <c r="F341">
        <f t="shared" si="38"/>
        <v>0.28933649011336698</v>
      </c>
      <c r="G341">
        <f t="shared" si="39"/>
        <v>9.2975349592677899E-3</v>
      </c>
      <c r="H341">
        <f t="array" ref="H341">PRODUCT(1+G341:G461)^(1/10)-1</f>
        <v>0.14076635945264959</v>
      </c>
      <c r="I341" cm="1">
        <f t="array" ref="I341">PRODUCT(1+C341:C461 - C341:D461)^(1/10)-1</f>
        <v>7.6482887536257094E-2</v>
      </c>
      <c r="J341">
        <f t="shared" si="40"/>
        <v>0.14844972785089308</v>
      </c>
      <c r="K341">
        <f t="shared" si="41"/>
        <v>7.511322270533434E-2</v>
      </c>
      <c r="M341">
        <f>('Sharpe Ratio'!$H$2*B341) + (1 - 'Sharpe Ratio'!$H$2)*C341</f>
        <v>-5.5756925590138597E-4</v>
      </c>
      <c r="N341">
        <f>('Sharpe Ratio'!$H$3*B341) + (1 - 'Sharpe Ratio'!$H$3)*C341</f>
        <v>-6.572253511447055E-3</v>
      </c>
      <c r="O341">
        <f>('Sharpe Ratio'!$H$4*B341) + (1 - 'Sharpe Ratio'!$H$4)*C341</f>
        <v>-8.9056345705479534E-3</v>
      </c>
      <c r="P341" s="3">
        <v>35155</v>
      </c>
    </row>
    <row r="342" spans="1:16" x14ac:dyDescent="0.3">
      <c r="A342" s="3">
        <v>35124</v>
      </c>
      <c r="B342" s="2">
        <v>9.2715904473839005E-3</v>
      </c>
      <c r="C342" s="2">
        <v>-3.5595027607171703E-2</v>
      </c>
      <c r="D342" s="2">
        <v>3.2499999999999999E-4</v>
      </c>
      <c r="F342">
        <f t="shared" si="38"/>
        <v>0.310023167777146</v>
      </c>
      <c r="G342">
        <f t="shared" si="39"/>
        <v>8.9465904473838998E-3</v>
      </c>
      <c r="H342">
        <f t="array" ref="H342">PRODUCT(1+G342:G462)^(1/10)-1</f>
        <v>0.14790823789557983</v>
      </c>
      <c r="I342" cm="1">
        <f t="array" ref="I342">PRODUCT(1+C342:C462 - C342:D462)^(1/10)-1</f>
        <v>8.4389591137973952E-2</v>
      </c>
      <c r="J342">
        <f t="shared" si="40"/>
        <v>0.14974216510582364</v>
      </c>
      <c r="K342">
        <f t="shared" si="41"/>
        <v>7.7057935531344671E-2</v>
      </c>
      <c r="M342">
        <f>('Sharpe Ratio'!$H$2*B342) + (1 - 'Sharpe Ratio'!$H$2)*C342</f>
        <v>-1.2994269780420245E-2</v>
      </c>
      <c r="N342">
        <f>('Sharpe Ratio'!$H$3*B342) + (1 - 'Sharpe Ratio'!$H$3)*C342</f>
        <v>-2.6149549541584122E-2</v>
      </c>
      <c r="O342">
        <f>('Sharpe Ratio'!$H$4*B342) + (1 - 'Sharpe Ratio'!$H$4)*C342</f>
        <v>-3.1253105990714521E-2</v>
      </c>
      <c r="P342" s="3">
        <v>35124</v>
      </c>
    </row>
    <row r="343" spans="1:16" x14ac:dyDescent="0.3">
      <c r="A343" s="3">
        <v>35095</v>
      </c>
      <c r="B343" s="2">
        <v>3.4036469730123899E-2</v>
      </c>
      <c r="C343" s="2">
        <v>4.2484228307022604E-3</v>
      </c>
      <c r="D343" s="2">
        <v>3.5833333333333301E-4</v>
      </c>
      <c r="F343">
        <f t="shared" si="38"/>
        <v>0.31386968683633276</v>
      </c>
      <c r="G343">
        <f t="shared" si="39"/>
        <v>3.3678136396790563E-2</v>
      </c>
      <c r="H343">
        <f t="array" ref="H343">PRODUCT(1+G343:G463)^(1/10)-1</f>
        <v>0.14747176451773925</v>
      </c>
      <c r="I343" cm="1">
        <f t="array" ref="I343">PRODUCT(1+C343:C463 - C343:D463)^(1/10)-1</f>
        <v>8.8606726028860772E-2</v>
      </c>
      <c r="J343">
        <f t="shared" si="40"/>
        <v>0.14975590193203062</v>
      </c>
      <c r="K343">
        <f t="shared" si="41"/>
        <v>7.5858750247019088E-2</v>
      </c>
      <c r="M343">
        <f>('Sharpe Ratio'!$H$2*B343) + (1 - 'Sharpe Ratio'!$H$2)*C343</f>
        <v>1.9253619640658508E-2</v>
      </c>
      <c r="N343">
        <f>('Sharpe Ratio'!$H$3*B343) + (1 - 'Sharpe Ratio'!$H$3)*C343</f>
        <v>1.0519507120208068E-2</v>
      </c>
      <c r="O343">
        <f>('Sharpe Ratio'!$H$4*B343) + (1 - 'Sharpe Ratio'!$H$4)*C343</f>
        <v>7.1311309632245603E-3</v>
      </c>
      <c r="P343" s="3">
        <v>35095</v>
      </c>
    </row>
    <row r="344" spans="1:16" x14ac:dyDescent="0.3">
      <c r="A344" s="3">
        <v>35064</v>
      </c>
      <c r="B344" s="2">
        <v>1.92641671028215E-2</v>
      </c>
      <c r="C344" s="2">
        <v>1.76182119114765E-2</v>
      </c>
      <c r="D344" s="2">
        <v>4.0833333333333298E-4</v>
      </c>
      <c r="F344">
        <f t="shared" si="38"/>
        <v>0.32191225275767077</v>
      </c>
      <c r="G344">
        <f t="shared" si="39"/>
        <v>1.8855833769488167E-2</v>
      </c>
      <c r="H344">
        <f t="array" ref="H344">PRODUCT(1+G344:G464)^(1/10)-1</f>
        <v>0.14903592279174727</v>
      </c>
      <c r="I344" cm="1">
        <f t="array" ref="I344">PRODUCT(1+C344:C464 - C344:D464)^(1/10)-1</f>
        <v>9.3061491028763266E-2</v>
      </c>
      <c r="J344">
        <f t="shared" si="40"/>
        <v>0.15002377336449671</v>
      </c>
      <c r="K344">
        <f t="shared" si="41"/>
        <v>7.68187253900669E-2</v>
      </c>
      <c r="M344">
        <f>('Sharpe Ratio'!$H$2*B344) + (1 - 'Sharpe Ratio'!$H$2)*C344</f>
        <v>1.8447332453346614E-2</v>
      </c>
      <c r="N344">
        <f>('Sharpe Ratio'!$H$3*B344) + (1 - 'Sharpe Ratio'!$H$3)*C344</f>
        <v>1.7964724181197499E-2</v>
      </c>
      <c r="O344">
        <f>('Sharpe Ratio'!$H$4*B344) + (1 - 'Sharpe Ratio'!$H$4)*C344</f>
        <v>1.7777497561585694E-2</v>
      </c>
      <c r="P344" s="3">
        <v>35064</v>
      </c>
    </row>
    <row r="345" spans="1:16" x14ac:dyDescent="0.3">
      <c r="A345" s="3">
        <v>35033</v>
      </c>
      <c r="B345" s="2">
        <v>4.3895049234475202E-2</v>
      </c>
      <c r="C345" s="2">
        <v>2.1125190525265201E-2</v>
      </c>
      <c r="D345" s="2">
        <v>3.5E-4</v>
      </c>
      <c r="F345">
        <f t="shared" si="38"/>
        <v>0.32794005407683519</v>
      </c>
      <c r="G345">
        <f t="shared" si="39"/>
        <v>4.3545049234475199E-2</v>
      </c>
      <c r="H345">
        <f t="array" ref="H345">PRODUCT(1+G345:G465)^(1/10)-1</f>
        <v>0.15446820089941737</v>
      </c>
      <c r="I345" cm="1">
        <f t="array" ref="I345">PRODUCT(1+C345:C465 - C345:D465)^(1/10)-1</f>
        <v>9.416060744061161E-2</v>
      </c>
      <c r="J345">
        <f t="shared" si="40"/>
        <v>0.15102901141221095</v>
      </c>
      <c r="K345">
        <f t="shared" si="41"/>
        <v>7.7017844124151705E-2</v>
      </c>
      <c r="M345">
        <f>('Sharpe Ratio'!$H$2*B345) + (1 - 'Sharpe Ratio'!$H$2)*C345</f>
        <v>3.2595100332384053E-2</v>
      </c>
      <c r="N345">
        <f>('Sharpe Ratio'!$H$3*B345) + (1 - 'Sharpe Ratio'!$H$3)*C345</f>
        <v>2.5918781179520761E-2</v>
      </c>
      <c r="O345">
        <f>('Sharpe Ratio'!$H$4*B345) + (1 - 'Sharpe Ratio'!$H$4)*C345</f>
        <v>2.3328720588818908E-2</v>
      </c>
      <c r="P345" s="3">
        <v>35033</v>
      </c>
    </row>
    <row r="346" spans="1:16" x14ac:dyDescent="0.3">
      <c r="A346" s="3">
        <v>35003</v>
      </c>
      <c r="B346" s="2">
        <v>-3.5757590754992301E-3</v>
      </c>
      <c r="C346" s="2">
        <v>1.5891173821736899E-2</v>
      </c>
      <c r="D346" s="2">
        <v>3.9166666666666701E-4</v>
      </c>
      <c r="F346">
        <f t="shared" si="38"/>
        <v>0.32911128889611241</v>
      </c>
      <c r="G346">
        <f t="shared" si="39"/>
        <v>-3.9674257421658974E-3</v>
      </c>
      <c r="H346">
        <f t="array" ref="H346">PRODUCT(1+G346:G466)^(1/10)-1</f>
        <v>0.15470082291421483</v>
      </c>
      <c r="I346" cm="1">
        <f t="array" ref="I346">PRODUCT(1+C346:C466 - C346:D466)^(1/10)-1</f>
        <v>9.4695996568836982E-2</v>
      </c>
      <c r="J346">
        <f t="shared" si="40"/>
        <v>0.15107314853739859</v>
      </c>
      <c r="K346">
        <f t="shared" si="41"/>
        <v>7.712315835579471E-2</v>
      </c>
      <c r="M346">
        <f>('Sharpe Ratio'!$H$2*B346) + (1 - 'Sharpe Ratio'!$H$2)*C346</f>
        <v>6.0850539241980176E-3</v>
      </c>
      <c r="N346">
        <f>('Sharpe Ratio'!$H$3*B346) + (1 - 'Sharpe Ratio'!$H$3)*C346</f>
        <v>1.1792926713797386E-2</v>
      </c>
      <c r="O346">
        <f>('Sharpe Ratio'!$H$4*B346) + (1 - 'Sharpe Ratio'!$H$4)*C346</f>
        <v>1.4007281065437457E-2</v>
      </c>
      <c r="P346" s="3">
        <v>35003</v>
      </c>
    </row>
    <row r="347" spans="1:16" x14ac:dyDescent="0.3">
      <c r="A347" s="3">
        <v>34972</v>
      </c>
      <c r="B347" s="2">
        <v>4.2205573250460898E-2</v>
      </c>
      <c r="C347" s="2">
        <v>1.3787704808559301E-2</v>
      </c>
      <c r="D347" s="2">
        <v>3.5833333333333301E-4</v>
      </c>
      <c r="F347">
        <f t="shared" si="38"/>
        <v>0.3291909005384912</v>
      </c>
      <c r="G347">
        <f t="shared" si="39"/>
        <v>4.1847239917127563E-2</v>
      </c>
      <c r="H347">
        <f t="array" ref="H347">PRODUCT(1+G347:G467)^(1/10)-1</f>
        <v>0.15143617017542521</v>
      </c>
      <c r="I347" cm="1">
        <f t="array" ref="I347">PRODUCT(1+C347:C467 - C347:D467)^(1/10)-1</f>
        <v>9.3838330553750682E-2</v>
      </c>
      <c r="J347">
        <f t="shared" si="40"/>
        <v>0.15163682256745775</v>
      </c>
      <c r="K347">
        <f t="shared" si="41"/>
        <v>7.7083760737519838E-2</v>
      </c>
      <c r="M347">
        <f>('Sharpe Ratio'!$H$2*B347) + (1 - 'Sharpe Ratio'!$H$2)*C347</f>
        <v>2.8102698682778607E-2</v>
      </c>
      <c r="N347">
        <f>('Sharpe Ratio'!$H$3*B347) + (1 - 'Sharpe Ratio'!$H$3)*C347</f>
        <v>1.9770334315252876E-2</v>
      </c>
      <c r="O347">
        <f>('Sharpe Ratio'!$H$4*B347) + (1 - 'Sharpe Ratio'!$H$4)*C347</f>
        <v>1.653781530566642E-2</v>
      </c>
      <c r="P347" s="3">
        <v>34972</v>
      </c>
    </row>
    <row r="348" spans="1:16" x14ac:dyDescent="0.3">
      <c r="A348" s="3">
        <v>34942</v>
      </c>
      <c r="B348" s="2">
        <v>2.5143979988235801E-3</v>
      </c>
      <c r="C348" s="2">
        <v>1.41977340934534E-2</v>
      </c>
      <c r="D348" s="2">
        <v>3.9166666666666701E-4</v>
      </c>
      <c r="F348">
        <f t="shared" si="38"/>
        <v>0.32516046368368606</v>
      </c>
      <c r="G348">
        <f t="shared" si="39"/>
        <v>2.1227313321569132E-3</v>
      </c>
      <c r="H348">
        <f t="array" ref="H348">PRODUCT(1+G348:G468)^(1/10)-1</f>
        <v>0.14568863371007246</v>
      </c>
      <c r="I348" cm="1">
        <f t="array" ref="I348">PRODUCT(1+C348:C468 - C348:D468)^(1/10)-1</f>
        <v>9.466913987731207E-2</v>
      </c>
      <c r="J348">
        <f t="shared" si="40"/>
        <v>0.1515048809918218</v>
      </c>
      <c r="K348">
        <f t="shared" si="41"/>
        <v>7.7181165052788214E-2</v>
      </c>
      <c r="M348">
        <f>('Sharpe Ratio'!$H$2*B348) + (1 - 'Sharpe Ratio'!$H$2)*C348</f>
        <v>8.312462122158434E-3</v>
      </c>
      <c r="N348">
        <f>('Sharpe Ratio'!$H$3*B348) + (1 - 'Sharpe Ratio'!$H$3)*C348</f>
        <v>1.1738117131004219E-2</v>
      </c>
      <c r="O348">
        <f>('Sharpe Ratio'!$H$4*B348) + (1 - 'Sharpe Ratio'!$H$4)*C348</f>
        <v>1.3067091051004228E-2</v>
      </c>
      <c r="P348" s="3">
        <v>34942</v>
      </c>
    </row>
    <row r="349" spans="1:16" x14ac:dyDescent="0.3">
      <c r="A349" s="3">
        <v>34911</v>
      </c>
      <c r="B349" s="2">
        <v>3.3163486774005997E-2</v>
      </c>
      <c r="C349" s="2">
        <v>-1.10672652074848E-2</v>
      </c>
      <c r="D349" s="2">
        <v>3.7500000000000001E-4</v>
      </c>
      <c r="F349">
        <f t="shared" si="38"/>
        <v>0.32699983730295912</v>
      </c>
      <c r="G349">
        <f t="shared" si="39"/>
        <v>3.2788486774005997E-2</v>
      </c>
      <c r="H349">
        <f t="array" ref="H349">PRODUCT(1+G349:G469)^(1/10)-1</f>
        <v>0.14522090293362533</v>
      </c>
      <c r="I349" cm="1">
        <f t="array" ref="I349">PRODUCT(1+C349:C469 - C349:D469)^(1/10)-1</f>
        <v>9.2069025121820136E-2</v>
      </c>
      <c r="J349">
        <f t="shared" si="40"/>
        <v>0.15153770897594995</v>
      </c>
      <c r="K349">
        <f t="shared" si="41"/>
        <v>7.7355479032129637E-2</v>
      </c>
      <c r="M349">
        <f>('Sharpe Ratio'!$H$2*B349) + (1 - 'Sharpe Ratio'!$H$2)*C349</f>
        <v>1.1213186437282745E-2</v>
      </c>
      <c r="N349">
        <f>('Sharpe Ratio'!$H$3*B349) + (1 - 'Sharpe Ratio'!$H$3)*C349</f>
        <v>-1.7556519016275335E-3</v>
      </c>
      <c r="O349">
        <f>('Sharpe Ratio'!$H$4*B349) + (1 - 'Sharpe Ratio'!$H$4)*C349</f>
        <v>-6.786878887591637E-3</v>
      </c>
      <c r="P349" s="3">
        <v>34911</v>
      </c>
    </row>
    <row r="350" spans="1:16" x14ac:dyDescent="0.3">
      <c r="A350" s="3">
        <v>34880</v>
      </c>
      <c r="B350" s="2">
        <v>2.3226097414311499E-2</v>
      </c>
      <c r="C350" s="2">
        <v>1.10368657557771E-2</v>
      </c>
      <c r="D350" s="2">
        <v>3.9166666666666701E-4</v>
      </c>
      <c r="F350">
        <f t="shared" si="38"/>
        <v>0.33169769748782751</v>
      </c>
      <c r="G350">
        <f t="shared" si="39"/>
        <v>2.2834430747644831E-2</v>
      </c>
      <c r="H350">
        <f t="array" ref="H350">PRODUCT(1+G350:G470)^(1/10)-1</f>
        <v>0.14325519019363053</v>
      </c>
      <c r="I350" cm="1">
        <f t="array" ref="I350">PRODUCT(1+C350:C470 - C350:D470)^(1/10)-1</f>
        <v>9.4309373423451914E-2</v>
      </c>
      <c r="J350">
        <f t="shared" si="40"/>
        <v>0.15140042290811467</v>
      </c>
      <c r="K350">
        <f t="shared" si="41"/>
        <v>7.7121074631582215E-2</v>
      </c>
      <c r="M350">
        <f>('Sharpe Ratio'!$H$2*B350) + (1 - 'Sharpe Ratio'!$H$2)*C350</f>
        <v>1.7176973585472013E-2</v>
      </c>
      <c r="N350">
        <f>('Sharpe Ratio'!$H$3*B350) + (1 - 'Sharpe Ratio'!$H$3)*C350</f>
        <v>1.360298562973453E-2</v>
      </c>
      <c r="O350">
        <f>('Sharpe Ratio'!$H$4*B350) + (1 - 'Sharpe Ratio'!$H$4)*C350</f>
        <v>1.2216466330124846E-2</v>
      </c>
      <c r="P350" s="3">
        <v>34880</v>
      </c>
    </row>
    <row r="351" spans="1:16" x14ac:dyDescent="0.3">
      <c r="A351" s="3">
        <v>34850</v>
      </c>
      <c r="B351" s="2">
        <v>3.9965889710062499E-2</v>
      </c>
      <c r="C351" s="2">
        <v>5.6861131220365499E-2</v>
      </c>
      <c r="D351" s="2">
        <v>4.4999999999999999E-4</v>
      </c>
      <c r="F351">
        <f t="shared" si="38"/>
        <v>0.34315796980336655</v>
      </c>
      <c r="G351">
        <f t="shared" si="39"/>
        <v>3.95158897100625E-2</v>
      </c>
      <c r="H351">
        <f t="array" ref="H351">PRODUCT(1+G351:G471)^(1/10)-1</f>
        <v>0.14704251330323159</v>
      </c>
      <c r="I351" cm="1">
        <f t="array" ref="I351">PRODUCT(1+C351:C471 - C351:D471)^(1/10)-1</f>
        <v>0.10094843120475794</v>
      </c>
      <c r="J351">
        <f t="shared" si="40"/>
        <v>0.15203041620994973</v>
      </c>
      <c r="K351">
        <f t="shared" si="41"/>
        <v>7.98782311381665E-2</v>
      </c>
      <c r="M351">
        <f>('Sharpe Ratio'!$H$2*B351) + (1 - 'Sharpe Ratio'!$H$2)*C351</f>
        <v>4.83504549457568E-2</v>
      </c>
      <c r="N351">
        <f>('Sharpe Ratio'!$H$3*B351) + (1 - 'Sharpe Ratio'!$H$3)*C351</f>
        <v>5.3304285618490044E-2</v>
      </c>
      <c r="O351">
        <f>('Sharpe Ratio'!$H$4*B351) + (1 - 'Sharpe Ratio'!$H$4)*C351</f>
        <v>5.5226111298880672E-2</v>
      </c>
      <c r="P351" s="3">
        <v>34850</v>
      </c>
    </row>
    <row r="352" spans="1:16" x14ac:dyDescent="0.3">
      <c r="A352" s="3">
        <v>34819</v>
      </c>
      <c r="B352" s="2">
        <v>2.94451150371264E-2</v>
      </c>
      <c r="C352" s="2">
        <v>1.6348491856392099E-2</v>
      </c>
      <c r="D352" s="2">
        <v>3.66666666666667E-4</v>
      </c>
      <c r="F352">
        <f t="shared" si="38"/>
        <v>0.33665906999303508</v>
      </c>
      <c r="G352">
        <f t="shared" si="39"/>
        <v>2.9078448370459732E-2</v>
      </c>
      <c r="H352">
        <f t="array" ref="H352">PRODUCT(1+G352:G472)^(1/10)-1</f>
        <v>0.1424307861229348</v>
      </c>
      <c r="I352" cm="1">
        <f t="array" ref="I352">PRODUCT(1+C352:C472 - C352:D472)^(1/10)-1</f>
        <v>9.7381472989523266E-2</v>
      </c>
      <c r="J352">
        <f t="shared" si="40"/>
        <v>0.15184727976007356</v>
      </c>
      <c r="K352">
        <f t="shared" si="41"/>
        <v>7.8539178717194277E-2</v>
      </c>
      <c r="M352">
        <f>('Sharpe Ratio'!$H$2*B352) + (1 - 'Sharpe Ratio'!$H$2)*C352</f>
        <v>2.2945681965441139E-2</v>
      </c>
      <c r="N352">
        <f>('Sharpe Ratio'!$H$3*B352) + (1 - 'Sharpe Ratio'!$H$3)*C352</f>
        <v>1.9105638981599393E-2</v>
      </c>
      <c r="O352">
        <f>('Sharpe Ratio'!$H$4*B352) + (1 - 'Sharpe Ratio'!$H$4)*C352</f>
        <v>1.7615904328218707E-2</v>
      </c>
      <c r="P352" s="3">
        <v>34819</v>
      </c>
    </row>
    <row r="353" spans="1:16" x14ac:dyDescent="0.3">
      <c r="A353" s="3">
        <v>34789</v>
      </c>
      <c r="B353" s="2">
        <v>2.95081226417226E-2</v>
      </c>
      <c r="C353" s="2">
        <v>6.7382778139026796E-3</v>
      </c>
      <c r="D353" s="2">
        <v>3.8333333333333302E-4</v>
      </c>
      <c r="F353">
        <f t="shared" si="38"/>
        <v>0.3331428778763294</v>
      </c>
      <c r="G353">
        <f t="shared" si="39"/>
        <v>2.9124789308389267E-2</v>
      </c>
      <c r="H353">
        <f t="array" ref="H353">PRODUCT(1+G353:G473)^(1/10)-1</f>
        <v>0.13917588527551694</v>
      </c>
      <c r="I353" cm="1">
        <f t="array" ref="I353">PRODUCT(1+C353:C473 - C353:D473)^(1/10)-1</f>
        <v>9.8458177495648114E-2</v>
      </c>
      <c r="J353">
        <f t="shared" si="40"/>
        <v>0.15179616957564149</v>
      </c>
      <c r="K353">
        <f t="shared" si="41"/>
        <v>7.8707730523921771E-2</v>
      </c>
      <c r="M353">
        <f>('Sharpe Ratio'!$H$2*B353) + (1 - 'Sharpe Ratio'!$H$2)*C353</f>
        <v>1.8208180628519102E-2</v>
      </c>
      <c r="N353">
        <f>('Sharpe Ratio'!$H$3*B353) + (1 - 'Sharpe Ratio'!$H$3)*C353</f>
        <v>1.1531865545799228E-2</v>
      </c>
      <c r="O353">
        <f>('Sharpe Ratio'!$H$4*B353) + (1 - 'Sharpe Ratio'!$H$4)*C353</f>
        <v>8.9418065340988919E-3</v>
      </c>
      <c r="P353" s="3">
        <v>34789</v>
      </c>
    </row>
    <row r="354" spans="1:16" x14ac:dyDescent="0.3">
      <c r="A354" s="3">
        <v>34758</v>
      </c>
      <c r="B354" s="2">
        <v>3.8976180788130997E-2</v>
      </c>
      <c r="C354" s="2">
        <v>3.1848596339104203E-2</v>
      </c>
      <c r="D354" s="2">
        <v>3.33333333333333E-4</v>
      </c>
      <c r="F354">
        <f t="shared" si="38"/>
        <v>0.32883596013366306</v>
      </c>
      <c r="G354">
        <f t="shared" si="39"/>
        <v>3.8642847454797666E-2</v>
      </c>
      <c r="H354">
        <f t="array" ref="H354">PRODUCT(1+G354:G474)^(1/10)-1</f>
        <v>0.13723945045149732</v>
      </c>
      <c r="I354" cm="1">
        <f t="array" ref="I354">PRODUCT(1+C354:C474 - C354:D474)^(1/10)-1</f>
        <v>9.3916036548362891E-2</v>
      </c>
      <c r="J354">
        <f t="shared" si="40"/>
        <v>0.15169650769157081</v>
      </c>
      <c r="K354">
        <f t="shared" si="41"/>
        <v>7.9833365744285109E-2</v>
      </c>
      <c r="M354">
        <f>('Sharpe Ratio'!$H$2*B354) + (1 - 'Sharpe Ratio'!$H$2)*C354</f>
        <v>3.5438989754232979E-2</v>
      </c>
      <c r="N354">
        <f>('Sharpe Ratio'!$H$3*B354) + (1 - 'Sharpe Ratio'!$H$3)*C354</f>
        <v>3.3349120459109052E-2</v>
      </c>
      <c r="O354">
        <f>('Sharpe Ratio'!$H$4*B354) + (1 - 'Sharpe Ratio'!$H$4)*C354</f>
        <v>3.2538361120455071E-2</v>
      </c>
      <c r="P354" s="3">
        <v>34758</v>
      </c>
    </row>
    <row r="355" spans="1:16" x14ac:dyDescent="0.3">
      <c r="A355" s="3">
        <v>34730</v>
      </c>
      <c r="B355" s="2">
        <v>2.5930029060899501E-2</v>
      </c>
      <c r="C355" s="2">
        <v>2.2079177574128899E-2</v>
      </c>
      <c r="D355" s="2">
        <v>3.5E-4</v>
      </c>
      <c r="F355">
        <f t="shared" si="38"/>
        <v>0.33349619038681338</v>
      </c>
      <c r="G355">
        <f t="shared" si="39"/>
        <v>2.5580029060899501E-2</v>
      </c>
      <c r="H355">
        <f t="array" ref="H355">PRODUCT(1+G355:G475)^(1/10)-1</f>
        <v>0.14141113288666896</v>
      </c>
      <c r="I355" cm="1">
        <f t="array" ref="I355">PRODUCT(1+C355:C475 - C355:D475)^(1/10)-1</f>
        <v>9.3797894409782812E-2</v>
      </c>
      <c r="J355">
        <f t="shared" si="40"/>
        <v>0.1528713755086564</v>
      </c>
      <c r="K355">
        <f t="shared" si="41"/>
        <v>7.9806938082739462E-2</v>
      </c>
      <c r="M355">
        <f>('Sharpe Ratio'!$H$2*B355) + (1 - 'Sharpe Ratio'!$H$2)*C355</f>
        <v>2.4018975260093584E-2</v>
      </c>
      <c r="N355">
        <f>('Sharpe Ratio'!$H$3*B355) + (1 - 'Sharpe Ratio'!$H$3)*C355</f>
        <v>2.288987235856527E-2</v>
      </c>
      <c r="O355">
        <f>('Sharpe Ratio'!$H$4*B355) + (1 - 'Sharpe Ratio'!$H$4)*C355</f>
        <v>2.2451839834784357E-2</v>
      </c>
      <c r="P355" s="3">
        <v>34730</v>
      </c>
    </row>
    <row r="356" spans="1:16" x14ac:dyDescent="0.3">
      <c r="A356" s="3">
        <v>34699</v>
      </c>
      <c r="B356" s="2">
        <v>1.4835634852743401E-2</v>
      </c>
      <c r="C356" s="2">
        <v>1.03174952887064E-2</v>
      </c>
      <c r="D356" s="2">
        <v>3.66666666666667E-4</v>
      </c>
      <c r="F356">
        <f t="shared" si="38"/>
        <v>0.33289127999108065</v>
      </c>
      <c r="G356">
        <f t="shared" si="39"/>
        <v>1.4468968186076734E-2</v>
      </c>
      <c r="H356">
        <f t="array" ref="H356">PRODUCT(1+G356:G476)^(1/10)-1</f>
        <v>0.14143652695407782</v>
      </c>
      <c r="I356" cm="1">
        <f t="array" ref="I356">PRODUCT(1+C356:C476 - C356:D476)^(1/10)-1</f>
        <v>9.2735683069275598E-2</v>
      </c>
      <c r="J356">
        <f t="shared" si="40"/>
        <v>0.15287342224637226</v>
      </c>
      <c r="K356">
        <f t="shared" si="41"/>
        <v>7.9695283258630178E-2</v>
      </c>
      <c r="M356">
        <f>('Sharpe Ratio'!$H$2*B356) + (1 - 'Sharpe Ratio'!$H$2)*C356</f>
        <v>1.2593427430284351E-2</v>
      </c>
      <c r="N356">
        <f>('Sharpe Ratio'!$H$3*B356) + (1 - 'Sharpe Ratio'!$H$3)*C356</f>
        <v>1.1268669903594535E-2</v>
      </c>
      <c r="O356">
        <f>('Sharpe Ratio'!$H$4*B356) + (1 - 'Sharpe Ratio'!$H$4)*C356</f>
        <v>1.075473367862491E-2</v>
      </c>
      <c r="P356" s="3">
        <v>34699</v>
      </c>
    </row>
    <row r="357" spans="1:16" x14ac:dyDescent="0.3">
      <c r="A357" s="3">
        <v>34668</v>
      </c>
      <c r="B357" s="2">
        <v>-3.6417446461093898E-2</v>
      </c>
      <c r="C357" s="2">
        <v>-6.6416683676306899E-4</v>
      </c>
      <c r="D357" s="2">
        <v>3.0833333333333299E-4</v>
      </c>
      <c r="F357">
        <f t="shared" si="38"/>
        <v>0.3303661906954462</v>
      </c>
      <c r="G357">
        <f t="shared" si="39"/>
        <v>-3.6725779794427232E-2</v>
      </c>
      <c r="H357">
        <f t="array" ref="H357">PRODUCT(1+G357:G477)^(1/10)-1</f>
        <v>0.13844708487749435</v>
      </c>
      <c r="I357" cm="1">
        <f t="array" ref="I357">PRODUCT(1+C357:C477 - C357:D477)^(1/10)-1</f>
        <v>9.350789429622286E-2</v>
      </c>
      <c r="J357">
        <f t="shared" si="40"/>
        <v>0.15305427009433697</v>
      </c>
      <c r="K357">
        <f t="shared" si="41"/>
        <v>7.9750806129695304E-2</v>
      </c>
      <c r="M357">
        <f>('Sharpe Ratio'!$H$2*B357) + (1 - 'Sharpe Ratio'!$H$2)*C357</f>
        <v>-1.8674243132664796E-2</v>
      </c>
      <c r="N357">
        <f>('Sharpe Ratio'!$H$3*B357) + (1 - 'Sharpe Ratio'!$H$3)*C357</f>
        <v>-8.1910728775482552E-3</v>
      </c>
      <c r="O357">
        <f>('Sharpe Ratio'!$H$4*B357) + (1 - 'Sharpe Ratio'!$H$4)*C357</f>
        <v>-4.1241543372998509E-3</v>
      </c>
      <c r="P357" s="3">
        <v>34668</v>
      </c>
    </row>
    <row r="358" spans="1:16" x14ac:dyDescent="0.3">
      <c r="A358" s="3">
        <v>34638</v>
      </c>
      <c r="B358" s="2">
        <v>2.2466589075731399E-2</v>
      </c>
      <c r="C358" s="2">
        <v>-7.44294698490988E-3</v>
      </c>
      <c r="D358" s="2">
        <v>3.1666666666666697E-4</v>
      </c>
      <c r="F358">
        <f t="shared" si="38"/>
        <v>0.32128481120259267</v>
      </c>
      <c r="G358">
        <f t="shared" si="39"/>
        <v>2.2149922409064732E-2</v>
      </c>
      <c r="H358">
        <f t="array" ref="H358">PRODUCT(1+G358:G478)^(1/10)-1</f>
        <v>0.14305977682738424</v>
      </c>
      <c r="I358" cm="1">
        <f t="array" ref="I358">PRODUCT(1+C358:C478 - C358:D478)^(1/10)-1</f>
        <v>9.8895744449323253E-2</v>
      </c>
      <c r="J358">
        <f t="shared" si="40"/>
        <v>0.15230495394985263</v>
      </c>
      <c r="K358">
        <f t="shared" si="41"/>
        <v>8.0795121079677359E-2</v>
      </c>
      <c r="M358">
        <f>('Sharpe Ratio'!$H$2*B358) + (1 - 'Sharpe Ratio'!$H$2)*C358</f>
        <v>7.6234478210255047E-3</v>
      </c>
      <c r="N358">
        <f>('Sharpe Ratio'!$H$3*B358) + (1 - 'Sharpe Ratio'!$H$3)*C358</f>
        <v>-1.1462863703485173E-3</v>
      </c>
      <c r="O358">
        <f>('Sharpe Ratio'!$H$4*B358) + (1 - 'Sharpe Ratio'!$H$4)*C358</f>
        <v>-4.5484818615971583E-3</v>
      </c>
      <c r="P358" s="3">
        <v>34638</v>
      </c>
    </row>
    <row r="359" spans="1:16" x14ac:dyDescent="0.3">
      <c r="A359" s="3">
        <v>34607</v>
      </c>
      <c r="B359" s="2">
        <v>-2.4454223697810699E-2</v>
      </c>
      <c r="C359" s="2">
        <v>-2.3258150588924401E-2</v>
      </c>
      <c r="D359" s="2">
        <v>3.0833333333333299E-4</v>
      </c>
      <c r="F359">
        <f t="shared" si="38"/>
        <v>0.32057079362773744</v>
      </c>
      <c r="G359">
        <f t="shared" si="39"/>
        <v>-2.4762557031144033E-2</v>
      </c>
      <c r="H359">
        <f t="array" ref="H359">PRODUCT(1+G359:G479)^(1/10)-1</f>
        <v>0.14050156635204725</v>
      </c>
      <c r="I359" cm="1">
        <f t="array" ref="I359">PRODUCT(1+C359:C479 - C359:D479)^(1/10)-1</f>
        <v>0.10259978006646842</v>
      </c>
      <c r="J359">
        <f t="shared" si="40"/>
        <v>0.1523224246284792</v>
      </c>
      <c r="K359">
        <f t="shared" si="41"/>
        <v>8.0842099111015336E-2</v>
      </c>
      <c r="M359">
        <f>('Sharpe Ratio'!$H$2*B359) + (1 - 'Sharpe Ratio'!$H$2)*C359</f>
        <v>-2.3860651063646147E-2</v>
      </c>
      <c r="N359">
        <f>('Sharpe Ratio'!$H$3*B359) + (1 - 'Sharpe Ratio'!$H$3)*C359</f>
        <v>-2.3509952102046861E-2</v>
      </c>
      <c r="O359">
        <f>('Sharpe Ratio'!$H$4*B359) + (1 - 'Sharpe Ratio'!$H$4)*C359</f>
        <v>-2.3373899355190266E-2</v>
      </c>
      <c r="P359" s="3">
        <v>34607</v>
      </c>
    </row>
    <row r="360" spans="1:16" x14ac:dyDescent="0.3">
      <c r="A360" s="3">
        <v>34577</v>
      </c>
      <c r="B360" s="2">
        <v>4.0993161013702401E-2</v>
      </c>
      <c r="C360" s="2">
        <v>-1.3890081114309501E-4</v>
      </c>
      <c r="D360" s="2">
        <v>3.0833333333333299E-4</v>
      </c>
      <c r="F360">
        <f t="shared" si="38"/>
        <v>0.31187222134322967</v>
      </c>
      <c r="G360">
        <f t="shared" si="39"/>
        <v>4.0684827680369066E-2</v>
      </c>
      <c r="H360">
        <f t="array" ref="H360">PRODUCT(1+G360:G480)^(1/10)-1</f>
        <v>0.15533511505150122</v>
      </c>
      <c r="I360" cm="1">
        <f t="array" ref="I360">PRODUCT(1+C360:C480 - C360:D480)^(1/10)-1</f>
        <v>0.10669313547821435</v>
      </c>
      <c r="J360">
        <f t="shared" si="40"/>
        <v>0.15495259514992299</v>
      </c>
      <c r="K360">
        <f t="shared" si="41"/>
        <v>8.0214838717769785E-2</v>
      </c>
      <c r="M360">
        <f>('Sharpe Ratio'!$H$2*B360) + (1 - 'Sharpe Ratio'!$H$2)*C360</f>
        <v>2.0580640989131101E-2</v>
      </c>
      <c r="N360">
        <f>('Sharpe Ratio'!$H$3*B360) + (1 - 'Sharpe Ratio'!$H$3)*C360</f>
        <v>8.5203653561120116E-3</v>
      </c>
      <c r="O360">
        <f>('Sharpe Ratio'!$H$4*B360) + (1 - 'Sharpe Ratio'!$H$4)*C360</f>
        <v>3.8416129006234295E-3</v>
      </c>
      <c r="P360" s="3">
        <v>34577</v>
      </c>
    </row>
    <row r="361" spans="1:16" x14ac:dyDescent="0.3">
      <c r="A361" s="3">
        <v>34546</v>
      </c>
      <c r="B361" s="2">
        <v>3.2842782333428702E-2</v>
      </c>
      <c r="C361" s="2">
        <v>2.26037299494419E-2</v>
      </c>
      <c r="D361" s="2">
        <v>2.3333333333333301E-4</v>
      </c>
      <c r="F361">
        <f t="shared" si="38"/>
        <v>0.29686891531637921</v>
      </c>
      <c r="G361">
        <f t="shared" si="39"/>
        <v>3.2609449000095367E-2</v>
      </c>
      <c r="H361">
        <f t="array" ref="H361">PRODUCT(1+G361:G481)^(1/10)-1</f>
        <v>0.14922071181717889</v>
      </c>
      <c r="I361" cm="1">
        <f t="array" ref="I361">PRODUCT(1+C361:C481 - C361:D481)^(1/10)-1</f>
        <v>0.1133995501027969</v>
      </c>
      <c r="J361">
        <f t="shared" si="40"/>
        <v>0.15491802252908984</v>
      </c>
      <c r="K361">
        <f t="shared" si="41"/>
        <v>8.1901770263927962E-2</v>
      </c>
      <c r="M361">
        <f>('Sharpe Ratio'!$H$2*B361) + (1 - 'Sharpe Ratio'!$H$2)*C361</f>
        <v>2.7761469786764255E-2</v>
      </c>
      <c r="N361">
        <f>('Sharpe Ratio'!$H$3*B361) + (1 - 'Sharpe Ratio'!$H$3)*C361</f>
        <v>2.4759291230832703E-2</v>
      </c>
      <c r="O361">
        <f>('Sharpe Ratio'!$H$4*B361) + (1 - 'Sharpe Ratio'!$H$4)*C361</f>
        <v>2.3594603895501578E-2</v>
      </c>
      <c r="P361" s="3">
        <v>34546</v>
      </c>
    </row>
    <row r="362" spans="1:16" x14ac:dyDescent="0.3">
      <c r="A362" s="3">
        <v>34515</v>
      </c>
      <c r="B362" s="2">
        <v>-2.4514836198188401E-2</v>
      </c>
      <c r="C362" s="2">
        <v>-6.5283421906422402E-3</v>
      </c>
      <c r="D362" s="2">
        <v>2.5833333333333302E-4</v>
      </c>
      <c r="F362">
        <f t="shared" si="38"/>
        <v>0.29570632815347647</v>
      </c>
      <c r="G362">
        <f t="shared" si="39"/>
        <v>-2.4773169531521734E-2</v>
      </c>
      <c r="H362">
        <f t="array" ref="H362">PRODUCT(1+G362:G482)^(1/10)-1</f>
        <v>0.14793216238718876</v>
      </c>
      <c r="I362" cm="1">
        <f t="array" ref="I362">PRODUCT(1+C362:C482 - C362:D482)^(1/10)-1</f>
        <v>0.11252683142407438</v>
      </c>
      <c r="J362">
        <f t="shared" si="40"/>
        <v>0.15481148653545471</v>
      </c>
      <c r="K362">
        <f t="shared" si="41"/>
        <v>8.1816051171876125E-2</v>
      </c>
      <c r="M362">
        <f>('Sharpe Ratio'!$H$2*B362) + (1 - 'Sharpe Ratio'!$H$2)*C362</f>
        <v>-1.5588717428253705E-2</v>
      </c>
      <c r="N362">
        <f>('Sharpe Ratio'!$H$3*B362) + (1 - 'Sharpe Ratio'!$H$3)*C362</f>
        <v>-1.0314922102204119E-2</v>
      </c>
      <c r="O362">
        <f>('Sharpe Ratio'!$H$4*B362) + (1 - 'Sharpe Ratio'!$H$4)*C362</f>
        <v>-8.2689669696412171E-3</v>
      </c>
      <c r="P362" s="3">
        <v>34515</v>
      </c>
    </row>
    <row r="363" spans="1:16" x14ac:dyDescent="0.3">
      <c r="A363" s="3">
        <v>34485</v>
      </c>
      <c r="B363" s="2">
        <v>1.6411095436446699E-2</v>
      </c>
      <c r="C363" s="2">
        <v>-2.9979660838814798E-3</v>
      </c>
      <c r="D363" s="2">
        <v>2.5833333333333302E-4</v>
      </c>
      <c r="F363">
        <f t="shared" si="38"/>
        <v>0.31167457525109926</v>
      </c>
      <c r="G363">
        <f t="shared" si="39"/>
        <v>1.6152762103113366E-2</v>
      </c>
      <c r="H363">
        <f t="array" ref="H363">PRODUCT(1+G363:G483)^(1/10)-1</f>
        <v>0.14420454304085695</v>
      </c>
      <c r="I363" cm="1">
        <f t="array" ref="I363">PRODUCT(1+C363:C483 - C363:D483)^(1/10)-1</f>
        <v>0.10817620345515011</v>
      </c>
      <c r="J363">
        <f t="shared" si="40"/>
        <v>0.15587084821639799</v>
      </c>
      <c r="K363">
        <f t="shared" si="41"/>
        <v>8.3406914956667313E-2</v>
      </c>
      <c r="M363">
        <f>('Sharpe Ratio'!$H$2*B363) + (1 - 'Sharpe Ratio'!$H$2)*C363</f>
        <v>6.7790021407364148E-3</v>
      </c>
      <c r="N363">
        <f>('Sharpe Ratio'!$H$3*B363) + (1 - 'Sharpe Ratio'!$H$3)*C363</f>
        <v>1.0880977384681812E-3</v>
      </c>
      <c r="O363">
        <f>('Sharpe Ratio'!$H$4*B363) + (1 - 'Sharpe Ratio'!$H$4)*C363</f>
        <v>-1.1196737715928886E-3</v>
      </c>
      <c r="P363" s="3">
        <v>34485</v>
      </c>
    </row>
    <row r="364" spans="1:16" x14ac:dyDescent="0.3">
      <c r="A364" s="3">
        <v>34454</v>
      </c>
      <c r="B364" s="2">
        <v>1.2825498816368099E-2</v>
      </c>
      <c r="C364" s="2">
        <v>-1.30606352284479E-2</v>
      </c>
      <c r="D364" s="2">
        <v>2.2499999999999999E-4</v>
      </c>
      <c r="F364">
        <f t="shared" si="38"/>
        <v>0.31224495456118118</v>
      </c>
      <c r="G364">
        <f t="shared" si="39"/>
        <v>1.26004988163681E-2</v>
      </c>
      <c r="H364">
        <f t="array" ref="H364">PRODUCT(1+G364:G484)^(1/10)-1</f>
        <v>0.14337476803720217</v>
      </c>
      <c r="I364" cm="1">
        <f t="array" ref="I364">PRODUCT(1+C364:C484 - C364:D484)^(1/10)-1</f>
        <v>0.10787180658626694</v>
      </c>
      <c r="J364">
        <f t="shared" si="40"/>
        <v>0.15586948835500633</v>
      </c>
      <c r="K364">
        <f t="shared" si="41"/>
        <v>8.3444062108315883E-2</v>
      </c>
      <c r="M364">
        <f>('Sharpe Ratio'!$H$2*B364) + (1 - 'Sharpe Ratio'!$H$2)*C364</f>
        <v>-2.0957356888133896E-5</v>
      </c>
      <c r="N364">
        <f>('Sharpe Ratio'!$H$3*B364) + (1 - 'Sharpe Ratio'!$H$3)*C364</f>
        <v>-7.6109953419322479E-3</v>
      </c>
      <c r="O364">
        <f>('Sharpe Ratio'!$H$4*B364) + (1 - 'Sharpe Ratio'!$H$4)*C364</f>
        <v>-1.0555530768846614E-2</v>
      </c>
      <c r="P364" s="3">
        <v>34454</v>
      </c>
    </row>
    <row r="365" spans="1:16" x14ac:dyDescent="0.3">
      <c r="A365" s="3">
        <v>34424</v>
      </c>
      <c r="B365" s="2">
        <v>-4.3599197878258701E-2</v>
      </c>
      <c r="C365" s="2">
        <v>-4.0374818539315203E-2</v>
      </c>
      <c r="D365" s="2">
        <v>2.2499999999999999E-4</v>
      </c>
      <c r="F365">
        <f t="shared" si="38"/>
        <v>0.31086553992432958</v>
      </c>
      <c r="G365">
        <f t="shared" si="39"/>
        <v>-4.3824197878258704E-2</v>
      </c>
      <c r="H365">
        <f t="array" ref="H365">PRODUCT(1+G365:G485)^(1/10)-1</f>
        <v>0.14383775170059931</v>
      </c>
      <c r="I365" cm="1">
        <f t="array" ref="I365">PRODUCT(1+C365:C485 - C365:D485)^(1/10)-1</f>
        <v>0.10736456782633774</v>
      </c>
      <c r="J365">
        <f t="shared" si="40"/>
        <v>0.15587601381405247</v>
      </c>
      <c r="K365">
        <f t="shared" si="41"/>
        <v>8.3564151493984148E-2</v>
      </c>
      <c r="M365">
        <f>('Sharpe Ratio'!$H$2*B365) + (1 - 'Sharpe Ratio'!$H$2)*C365</f>
        <v>-4.1999042065421682E-2</v>
      </c>
      <c r="N365">
        <f>('Sharpe Ratio'!$H$3*B365) + (1 - 'Sharpe Ratio'!$H$3)*C365</f>
        <v>-4.1053626206166573E-2</v>
      </c>
      <c r="O365">
        <f>('Sharpe Ratio'!$H$4*B365) + (1 - 'Sharpe Ratio'!$H$4)*C365</f>
        <v>-4.0686854591027263E-2</v>
      </c>
      <c r="P365" s="3">
        <v>34424</v>
      </c>
    </row>
    <row r="366" spans="1:16" x14ac:dyDescent="0.3">
      <c r="A366" s="3">
        <v>34393</v>
      </c>
      <c r="B366" s="2">
        <v>-2.7139283522914899E-2</v>
      </c>
      <c r="C366" s="2">
        <v>-3.2917581888668203E-2</v>
      </c>
      <c r="D366" s="2">
        <v>1.75E-4</v>
      </c>
      <c r="F366">
        <f t="shared" si="38"/>
        <v>0.30194386067505763</v>
      </c>
      <c r="G366">
        <f t="shared" si="39"/>
        <v>-2.7314283522914901E-2</v>
      </c>
      <c r="H366">
        <f t="array" ref="H366">PRODUCT(1+G366:G486)^(1/10)-1</f>
        <v>0.14479617747778861</v>
      </c>
      <c r="I366" cm="1">
        <f t="array" ref="I366">PRODUCT(1+C366:C486 - C366:D486)^(1/10)-1</f>
        <v>0.11064386245423208</v>
      </c>
      <c r="J366">
        <f t="shared" si="40"/>
        <v>0.15560733572210822</v>
      </c>
      <c r="K366">
        <f t="shared" si="41"/>
        <v>8.2330755691863183E-2</v>
      </c>
      <c r="M366">
        <f>('Sharpe Ratio'!$H$2*B366) + (1 - 'Sharpe Ratio'!$H$2)*C366</f>
        <v>-3.0006867248747977E-2</v>
      </c>
      <c r="N366">
        <f>('Sharpe Ratio'!$H$3*B366) + (1 - 'Sharpe Ratio'!$H$3)*C366</f>
        <v>-3.1701114215446691E-2</v>
      </c>
      <c r="O366">
        <f>('Sharpe Ratio'!$H$4*B366) + (1 - 'Sharpe Ratio'!$H$4)*C366</f>
        <v>-3.2358392904330305E-2</v>
      </c>
      <c r="P366" s="3">
        <v>34393</v>
      </c>
    </row>
    <row r="367" spans="1:16" x14ac:dyDescent="0.3">
      <c r="A367" s="3">
        <v>34365</v>
      </c>
      <c r="B367" s="2">
        <v>3.3991361850613598E-2</v>
      </c>
      <c r="C367" s="2">
        <v>1.48770958800453E-2</v>
      </c>
      <c r="D367" s="2">
        <v>2.0833333333333299E-4</v>
      </c>
      <c r="F367">
        <f t="shared" si="38"/>
        <v>0.29192041039898003</v>
      </c>
      <c r="G367">
        <f t="shared" si="39"/>
        <v>3.3783028517280267E-2</v>
      </c>
      <c r="H367">
        <f t="array" ref="H367">PRODUCT(1+G367:G487)^(1/10)-1</f>
        <v>0.14725428841757937</v>
      </c>
      <c r="I367" cm="1">
        <f t="array" ref="I367">PRODUCT(1+C367:C487 - C367:D487)^(1/10)-1</f>
        <v>0.11636120103277614</v>
      </c>
      <c r="J367">
        <f t="shared" si="40"/>
        <v>0.15521220394870638</v>
      </c>
      <c r="K367">
        <f t="shared" si="41"/>
        <v>8.12725854174636E-2</v>
      </c>
      <c r="M367">
        <f>('Sharpe Ratio'!$H$2*B367) + (1 - 'Sharpe Ratio'!$H$2)*C367</f>
        <v>2.4505566109551871E-2</v>
      </c>
      <c r="N367">
        <f>('Sharpe Ratio'!$H$3*B367) + (1 - 'Sharpe Ratio'!$H$3)*C367</f>
        <v>1.8901098307535558E-2</v>
      </c>
      <c r="O367">
        <f>('Sharpe Ratio'!$H$4*B367) + (1 - 'Sharpe Ratio'!$H$4)*C367</f>
        <v>1.6726859650949708E-2</v>
      </c>
      <c r="P367" s="3">
        <v>34365</v>
      </c>
    </row>
    <row r="368" spans="1:16" x14ac:dyDescent="0.3">
      <c r="A368" s="3">
        <v>34334</v>
      </c>
      <c r="B368" s="2">
        <v>1.2093122808173099E-2</v>
      </c>
      <c r="C368" s="2">
        <v>5.4028979606142204E-3</v>
      </c>
      <c r="D368" s="2">
        <v>1.91666666666667E-4</v>
      </c>
      <c r="F368">
        <f t="shared" si="38"/>
        <v>0.29251059088904219</v>
      </c>
      <c r="G368">
        <f t="shared" si="39"/>
        <v>1.1901456141506433E-2</v>
      </c>
      <c r="H368">
        <f t="array" ref="H368">PRODUCT(1+G368:G488)^(1/10)-1</f>
        <v>0.14278234846537163</v>
      </c>
      <c r="I368" cm="1">
        <f t="array" ref="I368">PRODUCT(1+C368:C488 - C368:D488)^(1/10)-1</f>
        <v>0.11450686434899038</v>
      </c>
      <c r="J368">
        <f t="shared" si="40"/>
        <v>0.15516851535614642</v>
      </c>
      <c r="K368">
        <f t="shared" si="41"/>
        <v>8.1333949030615707E-2</v>
      </c>
      <c r="M368">
        <f>('Sharpe Ratio'!$H$2*B368) + (1 - 'Sharpe Ratio'!$H$2)*C368</f>
        <v>8.7729792848258333E-3</v>
      </c>
      <c r="N368">
        <f>('Sharpe Ratio'!$H$3*B368) + (1 - 'Sharpe Ratio'!$H$3)*C368</f>
        <v>6.8113476007147424E-3</v>
      </c>
      <c r="O368">
        <f>('Sharpe Ratio'!$H$4*B368) + (1 - 'Sharpe Ratio'!$H$4)*C368</f>
        <v>6.0503377085634295E-3</v>
      </c>
      <c r="P368" s="3">
        <v>34334</v>
      </c>
    </row>
    <row r="369" spans="1:16" x14ac:dyDescent="0.3">
      <c r="A369" s="3">
        <v>34303</v>
      </c>
      <c r="B369" s="2">
        <v>-9.5317303066624302E-3</v>
      </c>
      <c r="C369" s="2">
        <v>-2.3202157678990601E-2</v>
      </c>
      <c r="D369" s="2">
        <v>2.0833333333333299E-4</v>
      </c>
      <c r="F369">
        <f t="shared" si="38"/>
        <v>0.29273315971277503</v>
      </c>
      <c r="G369">
        <f t="shared" si="39"/>
        <v>-9.7400636399957632E-3</v>
      </c>
      <c r="H369">
        <f t="array" ref="H369">PRODUCT(1+G369:G489)^(1/10)-1</f>
        <v>0.14375102566377684</v>
      </c>
      <c r="I369" cm="1">
        <f t="array" ref="I369">PRODUCT(1+C369:C489 - C369:D489)^(1/10)-1</f>
        <v>0.11539978430882125</v>
      </c>
      <c r="J369">
        <f t="shared" si="40"/>
        <v>0.15519105463490732</v>
      </c>
      <c r="K369">
        <f t="shared" si="41"/>
        <v>8.1332953170136266E-2</v>
      </c>
      <c r="M369">
        <f>('Sharpe Ratio'!$H$2*B369) + (1 - 'Sharpe Ratio'!$H$2)*C369</f>
        <v>-1.6315923952737808E-2</v>
      </c>
      <c r="N369">
        <f>('Sharpe Ratio'!$H$3*B369) + (1 - 'Sharpe Ratio'!$H$3)*C369</f>
        <v>-2.0324211279386203E-2</v>
      </c>
      <c r="O369">
        <f>('Sharpe Ratio'!$H$4*B369) + (1 - 'Sharpe Ratio'!$H$4)*C369</f>
        <v>-2.187921588645465E-2</v>
      </c>
      <c r="P369" s="3">
        <v>34303</v>
      </c>
    </row>
    <row r="370" spans="1:16" x14ac:dyDescent="0.3">
      <c r="A370" s="3">
        <v>34273</v>
      </c>
      <c r="B370" s="2">
        <v>2.06895977762429E-2</v>
      </c>
      <c r="C370" s="2">
        <v>2.865994319182E-3</v>
      </c>
      <c r="D370" s="2">
        <v>1.8333333333333301E-4</v>
      </c>
      <c r="F370">
        <f t="shared" si="38"/>
        <v>0.2919846543984459</v>
      </c>
      <c r="G370">
        <f t="shared" si="39"/>
        <v>2.0506264442909566E-2</v>
      </c>
      <c r="H370">
        <f t="array" ref="H370">PRODUCT(1+G370:G490)^(1/10)-1</f>
        <v>0.14346753979362381</v>
      </c>
      <c r="I370" cm="1">
        <f t="array" ref="I370">PRODUCT(1+C370:C490 - C370:D490)^(1/10)-1</f>
        <v>0.11709997502114833</v>
      </c>
      <c r="J370">
        <f t="shared" si="40"/>
        <v>0.1552275997116373</v>
      </c>
      <c r="K370">
        <f t="shared" si="41"/>
        <v>8.0851499870325333E-2</v>
      </c>
      <c r="M370">
        <f>('Sharpe Ratio'!$H$2*B370) + (1 - 'Sharpe Ratio'!$H$2)*C370</f>
        <v>1.1844316350124152E-2</v>
      </c>
      <c r="N370">
        <f>('Sharpe Ratio'!$H$3*B370) + (1 - 'Sharpe Ratio'!$H$3)*C370</f>
        <v>6.6182819397619915E-3</v>
      </c>
      <c r="O370">
        <f>('Sharpe Ratio'!$H$4*B370) + (1 - 'Sharpe Ratio'!$H$4)*C370</f>
        <v>4.5908555297879093E-3</v>
      </c>
      <c r="P370" s="3">
        <v>34273</v>
      </c>
    </row>
    <row r="371" spans="1:16" x14ac:dyDescent="0.3">
      <c r="A371" s="3">
        <v>34242</v>
      </c>
      <c r="B371" s="2">
        <v>-7.6722329583931402E-3</v>
      </c>
      <c r="C371" s="2">
        <v>8.2266591998447804E-3</v>
      </c>
      <c r="D371" s="2">
        <v>2.1666666666666701E-4</v>
      </c>
      <c r="F371">
        <f t="shared" si="38"/>
        <v>0.29049978628121492</v>
      </c>
      <c r="G371">
        <f t="shared" si="39"/>
        <v>-7.8888996250598073E-3</v>
      </c>
      <c r="H371">
        <f t="array" ref="H371">PRODUCT(1+G371:G491)^(1/10)-1</f>
        <v>0.14264039863849609</v>
      </c>
      <c r="I371" cm="1">
        <f t="array" ref="I371">PRODUCT(1+C371:C491 - C371:D491)^(1/10)-1</f>
        <v>0.12146191102707316</v>
      </c>
      <c r="J371">
        <f t="shared" si="40"/>
        <v>0.15520532875261414</v>
      </c>
      <c r="K371">
        <f t="shared" si="41"/>
        <v>8.1494373463663838E-2</v>
      </c>
      <c r="M371">
        <f>('Sharpe Ratio'!$H$2*B371) + (1 - 'Sharpe Ratio'!$H$2)*C371</f>
        <v>2.1787612319190946E-4</v>
      </c>
      <c r="N371">
        <f>('Sharpe Ratio'!$H$3*B371) + (1 - 'Sharpe Ratio'!$H$3)*C371</f>
        <v>4.8795685641036118E-3</v>
      </c>
      <c r="O371">
        <f>('Sharpe Ratio'!$H$4*B371) + (1 - 'Sharpe Ratio'!$H$4)*C371</f>
        <v>6.688059979916154E-3</v>
      </c>
      <c r="P371" s="3">
        <v>34242</v>
      </c>
    </row>
    <row r="372" spans="1:16" x14ac:dyDescent="0.3">
      <c r="A372" s="3">
        <v>34212</v>
      </c>
      <c r="B372" s="2">
        <v>3.7948208025098802E-2</v>
      </c>
      <c r="C372" s="2">
        <v>2.7975701840312402E-2</v>
      </c>
      <c r="D372" s="2">
        <v>2.0833333333333299E-4</v>
      </c>
      <c r="F372">
        <f t="shared" si="38"/>
        <v>0.29027954152547908</v>
      </c>
      <c r="G372">
        <f t="shared" si="39"/>
        <v>3.7739874691765471E-2</v>
      </c>
      <c r="H372">
        <f t="array" ref="H372">PRODUCT(1+G372:G492)^(1/10)-1</f>
        <v>0.14518221819305088</v>
      </c>
      <c r="I372" cm="1">
        <f t="array" ref="I372">PRODUCT(1+C372:C492 - C372:D492)^(1/10)-1</f>
        <v>0.12106750856608595</v>
      </c>
      <c r="J372">
        <f t="shared" si="40"/>
        <v>0.15507695974465363</v>
      </c>
      <c r="K372">
        <f t="shared" si="41"/>
        <v>8.1507986510622951E-2</v>
      </c>
      <c r="M372">
        <f>('Sharpe Ratio'!$H$2*B372) + (1 - 'Sharpe Ratio'!$H$2)*C372</f>
        <v>3.2999173788522983E-2</v>
      </c>
      <c r="N372">
        <f>('Sharpe Ratio'!$H$3*B372) + (1 - 'Sharpe Ratio'!$H$3)*C372</f>
        <v>3.007514887937382E-2</v>
      </c>
      <c r="O372">
        <f>('Sharpe Ratio'!$H$4*B372) + (1 - 'Sharpe Ratio'!$H$4)*C372</f>
        <v>2.8940781047337247E-2</v>
      </c>
      <c r="P372" s="3">
        <v>34212</v>
      </c>
    </row>
    <row r="373" spans="1:16" x14ac:dyDescent="0.3">
      <c r="A373" s="3">
        <v>34181</v>
      </c>
      <c r="B373" s="2">
        <v>-4.02967617453964E-3</v>
      </c>
      <c r="C373" s="2">
        <v>2.6961663260096601E-3</v>
      </c>
      <c r="D373" s="2">
        <v>2.0000000000000001E-4</v>
      </c>
      <c r="F373">
        <f t="shared" si="38"/>
        <v>0.29755388909778152</v>
      </c>
      <c r="G373">
        <f t="shared" si="39"/>
        <v>-4.2296761745396396E-3</v>
      </c>
      <c r="H373">
        <f t="array" ref="H373">PRODUCT(1+G373:G493)^(1/10)-1</f>
        <v>0.1374625620734502</v>
      </c>
      <c r="I373" cm="1">
        <f t="array" ref="I373">PRODUCT(1+C373:C493 - C373:D493)^(1/10)-1</f>
        <v>0.11352694379534567</v>
      </c>
      <c r="J373">
        <f t="shared" si="40"/>
        <v>0.15543531026936422</v>
      </c>
      <c r="K373">
        <f t="shared" si="41"/>
        <v>8.2748904917816807E-2</v>
      </c>
      <c r="M373">
        <f>('Sharpe Ratio'!$H$2*B373) + (1 - 'Sharpe Ratio'!$H$2)*C373</f>
        <v>-6.9185675500240871E-4</v>
      </c>
      <c r="N373">
        <f>('Sharpe Ratio'!$H$3*B373) + (1 - 'Sharpe Ratio'!$H$3)*C373</f>
        <v>1.2802183324638291E-3</v>
      </c>
      <c r="O373">
        <f>('Sharpe Ratio'!$H$4*B373) + (1 - 'Sharpe Ratio'!$H$4)*C373</f>
        <v>2.0452797156903365E-3</v>
      </c>
      <c r="P373" s="3">
        <v>34181</v>
      </c>
    </row>
    <row r="374" spans="1:16" x14ac:dyDescent="0.3">
      <c r="A374" s="3">
        <v>34150</v>
      </c>
      <c r="B374" s="2">
        <v>2.9283579789192199E-3</v>
      </c>
      <c r="C374" s="2">
        <v>3.1253119898307001E-2</v>
      </c>
      <c r="D374" s="2">
        <v>2.0833333333333299E-4</v>
      </c>
      <c r="F374">
        <f t="shared" si="38"/>
        <v>0.29452138359318453</v>
      </c>
      <c r="G374">
        <f t="shared" si="39"/>
        <v>2.720024645585887E-3</v>
      </c>
      <c r="H374">
        <f t="array" ref="H374">PRODUCT(1+G374:G494)^(1/10)-1</f>
        <v>0.14223499452844335</v>
      </c>
      <c r="I374" cm="1">
        <f t="array" ref="I374">PRODUCT(1+C374:C494 - C374:D494)^(1/10)-1</f>
        <v>0.11328092387066491</v>
      </c>
      <c r="J374">
        <f t="shared" si="40"/>
        <v>0.15557661105712917</v>
      </c>
      <c r="K374">
        <f t="shared" si="41"/>
        <v>8.2766556397088881E-2</v>
      </c>
      <c r="M374">
        <f>('Sharpe Ratio'!$H$2*B374) + (1 - 'Sharpe Ratio'!$H$2)*C374</f>
        <v>1.6985026772543196E-2</v>
      </c>
      <c r="N374">
        <f>('Sharpe Ratio'!$H$3*B374) + (1 - 'Sharpe Ratio'!$H$3)*C374</f>
        <v>2.5290091503850101E-2</v>
      </c>
      <c r="O374">
        <f>('Sharpe Ratio'!$H$4*B374) + (1 - 'Sharpe Ratio'!$H$4)*C374</f>
        <v>2.8512019690815304E-2</v>
      </c>
      <c r="P374" s="3">
        <v>34150</v>
      </c>
    </row>
    <row r="375" spans="1:16" x14ac:dyDescent="0.3">
      <c r="A375" s="3">
        <v>34120</v>
      </c>
      <c r="B375" s="2">
        <v>2.6752589102034399E-2</v>
      </c>
      <c r="C375" s="2">
        <v>-3.00199961960967E-3</v>
      </c>
      <c r="D375" s="2">
        <v>1.8333333333333301E-4</v>
      </c>
      <c r="F375">
        <f t="shared" si="38"/>
        <v>0.30003314723512037</v>
      </c>
      <c r="G375">
        <f t="shared" si="39"/>
        <v>2.6569255768701065E-2</v>
      </c>
      <c r="H375">
        <f t="array" ref="H375">PRODUCT(1+G375:G495)^(1/10)-1</f>
        <v>0.14086354639767795</v>
      </c>
      <c r="I375" cm="1">
        <f t="array" ref="I375">PRODUCT(1+C375:C495 - C375:D495)^(1/10)-1</f>
        <v>0.10698437995452093</v>
      </c>
      <c r="J375">
        <f t="shared" si="40"/>
        <v>0.15569426530003233</v>
      </c>
      <c r="K375">
        <f t="shared" si="41"/>
        <v>8.3201867477109254E-2</v>
      </c>
      <c r="M375">
        <f>('Sharpe Ratio'!$H$2*B375) + (1 - 'Sharpe Ratio'!$H$2)*C375</f>
        <v>1.1986343230630787E-2</v>
      </c>
      <c r="N375">
        <f>('Sharpe Ratio'!$H$3*B375) + (1 - 'Sharpe Ratio'!$H$3)*C375</f>
        <v>3.2620409367596598E-3</v>
      </c>
      <c r="O375">
        <f>('Sharpe Ratio'!$H$4*B375) + (1 - 'Sharpe Ratio'!$H$4)*C375</f>
        <v>-1.2252936842629914E-4</v>
      </c>
      <c r="P375" s="3">
        <v>34120</v>
      </c>
    </row>
    <row r="376" spans="1:16" x14ac:dyDescent="0.3">
      <c r="A376" s="3">
        <v>34089</v>
      </c>
      <c r="B376" s="2">
        <v>-2.4167188558976701E-2</v>
      </c>
      <c r="C376" s="2">
        <v>4.9215117494048099E-3</v>
      </c>
      <c r="D376" s="2">
        <v>2.0000000000000001E-4</v>
      </c>
      <c r="F376">
        <f t="shared" si="38"/>
        <v>0.30831094755506638</v>
      </c>
      <c r="G376">
        <f t="shared" si="39"/>
        <v>-2.43671885589767E-2</v>
      </c>
      <c r="H376">
        <f t="array" ref="H376">PRODUCT(1+G376:G496)^(1/10)-1</f>
        <v>0.14647297607099397</v>
      </c>
      <c r="I376" cm="1">
        <f t="array" ref="I376">PRODUCT(1+C376:C496 - C376:D496)^(1/10)-1</f>
        <v>0.11045837897943822</v>
      </c>
      <c r="J376">
        <f t="shared" si="40"/>
        <v>0.15702055130700193</v>
      </c>
      <c r="K376">
        <f t="shared" si="41"/>
        <v>8.334701825026411E-2</v>
      </c>
      <c r="M376">
        <f>('Sharpe Ratio'!$H$2*B376) + (1 - 'Sharpe Ratio'!$H$2)*C376</f>
        <v>-9.7314017009756584E-3</v>
      </c>
      <c r="N376">
        <f>('Sharpe Ratio'!$H$3*B376) + (1 - 'Sharpe Ratio'!$H$3)*C376</f>
        <v>-1.2023436386963769E-3</v>
      </c>
      <c r="O376">
        <f>('Sharpe Ratio'!$H$4*B376) + (1 - 'Sharpe Ratio'!$H$4)*C376</f>
        <v>2.1064821764151353E-3</v>
      </c>
      <c r="P376" s="3">
        <v>34089</v>
      </c>
    </row>
    <row r="377" spans="1:16" x14ac:dyDescent="0.3">
      <c r="A377" s="3">
        <v>34059</v>
      </c>
      <c r="B377" s="2">
        <v>2.1094126407078299E-2</v>
      </c>
      <c r="C377" s="2">
        <v>4.9491726995574102E-3</v>
      </c>
      <c r="D377" s="2">
        <v>2.0833333333333299E-4</v>
      </c>
      <c r="F377">
        <f t="shared" si="38"/>
        <v>0.30323620096073717</v>
      </c>
      <c r="G377">
        <f t="shared" si="39"/>
        <v>2.0885793073744965E-2</v>
      </c>
      <c r="H377">
        <f t="array" ref="H377">PRODUCT(1+G377:G497)^(1/10)-1</f>
        <v>0.15342368518068139</v>
      </c>
      <c r="I377" cm="1">
        <f t="array" ref="I377">PRODUCT(1+C377:C497 - C377:D497)^(1/10)-1</f>
        <v>0.10875806359344908</v>
      </c>
      <c r="J377">
        <f t="shared" si="40"/>
        <v>0.15676385435078197</v>
      </c>
      <c r="K377">
        <f t="shared" si="41"/>
        <v>8.3560805848047787E-2</v>
      </c>
      <c r="M377">
        <f>('Sharpe Ratio'!$H$2*B377) + (1 - 'Sharpe Ratio'!$H$2)*C377</f>
        <v>1.3081904888645222E-2</v>
      </c>
      <c r="N377">
        <f>('Sharpe Ratio'!$H$3*B377) + (1 - 'Sharpe Ratio'!$H$3)*C377</f>
        <v>8.348065077157317E-3</v>
      </c>
      <c r="O377">
        <f>('Sharpe Ratio'!$H$4*B377) + (1 - 'Sharpe Ratio'!$H$4)*C377</f>
        <v>6.5115842772285257E-3</v>
      </c>
      <c r="P377" s="3">
        <v>34059</v>
      </c>
    </row>
    <row r="378" spans="1:16" x14ac:dyDescent="0.3">
      <c r="A378" s="3">
        <v>34028</v>
      </c>
      <c r="B378" s="2">
        <v>1.3629905878174401E-2</v>
      </c>
      <c r="C378" s="2">
        <v>2.51078715903554E-2</v>
      </c>
      <c r="D378" s="2">
        <v>1.8333333333333301E-4</v>
      </c>
      <c r="F378">
        <f t="shared" si="38"/>
        <v>0.30374338298701398</v>
      </c>
      <c r="G378">
        <f t="shared" si="39"/>
        <v>1.3446572544841068E-2</v>
      </c>
      <c r="H378">
        <f t="array" ref="H378">PRODUCT(1+G378:G498)^(1/10)-1</f>
        <v>0.15359458660338676</v>
      </c>
      <c r="I378" cm="1">
        <f t="array" ref="I378">PRODUCT(1+C378:C498 - C378:D498)^(1/10)-1</f>
        <v>0.11250879545741221</v>
      </c>
      <c r="J378">
        <f t="shared" si="40"/>
        <v>0.15677228576414248</v>
      </c>
      <c r="K378">
        <f t="shared" si="41"/>
        <v>8.409664616115621E-2</v>
      </c>
      <c r="M378">
        <f>('Sharpe Ratio'!$H$2*B378) + (1 - 'Sharpe Ratio'!$H$2)*C378</f>
        <v>1.9326051282675224E-2</v>
      </c>
      <c r="N378">
        <f>('Sharpe Ratio'!$H$3*B378) + (1 - 'Sharpe Ratio'!$H$3)*C378</f>
        <v>2.269148992236017E-2</v>
      </c>
      <c r="O378">
        <f>('Sharpe Ratio'!$H$4*B378) + (1 - 'Sharpe Ratio'!$H$4)*C378</f>
        <v>2.3997103059104071E-2</v>
      </c>
      <c r="P378" s="3">
        <v>34028</v>
      </c>
    </row>
    <row r="379" spans="1:16" x14ac:dyDescent="0.3">
      <c r="A379" s="3">
        <v>34000</v>
      </c>
      <c r="B379" s="2">
        <v>8.3627312286231898E-3</v>
      </c>
      <c r="C379" s="2">
        <v>2.68801793204245E-2</v>
      </c>
      <c r="D379" s="2">
        <v>1.91666666666667E-4</v>
      </c>
      <c r="F379">
        <f t="shared" si="38"/>
        <v>0.29771267674783031</v>
      </c>
      <c r="G379">
        <f t="shared" si="39"/>
        <v>8.1710645619565234E-3</v>
      </c>
      <c r="H379">
        <f t="array" ref="H379">PRODUCT(1+G379:G499)^(1/10)-1</f>
        <v>0.15620573382084357</v>
      </c>
      <c r="I379" cm="1">
        <f t="array" ref="I379">PRODUCT(1+C379:C499 - C379:D499)^(1/10)-1</f>
        <v>0.10782101737929262</v>
      </c>
      <c r="J379">
        <f t="shared" si="40"/>
        <v>0.15694988888998021</v>
      </c>
      <c r="K379">
        <f t="shared" si="41"/>
        <v>8.4361506786429258E-2</v>
      </c>
      <c r="M379">
        <f>('Sharpe Ratio'!$H$2*B379) + (1 - 'Sharpe Ratio'!$H$2)*C379</f>
        <v>1.7552345442164351E-2</v>
      </c>
      <c r="N379">
        <f>('Sharpe Ratio'!$H$3*B379) + (1 - 'Sharpe Ratio'!$H$3)*C379</f>
        <v>2.2981821089610475E-2</v>
      </c>
      <c r="O379">
        <f>('Sharpe Ratio'!$H$4*B379) + (1 - 'Sharpe Ratio'!$H$4)*C379</f>
        <v>2.5088171996546154E-2</v>
      </c>
      <c r="P379" s="3">
        <v>34000</v>
      </c>
    </row>
    <row r="380" spans="1:16" x14ac:dyDescent="0.3">
      <c r="A380" s="3">
        <v>33969</v>
      </c>
      <c r="B380" s="2">
        <v>1.22720516260015E-2</v>
      </c>
      <c r="C380" s="2">
        <v>2.30371441422439E-2</v>
      </c>
      <c r="D380" s="2">
        <v>2.3333333333333301E-4</v>
      </c>
      <c r="F380">
        <f t="shared" si="38"/>
        <v>0.29880180544257845</v>
      </c>
      <c r="G380">
        <f t="shared" si="39"/>
        <v>1.2038718292668166E-2</v>
      </c>
      <c r="H380">
        <f t="array" ref="H380">PRODUCT(1+G380:G500)^(1/10)-1</f>
        <v>0.15740570924864539</v>
      </c>
      <c r="I380" cm="1">
        <f t="array" ref="I380">PRODUCT(1+C380:C500 - C380:D500)^(1/10)-1</f>
        <v>0.10859060818933508</v>
      </c>
      <c r="J380">
        <f t="shared" si="40"/>
        <v>0.1569517363902575</v>
      </c>
      <c r="K380">
        <f t="shared" si="41"/>
        <v>8.4551682445442436E-2</v>
      </c>
      <c r="M380">
        <f>('Sharpe Ratio'!$H$2*B380) + (1 - 'Sharpe Ratio'!$H$2)*C380</f>
        <v>1.7614420979862259E-2</v>
      </c>
      <c r="N380">
        <f>('Sharpe Ratio'!$H$3*B380) + (1 - 'Sharpe Ratio'!$H$3)*C380</f>
        <v>2.0770839044040399E-2</v>
      </c>
      <c r="O380">
        <f>('Sharpe Ratio'!$H$4*B380) + (1 - 'Sharpe Ratio'!$H$4)*C380</f>
        <v>2.1995363194043185E-2</v>
      </c>
      <c r="P380" s="3">
        <v>33969</v>
      </c>
    </row>
    <row r="381" spans="1:16" x14ac:dyDescent="0.3">
      <c r="A381" s="3">
        <v>33938</v>
      </c>
      <c r="B381" s="2">
        <v>3.4049053880542503E-2</v>
      </c>
      <c r="C381" s="2">
        <v>-4.8850330557781403E-3</v>
      </c>
      <c r="D381" s="2">
        <v>1.91666666666667E-4</v>
      </c>
      <c r="F381">
        <f t="shared" si="38"/>
        <v>0.2971100620052709</v>
      </c>
      <c r="G381">
        <f t="shared" si="39"/>
        <v>3.3857387213875836E-2</v>
      </c>
      <c r="H381">
        <f t="array" ref="H381">PRODUCT(1+G381:G501)^(1/10)-1</f>
        <v>0.16055285730569913</v>
      </c>
      <c r="I381" cm="1">
        <f t="array" ref="I381">PRODUCT(1+C381:C501 - C381:D501)^(1/10)-1</f>
        <v>0.1061335947229074</v>
      </c>
      <c r="J381">
        <f t="shared" si="40"/>
        <v>0.15717624204189062</v>
      </c>
      <c r="K381">
        <f t="shared" si="41"/>
        <v>8.4479984925134838E-2</v>
      </c>
      <c r="M381">
        <f>('Sharpe Ratio'!$H$2*B381) + (1 - 'Sharpe Ratio'!$H$2)*C381</f>
        <v>1.4727318135557629E-2</v>
      </c>
      <c r="N381">
        <f>('Sharpe Ratio'!$H$3*B381) + (1 - 'Sharpe Ratio'!$H$3)*C381</f>
        <v>3.3115077156597563E-3</v>
      </c>
      <c r="O381">
        <f>('Sharpe Ratio'!$H$4*B381) + (1 - 'Sharpe Ratio'!$H$4)*C381</f>
        <v>-1.117226142400383E-3</v>
      </c>
      <c r="P381" s="3">
        <v>33938</v>
      </c>
    </row>
    <row r="382" spans="1:16" x14ac:dyDescent="0.3">
      <c r="A382" s="3">
        <v>33908</v>
      </c>
      <c r="B382" s="2">
        <v>3.4608909913385099E-3</v>
      </c>
      <c r="C382" s="2">
        <v>-2.44164302454669E-2</v>
      </c>
      <c r="D382" s="2">
        <v>1.91666666666667E-4</v>
      </c>
      <c r="F382">
        <f t="shared" si="38"/>
        <v>0.32389507683792601</v>
      </c>
      <c r="G382">
        <f t="shared" si="39"/>
        <v>3.2692243246718431E-3</v>
      </c>
      <c r="H382">
        <f t="array" ref="H382">PRODUCT(1+G382:G502)^(1/10)-1</f>
        <v>0.16931137973174448</v>
      </c>
      <c r="I382" cm="1">
        <f t="array" ref="I382">PRODUCT(1+C382:C502 - C382:D502)^(1/10)-1</f>
        <v>0.11271538575201423</v>
      </c>
      <c r="J382">
        <f t="shared" si="40"/>
        <v>0.1602515760021834</v>
      </c>
      <c r="K382">
        <f t="shared" si="41"/>
        <v>8.5649839863804686E-2</v>
      </c>
      <c r="M382">
        <f>('Sharpe Ratio'!$H$2*B382) + (1 - 'Sharpe Ratio'!$H$2)*C382</f>
        <v>-1.0373727375250866E-2</v>
      </c>
      <c r="N382">
        <f>('Sharpe Ratio'!$H$3*B382) + (1 - 'Sharpe Ratio'!$H$3)*C382</f>
        <v>-1.8547598635529045E-2</v>
      </c>
      <c r="O382">
        <f>('Sharpe Ratio'!$H$4*B382) + (1 - 'Sharpe Ratio'!$H$4)*C382</f>
        <v>-2.1718630657812973E-2</v>
      </c>
      <c r="P382" s="3">
        <v>33908</v>
      </c>
    </row>
    <row r="383" spans="1:16" x14ac:dyDescent="0.3">
      <c r="A383" s="3">
        <v>33877</v>
      </c>
      <c r="B383" s="2">
        <v>1.17511608434193E-2</v>
      </c>
      <c r="C383" s="2">
        <v>2.3994591914093099E-2</v>
      </c>
      <c r="D383" s="2">
        <v>2.1666666666666701E-4</v>
      </c>
      <c r="F383">
        <f t="shared" si="38"/>
        <v>0.31901025839656316</v>
      </c>
      <c r="G383">
        <f t="shared" si="39"/>
        <v>1.1534494176752633E-2</v>
      </c>
      <c r="H383">
        <f t="array" ref="H383">PRODUCT(1+G383:G503)^(1/10)-1</f>
        <v>0.17033095742358784</v>
      </c>
      <c r="I383" cm="1">
        <f t="array" ref="I383">PRODUCT(1+C383:C503 - C383:D503)^(1/10)-1</f>
        <v>0.12124634297517134</v>
      </c>
      <c r="J383">
        <f t="shared" si="40"/>
        <v>0.16021612431826313</v>
      </c>
      <c r="K383">
        <f t="shared" si="41"/>
        <v>8.6052111025228847E-2</v>
      </c>
      <c r="M383">
        <f>('Sharpe Ratio'!$H$2*B383) + (1 - 'Sharpe Ratio'!$H$2)*C383</f>
        <v>1.7827182098172585E-2</v>
      </c>
      <c r="N383">
        <f>('Sharpe Ratio'!$H$3*B383) + (1 - 'Sharpe Ratio'!$H$3)*C383</f>
        <v>2.1417061789469838E-2</v>
      </c>
      <c r="O383">
        <f>('Sharpe Ratio'!$H$4*B383) + (1 - 'Sharpe Ratio'!$H$4)*C383</f>
        <v>2.2809746246413798E-2</v>
      </c>
      <c r="P383" s="3">
        <v>33877</v>
      </c>
    </row>
    <row r="384" spans="1:16" x14ac:dyDescent="0.3">
      <c r="A384" s="3">
        <v>33847</v>
      </c>
      <c r="B384" s="2">
        <v>-2.0467509227155799E-2</v>
      </c>
      <c r="C384" s="2">
        <v>7.92151358937687E-3</v>
      </c>
      <c r="D384" s="2">
        <v>2.1666666666666701E-4</v>
      </c>
      <c r="F384">
        <f t="shared" si="38"/>
        <v>0.34378168562324912</v>
      </c>
      <c r="G384">
        <f t="shared" si="39"/>
        <v>-2.0684175893822467E-2</v>
      </c>
      <c r="H384">
        <f t="array" ref="H384">PRODUCT(1+G384:G504)^(1/10)-1</f>
        <v>0.18239393554868832</v>
      </c>
      <c r="I384" cm="1">
        <f t="array" ref="I384">PRODUCT(1+C384:C504 - C384:D504)^(1/10)-1</f>
        <v>0.12489747487758507</v>
      </c>
      <c r="J384">
        <f t="shared" si="40"/>
        <v>0.16369201512982845</v>
      </c>
      <c r="K384">
        <f t="shared" si="41"/>
        <v>8.726518470979483E-2</v>
      </c>
      <c r="M384">
        <f>('Sharpe Ratio'!$H$2*B384) + (1 - 'Sharpe Ratio'!$H$2)*C384</f>
        <v>-6.3789498160531097E-3</v>
      </c>
      <c r="N384">
        <f>('Sharpe Ratio'!$H$3*B384) + (1 - 'Sharpe Ratio'!$H$3)*C384</f>
        <v>1.9449567650811298E-3</v>
      </c>
      <c r="O384">
        <f>('Sharpe Ratio'!$H$4*B384) + (1 - 'Sharpe Ratio'!$H$4)*C384</f>
        <v>5.1741945985111486E-3</v>
      </c>
      <c r="P384" s="3">
        <v>33847</v>
      </c>
    </row>
    <row r="385" spans="1:16" x14ac:dyDescent="0.3">
      <c r="A385" s="3">
        <v>33816</v>
      </c>
      <c r="B385" s="2">
        <v>4.0851369311512502E-2</v>
      </c>
      <c r="C385" s="2">
        <v>3.5979895573892598E-2</v>
      </c>
      <c r="D385" s="2">
        <v>2.5833333333333302E-4</v>
      </c>
      <c r="F385">
        <f t="shared" si="38"/>
        <v>0.33162615088148134</v>
      </c>
      <c r="G385">
        <f t="shared" si="39"/>
        <v>4.0593035978179169E-2</v>
      </c>
      <c r="H385">
        <f t="array" ref="H385">PRODUCT(1+G385:G505)^(1/10)-1</f>
        <v>0.18263486640151649</v>
      </c>
      <c r="I385" cm="1">
        <f t="array" ref="I385">PRODUCT(1+C385:C505 - C385:D505)^(1/10)-1</f>
        <v>0.12918451731808878</v>
      </c>
      <c r="J385">
        <f t="shared" si="40"/>
        <v>0.16364959453814582</v>
      </c>
      <c r="K385">
        <f t="shared" si="41"/>
        <v>8.8038308135537049E-2</v>
      </c>
      <c r="M385">
        <f>('Sharpe Ratio'!$H$2*B385) + (1 - 'Sharpe Ratio'!$H$2)*C385</f>
        <v>3.8433813497223752E-2</v>
      </c>
      <c r="N385">
        <f>('Sharpe Ratio'!$H$3*B385) + (1 - 'Sharpe Ratio'!$H$3)*C385</f>
        <v>3.700545534039483E-2</v>
      </c>
      <c r="O385">
        <f>('Sharpe Ratio'!$H$4*B385) + (1 - 'Sharpe Ratio'!$H$4)*C385</f>
        <v>3.6451327521351974E-2</v>
      </c>
      <c r="P385" s="3">
        <v>33816</v>
      </c>
    </row>
    <row r="386" spans="1:16" x14ac:dyDescent="0.3">
      <c r="A386" s="3">
        <v>33785</v>
      </c>
      <c r="B386" s="2">
        <v>-1.4879871557178201E-2</v>
      </c>
      <c r="C386" s="2">
        <v>1.9246823226960901E-2</v>
      </c>
      <c r="D386" s="2">
        <v>2.66666666666667E-4</v>
      </c>
      <c r="F386">
        <f t="shared" ref="F386:F402" si="42">CORREL(B386:B506,C386:C506)</f>
        <v>0.33292842861157407</v>
      </c>
      <c r="G386">
        <f t="shared" ref="G386:G449" si="43">B386-D386</f>
        <v>-1.5146538223844867E-2</v>
      </c>
      <c r="H386">
        <f t="array" ref="H386">PRODUCT(1+G386:G506)^(1/10)-1</f>
        <v>0.17606465741947508</v>
      </c>
      <c r="I386" cm="1">
        <f t="array" ref="I386">PRODUCT(1+C386:C506 - C386:D506)^(1/10)-1</f>
        <v>0.12264973739318563</v>
      </c>
      <c r="J386">
        <f t="shared" si="40"/>
        <v>0.16373403961219501</v>
      </c>
      <c r="K386">
        <f t="shared" si="41"/>
        <v>8.8274801206263964E-2</v>
      </c>
      <c r="M386">
        <f>('Sharpe Ratio'!$H$2*B386) + (1 - 'Sharpe Ratio'!$H$2)*C386</f>
        <v>2.0561100043609663E-3</v>
      </c>
      <c r="N386">
        <f>('Sharpe Ratio'!$H$3*B386) + (1 - 'Sharpe Ratio'!$H$3)*C386</f>
        <v>1.2062351541516841E-2</v>
      </c>
      <c r="O386">
        <f>('Sharpe Ratio'!$H$4*B386) + (1 - 'Sharpe Ratio'!$H$4)*C386</f>
        <v>1.5944246830377675E-2</v>
      </c>
      <c r="P386" s="3">
        <v>33785</v>
      </c>
    </row>
    <row r="387" spans="1:16" x14ac:dyDescent="0.3">
      <c r="A387" s="3">
        <v>33755</v>
      </c>
      <c r="B387" s="2">
        <v>4.8978180700678404E-3</v>
      </c>
      <c r="C387" s="2">
        <v>2.1677785557537198E-2</v>
      </c>
      <c r="D387" s="2">
        <v>2.3333333333333301E-4</v>
      </c>
      <c r="F387">
        <f t="shared" si="42"/>
        <v>0.33261102822586486</v>
      </c>
      <c r="G387">
        <f t="shared" si="43"/>
        <v>4.6644847367345076E-3</v>
      </c>
      <c r="H387">
        <f t="array" ref="H387">PRODUCT(1+G387:G507)^(1/10)-1</f>
        <v>0.17367478284944804</v>
      </c>
      <c r="I387" cm="1">
        <f t="array" ref="I387">PRODUCT(1+C387:C507 - C387:D507)^(1/10)-1</f>
        <v>0.12204025745704361</v>
      </c>
      <c r="J387">
        <f t="shared" ref="J387:J402" si="44">_xlfn.STDEV.S(G387:G507) * SQRT(12)</f>
        <v>0.16421294517757662</v>
      </c>
      <c r="K387">
        <f t="shared" ref="K387:K402" si="45">_xlfn.STDEV.S(C387:C507) * SQRT(12)</f>
        <v>8.8239243131097572E-2</v>
      </c>
      <c r="M387">
        <f>('Sharpe Ratio'!$H$2*B387) + (1 - 'Sharpe Ratio'!$H$2)*C387</f>
        <v>1.3225176513906565E-2</v>
      </c>
      <c r="N387">
        <f>('Sharpe Ratio'!$H$3*B387) + (1 - 'Sharpe Ratio'!$H$3)*C387</f>
        <v>1.8145207847948239E-2</v>
      </c>
      <c r="O387">
        <f>('Sharpe Ratio'!$H$4*B387) + (1 - 'Sharpe Ratio'!$H$4)*C387</f>
        <v>2.0053921163106999E-2</v>
      </c>
      <c r="P387" s="3">
        <v>33755</v>
      </c>
    </row>
    <row r="388" spans="1:16" x14ac:dyDescent="0.3">
      <c r="A388" s="3">
        <v>33724</v>
      </c>
      <c r="B388" s="2">
        <v>2.9370186937137201E-2</v>
      </c>
      <c r="C388" s="2">
        <v>1.7657819687162399E-3</v>
      </c>
      <c r="D388" s="2">
        <v>2.66666666666667E-4</v>
      </c>
      <c r="F388">
        <f t="shared" si="42"/>
        <v>0.33604329871984145</v>
      </c>
      <c r="G388">
        <f t="shared" si="43"/>
        <v>2.9103520270470532E-2</v>
      </c>
      <c r="H388">
        <f t="array" ref="H388">PRODUCT(1+G388:G508)^(1/10)-1</f>
        <v>0.17822034523765629</v>
      </c>
      <c r="I388" cm="1">
        <f t="array" ref="I388">PRODUCT(1+C388:C508 - C388:D508)^(1/10)-1</f>
        <v>0.12255230212083634</v>
      </c>
      <c r="J388">
        <f t="shared" si="44"/>
        <v>0.16445013905953179</v>
      </c>
      <c r="K388">
        <f t="shared" si="45"/>
        <v>8.8324377535745527E-2</v>
      </c>
      <c r="M388">
        <f>('Sharpe Ratio'!$H$2*B388) + (1 - 'Sharpe Ratio'!$H$2)*C388</f>
        <v>1.5671008141195941E-2</v>
      </c>
      <c r="N388">
        <f>('Sharpe Ratio'!$H$3*B388) + (1 - 'Sharpe Ratio'!$H$3)*C388</f>
        <v>7.5771582869797183E-3</v>
      </c>
      <c r="O388">
        <f>('Sharpe Ratio'!$H$4*B388) + (1 - 'Sharpe Ratio'!$H$4)*C388</f>
        <v>4.4371703603281482E-3</v>
      </c>
      <c r="P388" s="3">
        <v>33724</v>
      </c>
    </row>
    <row r="389" spans="1:16" x14ac:dyDescent="0.3">
      <c r="A389" s="3">
        <v>33694</v>
      </c>
      <c r="B389" s="2">
        <v>-1.9454460858439101E-2</v>
      </c>
      <c r="C389" s="2">
        <v>-1.22017714721551E-2</v>
      </c>
      <c r="D389" s="2">
        <v>2.8333333333333297E-4</v>
      </c>
      <c r="F389">
        <f t="shared" si="42"/>
        <v>0.33769189212230871</v>
      </c>
      <c r="G389">
        <f t="shared" si="43"/>
        <v>-1.9737794191772434E-2</v>
      </c>
      <c r="H389">
        <f t="array" ref="H389">PRODUCT(1+G389:G509)^(1/10)-1</f>
        <v>0.17413295296065701</v>
      </c>
      <c r="I389" cm="1">
        <f t="array" ref="I389">PRODUCT(1+C389:C509 - C389:D509)^(1/10)-1</f>
        <v>0.12278280320221202</v>
      </c>
      <c r="J389">
        <f t="shared" si="44"/>
        <v>0.16451653309219619</v>
      </c>
      <c r="K389">
        <f t="shared" si="45"/>
        <v>8.8302643488757063E-2</v>
      </c>
      <c r="M389">
        <f>('Sharpe Ratio'!$H$2*B389) + (1 - 'Sharpe Ratio'!$H$2)*C389</f>
        <v>-1.585518426588832E-2</v>
      </c>
      <c r="N389">
        <f>('Sharpe Ratio'!$H$3*B389) + (1 - 'Sharpe Ratio'!$H$3)*C389</f>
        <v>-1.3728633123090469E-2</v>
      </c>
      <c r="O389">
        <f>('Sharpe Ratio'!$H$4*B389) + (1 - 'Sharpe Ratio'!$H$4)*C389</f>
        <v>-1.2903643157368036E-2</v>
      </c>
      <c r="P389" s="3">
        <v>33694</v>
      </c>
    </row>
    <row r="390" spans="1:16" x14ac:dyDescent="0.3">
      <c r="A390" s="3">
        <v>33663</v>
      </c>
      <c r="B390" s="2">
        <v>1.2951053070843E-2</v>
      </c>
      <c r="C390" s="2">
        <v>8.2289493379870092E-3</v>
      </c>
      <c r="D390" s="2">
        <v>2.3333333333333301E-4</v>
      </c>
      <c r="F390">
        <f t="shared" si="42"/>
        <v>0.32579998649687064</v>
      </c>
      <c r="G390">
        <f t="shared" si="43"/>
        <v>1.2717719737509667E-2</v>
      </c>
      <c r="H390">
        <f t="array" ref="H390">PRODUCT(1+G390:G510)^(1/10)-1</f>
        <v>0.16962968810578971</v>
      </c>
      <c r="I390" cm="1">
        <f t="array" ref="I390">PRODUCT(1+C390:C510 - C390:D510)^(1/10)-1</f>
        <v>0.12644844920313059</v>
      </c>
      <c r="J390">
        <f t="shared" si="44"/>
        <v>0.16569281109551554</v>
      </c>
      <c r="K390">
        <f t="shared" si="45"/>
        <v>8.8070057324414835E-2</v>
      </c>
      <c r="M390">
        <f>('Sharpe Ratio'!$H$2*B390) + (1 - 'Sharpe Ratio'!$H$2)*C390</f>
        <v>1.0607624788169309E-2</v>
      </c>
      <c r="N390">
        <f>('Sharpe Ratio'!$H$3*B390) + (1 - 'Sharpe Ratio'!$H$3)*C390</f>
        <v>9.2230632062952032E-3</v>
      </c>
      <c r="O390">
        <f>('Sharpe Ratio'!$H$4*B390) + (1 - 'Sharpe Ratio'!$H$4)*C390</f>
        <v>8.6859261542005673E-3</v>
      </c>
      <c r="P390" s="3">
        <v>33663</v>
      </c>
    </row>
    <row r="391" spans="1:16" x14ac:dyDescent="0.3">
      <c r="A391" s="3">
        <v>33634</v>
      </c>
      <c r="B391" s="2">
        <v>-1.86357548251572E-2</v>
      </c>
      <c r="C391" s="2">
        <v>-3.4159078877713099E-2</v>
      </c>
      <c r="D391" s="2">
        <v>2.8333333333333297E-4</v>
      </c>
      <c r="F391">
        <f t="shared" si="42"/>
        <v>0.32597611412812366</v>
      </c>
      <c r="G391">
        <f t="shared" si="43"/>
        <v>-1.8919088158490534E-2</v>
      </c>
      <c r="H391">
        <f t="array" ref="H391">PRODUCT(1+G391:G511)^(1/10)-1</f>
        <v>0.16653949919403632</v>
      </c>
      <c r="I391" cm="1">
        <f t="array" ref="I391">PRODUCT(1+C391:C511 - C391:D511)^(1/10)-1</f>
        <v>0.12628243734373323</v>
      </c>
      <c r="J391">
        <f t="shared" si="44"/>
        <v>0.16592528765477335</v>
      </c>
      <c r="K391">
        <f t="shared" si="45"/>
        <v>8.8073645502598871E-2</v>
      </c>
      <c r="M391">
        <f>('Sharpe Ratio'!$H$2*B391) + (1 - 'Sharpe Ratio'!$H$2)*C391</f>
        <v>-2.6339481529158791E-2</v>
      </c>
      <c r="N391">
        <f>('Sharpe Ratio'!$H$3*B391) + (1 - 'Sharpe Ratio'!$H$3)*C391</f>
        <v>-3.0891054159087418E-2</v>
      </c>
      <c r="O391">
        <f>('Sharpe Ratio'!$H$4*B391) + (1 - 'Sharpe Ratio'!$H$4)*C391</f>
        <v>-3.2656824881632858E-2</v>
      </c>
      <c r="P391" s="3">
        <v>33634</v>
      </c>
    </row>
    <row r="392" spans="1:16" x14ac:dyDescent="0.3">
      <c r="A392" s="3">
        <v>33603</v>
      </c>
      <c r="B392" s="2">
        <v>0.114369469976806</v>
      </c>
      <c r="C392" s="2">
        <v>5.3864821891824101E-2</v>
      </c>
      <c r="D392" s="2">
        <v>3.1666666666666697E-4</v>
      </c>
      <c r="F392">
        <f t="shared" si="42"/>
        <v>0.3274223034560792</v>
      </c>
      <c r="G392">
        <f t="shared" si="43"/>
        <v>0.11405280331013933</v>
      </c>
      <c r="H392">
        <f t="array" ref="H392">PRODUCT(1+G392:G512)^(1/10)-1</f>
        <v>0.16565201315025724</v>
      </c>
      <c r="I392" cm="1">
        <f t="array" ref="I392">PRODUCT(1+C392:C512 - C392:D512)^(1/10)-1</f>
        <v>0.12672750309085989</v>
      </c>
      <c r="J392">
        <f t="shared" si="44"/>
        <v>0.16608917028568473</v>
      </c>
      <c r="K392">
        <f t="shared" si="45"/>
        <v>8.7866432895541219E-2</v>
      </c>
      <c r="M392">
        <f>('Sharpe Ratio'!$H$2*B392) + (1 - 'Sharpe Ratio'!$H$2)*C392</f>
        <v>8.4342958155599196E-2</v>
      </c>
      <c r="N392">
        <f>('Sharpe Ratio'!$H$3*B392) + (1 - 'Sharpe Ratio'!$H$3)*C392</f>
        <v>6.6602472981502445E-2</v>
      </c>
      <c r="O392">
        <f>('Sharpe Ratio'!$H$4*B392) + (1 - 'Sharpe Ratio'!$H$4)*C392</f>
        <v>5.972009805943896E-2</v>
      </c>
      <c r="P392" s="3">
        <v>33603</v>
      </c>
    </row>
    <row r="393" spans="1:16" x14ac:dyDescent="0.3">
      <c r="A393" s="3">
        <v>33572</v>
      </c>
      <c r="B393" s="2">
        <v>-4.0293493270677397E-2</v>
      </c>
      <c r="C393" s="2">
        <v>8.5241658695776098E-3</v>
      </c>
      <c r="D393" s="2">
        <v>3.2499999999999999E-4</v>
      </c>
      <c r="F393">
        <f t="shared" si="42"/>
        <v>0.31044484852687521</v>
      </c>
      <c r="G393">
        <f t="shared" si="43"/>
        <v>-4.0618493270677396E-2</v>
      </c>
      <c r="H393">
        <f t="array" ref="H393">PRODUCT(1+G393:G513)^(1/10)-1</f>
        <v>0.15770397039300277</v>
      </c>
      <c r="I393" cm="1">
        <f t="array" ref="I393">PRODUCT(1+C393:C513 - C393:D513)^(1/10)-1</f>
        <v>0.12920691201579659</v>
      </c>
      <c r="J393">
        <f t="shared" si="44"/>
        <v>0.16324296903296573</v>
      </c>
      <c r="K393">
        <f t="shared" si="45"/>
        <v>8.935599048515612E-2</v>
      </c>
      <c r="M393">
        <f>('Sharpe Ratio'!$H$2*B393) + (1 - 'Sharpe Ratio'!$H$2)*C393</f>
        <v>-1.6066858364881628E-2</v>
      </c>
      <c r="N393">
        <f>('Sharpe Ratio'!$H$3*B393) + (1 - 'Sharpe Ratio'!$H$3)*C393</f>
        <v>-1.7530992468153261E-3</v>
      </c>
      <c r="O393">
        <f>('Sharpe Ratio'!$H$4*B393) + (1 - 'Sharpe Ratio'!$H$4)*C393</f>
        <v>3.7998862452882109E-3</v>
      </c>
      <c r="P393" s="3">
        <v>33572</v>
      </c>
    </row>
    <row r="394" spans="1:16" x14ac:dyDescent="0.3">
      <c r="A394" s="3">
        <v>33542</v>
      </c>
      <c r="B394" s="2">
        <v>1.34411128865495E-2</v>
      </c>
      <c r="C394" s="2">
        <v>6.6836590201075899E-3</v>
      </c>
      <c r="D394" s="2">
        <v>3.5E-4</v>
      </c>
      <c r="F394">
        <f t="shared" si="42"/>
        <v>0.31964676443655504</v>
      </c>
      <c r="G394">
        <f t="shared" si="43"/>
        <v>1.3091112886549501E-2</v>
      </c>
      <c r="H394">
        <f t="array" ref="H394">PRODUCT(1+G394:G514)^(1/10)-1</f>
        <v>0.16852935549593395</v>
      </c>
      <c r="I394" cm="1">
        <f t="array" ref="I394">PRODUCT(1+C394:C514 - C394:D514)^(1/10)-1</f>
        <v>0.13631676633470802</v>
      </c>
      <c r="J394">
        <f t="shared" si="44"/>
        <v>0.16281177113449133</v>
      </c>
      <c r="K394">
        <f t="shared" si="45"/>
        <v>9.1567026468781745E-2</v>
      </c>
      <c r="M394">
        <f>('Sharpe Ratio'!$H$2*B394) + (1 - 'Sharpe Ratio'!$H$2)*C394</f>
        <v>1.008760576232013E-2</v>
      </c>
      <c r="N394">
        <f>('Sharpe Ratio'!$H$3*B394) + (1 - 'Sharpe Ratio'!$H$3)*C394</f>
        <v>8.1062619494633552E-3</v>
      </c>
      <c r="O394">
        <f>('Sharpe Ratio'!$H$4*B394) + (1 - 'Sharpe Ratio'!$H$4)*C394</f>
        <v>7.3376047884122107E-3</v>
      </c>
      <c r="P394" s="3">
        <v>33542</v>
      </c>
    </row>
    <row r="395" spans="1:16" x14ac:dyDescent="0.3">
      <c r="A395" s="3">
        <v>33511</v>
      </c>
      <c r="B395" s="2">
        <v>-1.6728280961182999E-2</v>
      </c>
      <c r="C395" s="2">
        <v>3.0557744505735202E-2</v>
      </c>
      <c r="D395" s="2">
        <v>3.8333333333333302E-4</v>
      </c>
      <c r="F395">
        <f t="shared" si="42"/>
        <v>0.32396547856324659</v>
      </c>
      <c r="G395">
        <f t="shared" si="43"/>
        <v>-1.7111614294516332E-2</v>
      </c>
      <c r="H395">
        <f t="array" ref="H395">PRODUCT(1+G395:G515)^(1/10)-1</f>
        <v>0.16100165512970444</v>
      </c>
      <c r="I395" cm="1">
        <f t="array" ref="I395">PRODUCT(1+C395:C515 - C395:D515)^(1/10)-1</f>
        <v>0.13482426139361525</v>
      </c>
      <c r="J395">
        <f t="shared" si="44"/>
        <v>0.16406940257712485</v>
      </c>
      <c r="K395">
        <f t="shared" si="45"/>
        <v>9.1716236677630097E-2</v>
      </c>
      <c r="M395">
        <f>('Sharpe Ratio'!$H$2*B395) + (1 - 'Sharpe Ratio'!$H$2)*C395</f>
        <v>6.7382533894684571E-3</v>
      </c>
      <c r="N395">
        <f>('Sharpe Ratio'!$H$3*B395) + (1 - 'Sharpe Ratio'!$H$3)*C395</f>
        <v>2.0602924291439118E-2</v>
      </c>
      <c r="O395">
        <f>('Sharpe Ratio'!$H$4*B395) + (1 - 'Sharpe Ratio'!$H$4)*C395</f>
        <v>2.5981687182192171E-2</v>
      </c>
      <c r="P395" s="3">
        <v>33511</v>
      </c>
    </row>
    <row r="396" spans="1:16" x14ac:dyDescent="0.3">
      <c r="A396" s="3">
        <v>33481</v>
      </c>
      <c r="B396" s="2">
        <v>2.36841275347692E-2</v>
      </c>
      <c r="C396" s="2">
        <v>2.7530364372469598E-2</v>
      </c>
      <c r="D396" s="2">
        <v>3.8333333333333302E-4</v>
      </c>
      <c r="F396">
        <f t="shared" si="42"/>
        <v>0.33993075401928841</v>
      </c>
      <c r="G396">
        <f t="shared" si="43"/>
        <v>2.3300794201435868E-2</v>
      </c>
      <c r="H396">
        <f t="array" ref="H396">PRODUCT(1+G396:G516)^(1/10)-1</f>
        <v>0.15598140195570886</v>
      </c>
      <c r="I396" cm="1">
        <f t="array" ref="I396">PRODUCT(1+C396:C516 - C396:D516)^(1/10)-1</f>
        <v>0.12870510745934371</v>
      </c>
      <c r="J396">
        <f t="shared" si="44"/>
        <v>0.16536826998804877</v>
      </c>
      <c r="K396">
        <f t="shared" si="45"/>
        <v>9.2145461025169073E-2</v>
      </c>
      <c r="M396">
        <f>('Sharpe Ratio'!$H$2*B396) + (1 - 'Sharpe Ratio'!$H$2)*C396</f>
        <v>2.5592891233587212E-2</v>
      </c>
      <c r="N396">
        <f>('Sharpe Ratio'!$H$3*B396) + (1 - 'Sharpe Ratio'!$H$3)*C396</f>
        <v>2.6720641080168424E-2</v>
      </c>
      <c r="O396">
        <f>('Sharpe Ratio'!$H$4*B396) + (1 - 'Sharpe Ratio'!$H$4)*C396</f>
        <v>2.7158148689813984E-2</v>
      </c>
      <c r="P396" s="3">
        <v>33481</v>
      </c>
    </row>
    <row r="397" spans="1:16" x14ac:dyDescent="0.3">
      <c r="A397" s="3">
        <v>33450</v>
      </c>
      <c r="B397" s="2">
        <v>4.6616789525800499E-2</v>
      </c>
      <c r="C397" s="2">
        <v>1.1496693563064901E-2</v>
      </c>
      <c r="D397" s="2">
        <v>4.0833333333333298E-4</v>
      </c>
      <c r="F397">
        <f t="shared" si="42"/>
        <v>0.33929532807319046</v>
      </c>
      <c r="G397">
        <f t="shared" si="43"/>
        <v>4.6208456192467169E-2</v>
      </c>
      <c r="H397">
        <f t="array" ref="H397">PRODUCT(1+G397:G517)^(1/10)-1</f>
        <v>0.15343991719695116</v>
      </c>
      <c r="I397" cm="1">
        <f t="array" ref="I397">PRODUCT(1+C397:C517 - C397:D517)^(1/10)-1</f>
        <v>0.12232619934889066</v>
      </c>
      <c r="J397">
        <f t="shared" si="44"/>
        <v>0.16538102621888418</v>
      </c>
      <c r="K397">
        <f t="shared" si="45"/>
        <v>9.2819937041894424E-2</v>
      </c>
      <c r="M397">
        <f>('Sharpe Ratio'!$H$2*B397) + (1 - 'Sharpe Ratio'!$H$2)*C397</f>
        <v>2.918781489387056E-2</v>
      </c>
      <c r="N397">
        <f>('Sharpe Ratio'!$H$3*B397) + (1 - 'Sharpe Ratio'!$H$3)*C397</f>
        <v>1.889029955480663E-2</v>
      </c>
      <c r="O397">
        <f>('Sharpe Ratio'!$H$4*B397) + (1 - 'Sharpe Ratio'!$H$4)*C397</f>
        <v>1.4895405354696569E-2</v>
      </c>
      <c r="P397" s="3">
        <v>33450</v>
      </c>
    </row>
    <row r="398" spans="1:16" x14ac:dyDescent="0.3">
      <c r="A398" s="3">
        <v>33419</v>
      </c>
      <c r="B398" s="2">
        <v>-4.5814349003716399E-2</v>
      </c>
      <c r="C398" s="2">
        <v>-5.9703292727052402E-3</v>
      </c>
      <c r="D398" s="2">
        <v>3.5E-4</v>
      </c>
      <c r="F398">
        <f t="shared" si="42"/>
        <v>0.34156855616499099</v>
      </c>
      <c r="G398">
        <f t="shared" si="43"/>
        <v>-4.6164349003716403E-2</v>
      </c>
      <c r="H398">
        <f t="array" ref="H398">PRODUCT(1+G398:G518)^(1/10)-1</f>
        <v>0.14738890489703627</v>
      </c>
      <c r="I398" cm="1">
        <f t="array" ref="I398">PRODUCT(1+C398:C518 - C398:D518)^(1/10)-1</f>
        <v>0.11845451598504475</v>
      </c>
      <c r="J398">
        <f t="shared" si="44"/>
        <v>0.16516666136070435</v>
      </c>
      <c r="K398">
        <f t="shared" si="45"/>
        <v>9.3385312374328136E-2</v>
      </c>
      <c r="M398">
        <f>('Sharpe Ratio'!$H$2*B398) + (1 - 'Sharpe Ratio'!$H$2)*C398</f>
        <v>-2.6041042864042126E-2</v>
      </c>
      <c r="N398">
        <f>('Sharpe Ratio'!$H$3*B398) + (1 - 'Sharpe Ratio'!$H$3)*C398</f>
        <v>-1.4358432293006139E-2</v>
      </c>
      <c r="O398">
        <f>('Sharpe Ratio'!$H$4*B398) + (1 - 'Sharpe Ratio'!$H$4)*C398</f>
        <v>-9.8261940126387233E-3</v>
      </c>
      <c r="P398" s="3">
        <v>33419</v>
      </c>
    </row>
    <row r="399" spans="1:16" x14ac:dyDescent="0.3">
      <c r="A399" s="3">
        <v>33389</v>
      </c>
      <c r="B399" s="2">
        <v>4.3136395991896198E-2</v>
      </c>
      <c r="C399" s="2">
        <v>2.2666142826921502E-3</v>
      </c>
      <c r="D399" s="2">
        <v>3.9166666666666701E-4</v>
      </c>
      <c r="F399">
        <f t="shared" si="42"/>
        <v>0.33090567661434911</v>
      </c>
      <c r="G399">
        <f t="shared" si="43"/>
        <v>4.2744729325229533E-2</v>
      </c>
      <c r="H399">
        <f t="array" ref="H399">PRODUCT(1+G399:G519)^(1/10)-1</f>
        <v>0.15300953861232269</v>
      </c>
      <c r="I399" cm="1">
        <f t="array" ref="I399">PRODUCT(1+C399:C519 - C399:D519)^(1/10)-1</f>
        <v>0.12511293804022094</v>
      </c>
      <c r="J399">
        <f t="shared" si="44"/>
        <v>0.16414978079229545</v>
      </c>
      <c r="K399">
        <f t="shared" si="45"/>
        <v>9.4318173620031143E-2</v>
      </c>
      <c r="M399">
        <f>('Sharpe Ratio'!$H$2*B399) + (1 - 'Sharpe Ratio'!$H$2)*C399</f>
        <v>2.2854037157283628E-2</v>
      </c>
      <c r="N399">
        <f>('Sharpe Ratio'!$H$3*B399) + (1 - 'Sharpe Ratio'!$H$3)*C399</f>
        <v>1.087066431851701E-2</v>
      </c>
      <c r="O399">
        <f>('Sharpe Ratio'!$H$4*B399) + (1 - 'Sharpe Ratio'!$H$4)*C399</f>
        <v>6.2217461013486172E-3</v>
      </c>
      <c r="P399" s="3">
        <v>33389</v>
      </c>
    </row>
    <row r="400" spans="1:16" x14ac:dyDescent="0.3">
      <c r="A400" s="3">
        <v>33358</v>
      </c>
      <c r="B400" s="2">
        <v>2.3710468830613301E-3</v>
      </c>
      <c r="C400" s="2">
        <v>8.0733609553984599E-3</v>
      </c>
      <c r="D400" s="2">
        <v>4.4166666666666698E-4</v>
      </c>
      <c r="F400">
        <f t="shared" si="42"/>
        <v>0.3382525197428079</v>
      </c>
      <c r="G400">
        <f t="shared" si="43"/>
        <v>1.9293802163946631E-3</v>
      </c>
      <c r="H400">
        <f t="array" ref="H400">PRODUCT(1+G400:G520)^(1/10)-1</f>
        <v>0.14584973035305016</v>
      </c>
      <c r="I400" cm="1">
        <f t="array" ref="I400">PRODUCT(1+C400:C520 - C400:D520)^(1/10)-1</f>
        <v>0.12061919016173706</v>
      </c>
      <c r="J400">
        <f t="shared" si="44"/>
        <v>0.1642053930870857</v>
      </c>
      <c r="K400">
        <f t="shared" si="45"/>
        <v>9.5449782550086112E-2</v>
      </c>
      <c r="M400">
        <f>('Sharpe Ratio'!$H$2*B400) + (1 - 'Sharpe Ratio'!$H$2)*C400</f>
        <v>5.2009220467144858E-3</v>
      </c>
      <c r="N400">
        <f>('Sharpe Ratio'!$H$3*B400) + (1 - 'Sharpe Ratio'!$H$3)*C400</f>
        <v>6.8728897625873735E-3</v>
      </c>
      <c r="O400">
        <f>('Sharpe Ratio'!$H$4*B400) + (1 - 'Sharpe Ratio'!$H$4)*C400</f>
        <v>7.5215252742601392E-3</v>
      </c>
      <c r="P400" s="3">
        <v>33358</v>
      </c>
    </row>
    <row r="401" spans="1:16" x14ac:dyDescent="0.3">
      <c r="A401" s="3">
        <v>33328</v>
      </c>
      <c r="B401" s="2">
        <v>2.42172128843667E-2</v>
      </c>
      <c r="C401" s="2">
        <v>4.7445590621078004E-3</v>
      </c>
      <c r="D401" s="2">
        <v>3.66666666666667E-4</v>
      </c>
      <c r="F401">
        <f t="shared" si="42"/>
        <v>0.33957893950591383</v>
      </c>
      <c r="G401">
        <f t="shared" si="43"/>
        <v>2.3850546217700032E-2</v>
      </c>
      <c r="H401">
        <f t="array" ref="H401">PRODUCT(1+G401:G521)^(1/10)-1</f>
        <v>0.15002043990065506</v>
      </c>
      <c r="I401" cm="1">
        <f t="array" ref="I401">PRODUCT(1+C401:C521 - C401:D521)^(1/10)-1</f>
        <v>0.12220831373478092</v>
      </c>
      <c r="J401">
        <f t="shared" si="44"/>
        <v>0.16438282259118681</v>
      </c>
      <c r="K401">
        <f t="shared" si="45"/>
        <v>9.5529616757253494E-2</v>
      </c>
      <c r="M401">
        <f>('Sharpe Ratio'!$H$2*B401) + (1 - 'Sharpe Ratio'!$H$2)*C401</f>
        <v>1.4553560773489379E-2</v>
      </c>
      <c r="N401">
        <f>('Sharpe Ratio'!$H$3*B401) + (1 - 'Sharpe Ratio'!$H$3)*C401</f>
        <v>8.8440105592827965E-3</v>
      </c>
      <c r="O401">
        <f>('Sharpe Ratio'!$H$4*B401) + (1 - 'Sharpe Ratio'!$H$4)*C401</f>
        <v>6.6290054551442993E-3</v>
      </c>
      <c r="P401" s="3">
        <v>33328</v>
      </c>
    </row>
    <row r="402" spans="1:16" x14ac:dyDescent="0.3">
      <c r="A402" s="3">
        <v>33297</v>
      </c>
      <c r="B402" s="2">
        <v>7.1510318158271899E-2</v>
      </c>
      <c r="C402" s="2">
        <v>3.5634196541025598E-3</v>
      </c>
      <c r="D402" s="2">
        <v>4.0000000000000002E-4</v>
      </c>
      <c r="F402">
        <f t="shared" si="42"/>
        <v>0.33625146979743931</v>
      </c>
      <c r="G402">
        <f t="shared" si="43"/>
        <v>7.1110318158271901E-2</v>
      </c>
      <c r="H402">
        <f t="array" ref="H402">PRODUCT(1+G402:G522)^(1/10)-1</f>
        <v>0.149187948764822</v>
      </c>
      <c r="I402" cm="1">
        <f t="array" ref="I402">PRODUCT(1+C402:C522 - C402:D522)^(1/10)-1</f>
        <v>0.11833395869791197</v>
      </c>
      <c r="J402">
        <f t="shared" si="44"/>
        <v>0.16434941855331675</v>
      </c>
      <c r="K402">
        <f t="shared" si="45"/>
        <v>9.6315810822247522E-2</v>
      </c>
      <c r="M402">
        <f>('Sharpe Ratio'!$H$2*B402) + (1 - 'Sharpe Ratio'!$H$2)*C402</f>
        <v>3.7790456697641597E-2</v>
      </c>
      <c r="N402">
        <f>('Sharpe Ratio'!$H$3*B402) + (1 - 'Sharpe Ratio'!$H$3)*C402</f>
        <v>1.7867839449359938E-2</v>
      </c>
      <c r="O402">
        <f>('Sharpe Ratio'!$H$4*B402) + (1 - 'Sharpe Ratio'!$H$4)*C402</f>
        <v>1.0138912084304126E-2</v>
      </c>
      <c r="P402" s="3">
        <v>33297</v>
      </c>
    </row>
    <row r="403" spans="1:16" x14ac:dyDescent="0.3">
      <c r="A403" s="3">
        <v>33269</v>
      </c>
      <c r="B403" s="2">
        <v>4.3547677415299399E-2</v>
      </c>
      <c r="C403" s="2">
        <v>1.0303839111138699E-2</v>
      </c>
      <c r="D403" s="2">
        <v>4.3333333333333299E-4</v>
      </c>
      <c r="G403">
        <f t="shared" si="43"/>
        <v>4.3114344081966065E-2</v>
      </c>
      <c r="M403">
        <f>('Sharpe Ratio'!$H$2*B403) + (1 - 'Sharpe Ratio'!$H$2)*C403</f>
        <v>2.7049829143871551E-2</v>
      </c>
      <c r="N403">
        <f>('Sharpe Ratio'!$H$3*B403) + (1 - 'Sharpe Ratio'!$H$3)*C403</f>
        <v>1.7302448748621888E-2</v>
      </c>
      <c r="O403">
        <f>('Sharpe Ratio'!$H$4*B403) + (1 - 'Sharpe Ratio'!$H$4)*C403</f>
        <v>1.352097796415699E-2</v>
      </c>
      <c r="P403" s="3">
        <v>33269</v>
      </c>
    </row>
    <row r="404" spans="1:16" x14ac:dyDescent="0.3">
      <c r="A404" s="3">
        <v>33238</v>
      </c>
      <c r="B404" s="2">
        <v>2.7859256483479599E-2</v>
      </c>
      <c r="C404" s="2">
        <v>1.90714150167626E-2</v>
      </c>
      <c r="D404" s="2">
        <v>5.0000000000000001E-4</v>
      </c>
      <c r="G404">
        <f t="shared" si="43"/>
        <v>2.7359256483479599E-2</v>
      </c>
      <c r="M404">
        <f>('Sharpe Ratio'!$H$2*B404) + (1 - 'Sharpe Ratio'!$H$2)*C404</f>
        <v>2.3498133263447761E-2</v>
      </c>
      <c r="N404">
        <f>('Sharpe Ratio'!$H$3*B404) + (1 - 'Sharpe Ratio'!$H$3)*C404</f>
        <v>2.0921462277218156E-2</v>
      </c>
      <c r="O404">
        <f>('Sharpe Ratio'!$H$4*B404) + (1 - 'Sharpe Ratio'!$H$4)*C404</f>
        <v>1.9921849493012657E-2</v>
      </c>
      <c r="P404" s="3">
        <v>33238</v>
      </c>
    </row>
    <row r="405" spans="1:16" x14ac:dyDescent="0.3">
      <c r="A405" s="3">
        <v>33207</v>
      </c>
      <c r="B405" s="2">
        <v>6.4644380244875496E-2</v>
      </c>
      <c r="C405" s="2">
        <v>2.8294523221022602E-2</v>
      </c>
      <c r="D405" s="2">
        <v>4.75E-4</v>
      </c>
      <c r="G405">
        <f t="shared" si="43"/>
        <v>6.4169380244875493E-2</v>
      </c>
      <c r="M405">
        <f>('Sharpe Ratio'!$H$2*B405) + (1 - 'Sharpe Ratio'!$H$2)*C405</f>
        <v>4.6605114731044478E-2</v>
      </c>
      <c r="N405">
        <f>('Sharpe Ratio'!$H$3*B405) + (1 - 'Sharpe Ratio'!$H$3)*C405</f>
        <v>3.5947022831948491E-2</v>
      </c>
      <c r="O405">
        <f>('Sharpe Ratio'!$H$4*B405) + (1 - 'Sharpe Ratio'!$H$4)*C405</f>
        <v>3.1812243896449564E-2</v>
      </c>
      <c r="P405" s="3">
        <v>33207</v>
      </c>
    </row>
    <row r="406" spans="1:16" x14ac:dyDescent="0.3">
      <c r="A406" s="3">
        <v>33177</v>
      </c>
      <c r="B406" s="2">
        <v>-4.2602156134847798E-3</v>
      </c>
      <c r="C406" s="2">
        <v>1.84829413713152E-2</v>
      </c>
      <c r="D406" s="2">
        <v>5.6666666666666703E-4</v>
      </c>
      <c r="G406">
        <f t="shared" si="43"/>
        <v>-4.8268822801514465E-3</v>
      </c>
      <c r="M406">
        <f>('Sharpe Ratio'!$H$2*B406) + (1 - 'Sharpe Ratio'!$H$2)*C406</f>
        <v>7.0264820811533884E-3</v>
      </c>
      <c r="N406">
        <f>('Sharpe Ratio'!$H$3*B406) + (1 - 'Sharpe Ratio'!$H$3)*C406</f>
        <v>1.3694972057895306E-2</v>
      </c>
      <c r="O406">
        <f>('Sharpe Ratio'!$H$4*B406) + (1 - 'Sharpe Ratio'!$H$4)*C406</f>
        <v>1.6281995340154388E-2</v>
      </c>
      <c r="P406" s="3">
        <v>33177</v>
      </c>
    </row>
    <row r="407" spans="1:16" x14ac:dyDescent="0.3">
      <c r="A407" s="3">
        <v>33146</v>
      </c>
      <c r="B407" s="2">
        <v>-4.86733736447039E-2</v>
      </c>
      <c r="C407" s="2">
        <v>9.6652285876725995E-3</v>
      </c>
      <c r="D407" s="2">
        <v>5.0000000000000001E-4</v>
      </c>
      <c r="G407">
        <f t="shared" si="43"/>
        <v>-4.9173373644703901E-2</v>
      </c>
      <c r="M407">
        <f>('Sharpe Ratio'!$H$2*B407) + (1 - 'Sharpe Ratio'!$H$2)*C407</f>
        <v>-1.9721800748969093E-2</v>
      </c>
      <c r="N407">
        <f>('Sharpe Ratio'!$H$3*B407) + (1 - 'Sharpe Ratio'!$H$3)*C407</f>
        <v>-2.6164189190086102E-3</v>
      </c>
      <c r="O407">
        <f>('Sharpe Ratio'!$H$4*B407) + (1 - 'Sharpe Ratio'!$H$4)*C407</f>
        <v>4.0195693182654285E-3</v>
      </c>
      <c r="P407" s="3">
        <v>33146</v>
      </c>
    </row>
    <row r="408" spans="1:16" x14ac:dyDescent="0.3">
      <c r="A408" s="3">
        <v>33116</v>
      </c>
      <c r="B408" s="2">
        <v>-9.0385367646187195E-2</v>
      </c>
      <c r="C408" s="2">
        <v>-2.5867405114839499E-2</v>
      </c>
      <c r="D408" s="2">
        <v>5.5000000000000003E-4</v>
      </c>
      <c r="G408">
        <f t="shared" si="43"/>
        <v>-9.093536764618719E-2</v>
      </c>
      <c r="M408">
        <f>('Sharpe Ratio'!$H$2*B408) + (1 - 'Sharpe Ratio'!$H$2)*C408</f>
        <v>-5.836717687997163E-2</v>
      </c>
      <c r="N408">
        <f>('Sharpe Ratio'!$H$3*B408) + (1 - 'Sharpe Ratio'!$H$3)*C408</f>
        <v>-3.944995326199964E-2</v>
      </c>
      <c r="O408">
        <f>('Sharpe Ratio'!$H$4*B408) + (1 - 'Sharpe Ratio'!$H$4)*C408</f>
        <v>-3.2111065731826649E-2</v>
      </c>
      <c r="P408" s="3">
        <v>33116</v>
      </c>
    </row>
    <row r="409" spans="1:16" x14ac:dyDescent="0.3">
      <c r="A409" s="3">
        <v>33085</v>
      </c>
      <c r="B409" s="2">
        <v>-3.2020984970224701E-3</v>
      </c>
      <c r="C409" s="2">
        <v>1.1100863034455601E-2</v>
      </c>
      <c r="D409" s="2">
        <v>5.6666666666666703E-4</v>
      </c>
      <c r="G409">
        <f t="shared" si="43"/>
        <v>-3.7687651636891372E-3</v>
      </c>
      <c r="M409">
        <f>('Sharpe Ratio'!$H$2*B409) + (1 - 'Sharpe Ratio'!$H$2)*C409</f>
        <v>3.8960015183677945E-3</v>
      </c>
      <c r="N409">
        <f>('Sharpe Ratio'!$H$3*B409) + (1 - 'Sharpe Ratio'!$H$3)*C409</f>
        <v>8.0897533213444804E-3</v>
      </c>
      <c r="O409">
        <f>('Sharpe Ratio'!$H$4*B409) + (1 - 'Sharpe Ratio'!$H$4)*C409</f>
        <v>9.7167083879572437E-3</v>
      </c>
      <c r="P409" s="3">
        <v>33085</v>
      </c>
    </row>
    <row r="410" spans="1:16" x14ac:dyDescent="0.3">
      <c r="A410" s="3">
        <v>33054</v>
      </c>
      <c r="B410" s="2">
        <v>-6.7482718555986797E-3</v>
      </c>
      <c r="C410" s="2">
        <v>1.8793207597825198E-2</v>
      </c>
      <c r="D410" s="2">
        <v>5.2499999999999997E-4</v>
      </c>
      <c r="G410">
        <f t="shared" si="43"/>
        <v>-7.27327185559868E-3</v>
      </c>
      <c r="M410">
        <f>('Sharpe Ratio'!$H$2*B410) + (1 - 'Sharpe Ratio'!$H$2)*C410</f>
        <v>5.9271433234494159E-3</v>
      </c>
      <c r="N410">
        <f>('Sharpe Ratio'!$H$3*B410) + (1 - 'Sharpe Ratio'!$H$3)*C410</f>
        <v>1.3416125606786311E-2</v>
      </c>
      <c r="O410">
        <f>('Sharpe Ratio'!$H$4*B410) + (1 - 'Sharpe Ratio'!$H$4)*C410</f>
        <v>1.6321456737970544E-2</v>
      </c>
      <c r="P410" s="3">
        <v>33054</v>
      </c>
    </row>
    <row r="411" spans="1:16" x14ac:dyDescent="0.3">
      <c r="A411" s="3">
        <v>33024</v>
      </c>
      <c r="B411" s="2">
        <v>9.75050555791699E-2</v>
      </c>
      <c r="C411" s="2">
        <v>3.4401360780365903E-2</v>
      </c>
      <c r="D411" s="2">
        <v>5.6666666666666703E-4</v>
      </c>
      <c r="G411">
        <f t="shared" si="43"/>
        <v>9.6938388912503226E-2</v>
      </c>
      <c r="M411">
        <f>('Sharpe Ratio'!$H$2*B411) + (1 - 'Sharpe Ratio'!$H$2)*C411</f>
        <v>6.6188720424607994E-2</v>
      </c>
      <c r="N411">
        <f>('Sharpe Ratio'!$H$3*B411) + (1 - 'Sharpe Ratio'!$H$3)*C411</f>
        <v>4.7686172315634184E-2</v>
      </c>
      <c r="O411">
        <f>('Sharpe Ratio'!$H$4*B411) + (1 - 'Sharpe Ratio'!$H$4)*C411</f>
        <v>4.050815706690758E-2</v>
      </c>
      <c r="P411" s="3">
        <v>33024</v>
      </c>
    </row>
    <row r="412" spans="1:16" x14ac:dyDescent="0.3">
      <c r="A412" s="3">
        <v>32993</v>
      </c>
      <c r="B412" s="2">
        <v>-2.49547875012559E-2</v>
      </c>
      <c r="C412" s="2">
        <v>-1.7998977330833599E-2</v>
      </c>
      <c r="D412" s="2">
        <v>5.7499999999999999E-4</v>
      </c>
      <c r="G412">
        <f t="shared" si="43"/>
        <v>-2.55297875012559E-2</v>
      </c>
      <c r="M412">
        <f>('Sharpe Ratio'!$H$2*B412) + (1 - 'Sharpe Ratio'!$H$2)*C412</f>
        <v>-2.1502842519857068E-2</v>
      </c>
      <c r="N412">
        <f>('Sharpe Ratio'!$H$3*B412) + (1 - 'Sharpe Ratio'!$H$3)*C412</f>
        <v>-1.9463338926201133E-2</v>
      </c>
      <c r="O412">
        <f>('Sharpe Ratio'!$H$4*B412) + (1 - 'Sharpe Ratio'!$H$4)*C412</f>
        <v>-1.8672118829981266E-2</v>
      </c>
      <c r="P412" s="3">
        <v>32993</v>
      </c>
    </row>
    <row r="413" spans="1:16" x14ac:dyDescent="0.3">
      <c r="A413" s="3">
        <v>32963</v>
      </c>
      <c r="B413" s="2">
        <v>2.6505775577557698E-2</v>
      </c>
      <c r="C413" s="2">
        <v>-2.88919102651242E-3</v>
      </c>
      <c r="D413" s="2">
        <v>5.3333333333333303E-4</v>
      </c>
      <c r="G413">
        <f t="shared" si="43"/>
        <v>2.5972442244224365E-2</v>
      </c>
      <c r="M413">
        <f>('Sharpe Ratio'!$H$2*B413) + (1 - 'Sharpe Ratio'!$H$2)*C413</f>
        <v>1.1917998602450037E-2</v>
      </c>
      <c r="N413">
        <f>('Sharpe Ratio'!$H$3*B413) + (1 - 'Sharpe Ratio'!$H$3)*C413</f>
        <v>3.299140618181986E-3</v>
      </c>
      <c r="O413">
        <f>('Sharpe Ratio'!$H$4*B413) + (1 - 'Sharpe Ratio'!$H$4)*C413</f>
        <v>-4.4522842294555682E-5</v>
      </c>
      <c r="P413" s="3">
        <v>32963</v>
      </c>
    </row>
    <row r="414" spans="1:16" x14ac:dyDescent="0.3">
      <c r="A414" s="3">
        <v>32932</v>
      </c>
      <c r="B414" s="2">
        <v>1.2875088140816201E-2</v>
      </c>
      <c r="C414" s="2">
        <v>-2.03901311765065E-4</v>
      </c>
      <c r="D414" s="2">
        <v>4.75E-4</v>
      </c>
      <c r="G414">
        <f t="shared" si="43"/>
        <v>1.2400088140816201E-2</v>
      </c>
      <c r="M414">
        <f>('Sharpe Ratio'!$H$2*B414) + (1 - 'Sharpe Ratio'!$H$2)*C414</f>
        <v>6.3844061215475312E-3</v>
      </c>
      <c r="N414">
        <f>('Sharpe Ratio'!$H$3*B414) + (1 - 'Sharpe Ratio'!$H$3)*C414</f>
        <v>2.5495334990377548E-3</v>
      </c>
      <c r="O414">
        <f>('Sharpe Ratio'!$H$4*B414) + (1 - 'Sharpe Ratio'!$H$4)*C414</f>
        <v>1.0618046738415788E-3</v>
      </c>
      <c r="P414" s="3">
        <v>32932</v>
      </c>
    </row>
    <row r="415" spans="1:16" x14ac:dyDescent="0.3">
      <c r="A415" s="3">
        <v>32904</v>
      </c>
      <c r="B415" s="2">
        <v>-6.7131180490419301E-2</v>
      </c>
      <c r="C415" s="2">
        <v>-2.5790432047674301E-2</v>
      </c>
      <c r="D415" s="2">
        <v>4.75E-4</v>
      </c>
      <c r="G415">
        <f t="shared" si="43"/>
        <v>-6.7606180490419304E-2</v>
      </c>
      <c r="M415">
        <f>('Sharpe Ratio'!$H$2*B415) + (1 - 'Sharpe Ratio'!$H$2)*C415</f>
        <v>-4.6615096005965743E-2</v>
      </c>
      <c r="N415">
        <f>('Sharpe Ratio'!$H$3*B415) + (1 - 'Sharpe Ratio'!$H$3)*C415</f>
        <v>-3.4493631654921572E-2</v>
      </c>
      <c r="O415">
        <f>('Sharpe Ratio'!$H$4*B415) + (1 - 'Sharpe Ratio'!$H$4)*C415</f>
        <v>-2.9791141195972759E-2</v>
      </c>
      <c r="P415" s="3">
        <v>32904</v>
      </c>
    </row>
    <row r="416" spans="1:16" x14ac:dyDescent="0.3">
      <c r="A416" s="3">
        <v>32873</v>
      </c>
      <c r="B416" s="2">
        <v>2.4012074643249299E-2</v>
      </c>
      <c r="C416" s="2">
        <v>9.9331170121175205E-5</v>
      </c>
      <c r="D416" s="2">
        <v>5.0833333333333297E-4</v>
      </c>
      <c r="G416">
        <f t="shared" si="43"/>
        <v>2.3503741309915966E-2</v>
      </c>
      <c r="M416">
        <f>('Sharpe Ratio'!$H$2*B416) + (1 - 'Sharpe Ratio'!$H$2)*C416</f>
        <v>1.2144948772772758E-2</v>
      </c>
      <c r="N416">
        <f>('Sharpe Ratio'!$H$3*B416) + (1 - 'Sharpe Ratio'!$H$3)*C416</f>
        <v>5.1335259402465003E-3</v>
      </c>
      <c r="O416">
        <f>('Sharpe Ratio'!$H$4*B416) + (1 - 'Sharpe Ratio'!$H$4)*C416</f>
        <v>2.4134627516128235E-3</v>
      </c>
      <c r="P416" s="3">
        <v>32873</v>
      </c>
    </row>
    <row r="417" spans="1:16" x14ac:dyDescent="0.3">
      <c r="A417" s="3">
        <v>32842</v>
      </c>
      <c r="B417" s="2">
        <v>2.0390499707252398E-2</v>
      </c>
      <c r="C417" s="2">
        <v>8.7845285413674697E-3</v>
      </c>
      <c r="D417" s="2">
        <v>5.7499999999999999E-4</v>
      </c>
      <c r="G417">
        <f t="shared" si="43"/>
        <v>1.9815499707252399E-2</v>
      </c>
      <c r="M417">
        <f>('Sharpe Ratio'!$H$2*B417) + (1 - 'Sharpe Ratio'!$H$2)*C417</f>
        <v>1.4630829311028271E-2</v>
      </c>
      <c r="N417">
        <f>('Sharpe Ratio'!$H$3*B417) + (1 - 'Sharpe Ratio'!$H$3)*C417</f>
        <v>1.1227858367206151E-2</v>
      </c>
      <c r="O417">
        <f>('Sharpe Ratio'!$H$4*B417) + (1 - 'Sharpe Ratio'!$H$4)*C417</f>
        <v>9.9076846710285053E-3</v>
      </c>
      <c r="P417" s="3">
        <v>32842</v>
      </c>
    </row>
    <row r="418" spans="1:16" x14ac:dyDescent="0.3">
      <c r="A418" s="3">
        <v>32812</v>
      </c>
      <c r="B418" s="2">
        <v>-2.3211865776484802E-2</v>
      </c>
      <c r="C418" s="2">
        <v>3.2592950265572199E-2</v>
      </c>
      <c r="D418" s="2">
        <v>5.6666666666666703E-4</v>
      </c>
      <c r="G418">
        <f t="shared" si="43"/>
        <v>-2.3778532443151468E-2</v>
      </c>
      <c r="M418">
        <f>('Sharpe Ratio'!$H$2*B418) + (1 - 'Sharpe Ratio'!$H$2)*C418</f>
        <v>4.4822704858002993E-3</v>
      </c>
      <c r="N418">
        <f>('Sharpe Ratio'!$H$3*B418) + (1 - 'Sharpe Ratio'!$H$3)*C418</f>
        <v>2.0844724329789208E-2</v>
      </c>
      <c r="O418">
        <f>('Sharpe Ratio'!$H$4*B418) + (1 - 'Sharpe Ratio'!$H$4)*C418</f>
        <v>2.719249559388736E-2</v>
      </c>
      <c r="P418" s="3">
        <v>32812</v>
      </c>
    </row>
    <row r="419" spans="1:16" x14ac:dyDescent="0.3">
      <c r="A419" s="3">
        <v>32781</v>
      </c>
      <c r="B419" s="2">
        <v>-4.0613662535133902E-3</v>
      </c>
      <c r="C419" s="2">
        <v>3.2178817341961298E-3</v>
      </c>
      <c r="D419" s="2">
        <v>5.4166666666666697E-4</v>
      </c>
      <c r="G419">
        <f t="shared" si="43"/>
        <v>-4.6030329201800571E-3</v>
      </c>
      <c r="M419">
        <f>('Sharpe Ratio'!$H$2*B419) + (1 - 'Sharpe Ratio'!$H$2)*C419</f>
        <v>-4.4890948084590275E-4</v>
      </c>
      <c r="N419">
        <f>('Sharpe Ratio'!$H$3*B419) + (1 - 'Sharpe Ratio'!$H$3)*C419</f>
        <v>1.6854288731786374E-3</v>
      </c>
      <c r="O419">
        <f>('Sharpe Ratio'!$H$4*B419) + (1 - 'Sharpe Ratio'!$H$4)*C419</f>
        <v>2.5134398671724737E-3</v>
      </c>
      <c r="P419" s="3">
        <v>32781</v>
      </c>
    </row>
    <row r="420" spans="1:16" x14ac:dyDescent="0.3">
      <c r="A420" s="3">
        <v>32751</v>
      </c>
      <c r="B420" s="2">
        <v>1.95551179114275E-2</v>
      </c>
      <c r="C420" s="2">
        <v>-2.4405887118552599E-2</v>
      </c>
      <c r="D420" s="2">
        <v>6.1666666666666695E-4</v>
      </c>
      <c r="G420">
        <f t="shared" si="43"/>
        <v>1.8938451244760832E-2</v>
      </c>
      <c r="M420">
        <f>('Sharpe Ratio'!$H$2*B420) + (1 - 'Sharpe Ratio'!$H$2)*C420</f>
        <v>-2.2613156847290719E-3</v>
      </c>
      <c r="N420">
        <f>('Sharpe Ratio'!$H$3*B420) + (1 - 'Sharpe Ratio'!$H$3)*C420</f>
        <v>-1.5151061888646483E-2</v>
      </c>
      <c r="O420">
        <f>('Sharpe Ratio'!$H$4*B420) + (1 - 'Sharpe Ratio'!$H$4)*C420</f>
        <v>-2.0151605287264163E-2</v>
      </c>
      <c r="P420" s="3">
        <v>32751</v>
      </c>
    </row>
    <row r="421" spans="1:16" x14ac:dyDescent="0.3">
      <c r="A421" s="3">
        <v>32720</v>
      </c>
      <c r="B421" s="2">
        <v>9.0278446863859801E-2</v>
      </c>
      <c r="C421" s="2">
        <v>2.5087373265511002E-2</v>
      </c>
      <c r="D421" s="2">
        <v>5.8333333333333295E-4</v>
      </c>
      <c r="G421">
        <f t="shared" si="43"/>
        <v>8.9695113530526463E-2</v>
      </c>
      <c r="M421">
        <f>('Sharpe Ratio'!$H$2*B421) + (1 - 'Sharpe Ratio'!$H$2)*C421</f>
        <v>5.7926212713375544E-2</v>
      </c>
      <c r="N421">
        <f>('Sharpe Ratio'!$H$3*B421) + (1 - 'Sharpe Ratio'!$H$3)*C421</f>
        <v>3.8811627119380132E-2</v>
      </c>
      <c r="O421">
        <f>('Sharpe Ratio'!$H$4*B421) + (1 - 'Sharpe Ratio'!$H$4)*C421</f>
        <v>3.1396173525707602E-2</v>
      </c>
      <c r="P421" s="3">
        <v>32720</v>
      </c>
    </row>
    <row r="422" spans="1:16" x14ac:dyDescent="0.3">
      <c r="A422" s="3">
        <v>32689</v>
      </c>
      <c r="B422" s="2">
        <v>-5.6660325454719303E-3</v>
      </c>
      <c r="C422" s="2">
        <v>4.0205888704916801E-2</v>
      </c>
      <c r="D422" s="2">
        <v>5.9166666666666699E-4</v>
      </c>
      <c r="G422">
        <f t="shared" si="43"/>
        <v>-6.2576992121385969E-3</v>
      </c>
      <c r="M422">
        <f>('Sharpe Ratio'!$H$2*B422) + (1 - 'Sharpe Ratio'!$H$2)*C422</f>
        <v>1.7098727341267227E-2</v>
      </c>
      <c r="N422">
        <f>('Sharpe Ratio'!$H$3*B422) + (1 - 'Sharpe Ratio'!$H$3)*C422</f>
        <v>3.0548770678546777E-2</v>
      </c>
      <c r="O422">
        <f>('Sharpe Ratio'!$H$4*B422) + (1 - 'Sharpe Ratio'!$H$4)*C422</f>
        <v>3.5766679887722225E-2</v>
      </c>
      <c r="P422" s="3">
        <v>32689</v>
      </c>
    </row>
    <row r="423" spans="1:16" x14ac:dyDescent="0.3">
      <c r="A423" s="3">
        <v>32659</v>
      </c>
      <c r="B423" s="2">
        <v>4.0455102098937698E-2</v>
      </c>
      <c r="C423" s="2">
        <v>3.1905805445158399E-2</v>
      </c>
      <c r="D423" s="2">
        <v>6.5833333333333304E-4</v>
      </c>
      <c r="G423">
        <f t="shared" si="43"/>
        <v>3.9796768765604368E-2</v>
      </c>
      <c r="M423">
        <f>('Sharpe Ratio'!$H$2*B423) + (1 - 'Sharpe Ratio'!$H$2)*C423</f>
        <v>3.6212361001143827E-2</v>
      </c>
      <c r="N423">
        <f>('Sharpe Ratio'!$H$3*B423) + (1 - 'Sharpe Ratio'!$H$3)*C423</f>
        <v>3.370563341349965E-2</v>
      </c>
      <c r="O423">
        <f>('Sharpe Ratio'!$H$4*B423) + (1 - 'Sharpe Ratio'!$H$4)*C423</f>
        <v>3.273315498822877E-2</v>
      </c>
      <c r="P423" s="3">
        <v>32659</v>
      </c>
    </row>
    <row r="424" spans="1:16" x14ac:dyDescent="0.3">
      <c r="A424" s="3">
        <v>32628</v>
      </c>
      <c r="B424" s="2">
        <v>5.1917315757938898E-2</v>
      </c>
      <c r="C424" s="2">
        <v>2.5091379835516299E-2</v>
      </c>
      <c r="D424" s="2">
        <v>5.5833333333333299E-4</v>
      </c>
      <c r="G424">
        <f t="shared" si="43"/>
        <v>5.1358982424605563E-2</v>
      </c>
      <c r="M424">
        <f>('Sharpe Ratio'!$H$2*B424) + (1 - 'Sharpe Ratio'!$H$2)*C424</f>
        <v>3.8604466124333769E-2</v>
      </c>
      <c r="N424">
        <f>('Sharpe Ratio'!$H$3*B424) + (1 - 'Sharpe Ratio'!$H$3)*C424</f>
        <v>3.0738870115171395E-2</v>
      </c>
      <c r="O424">
        <f>('Sharpe Ratio'!$H$4*B424) + (1 - 'Sharpe Ratio'!$H$4)*C424</f>
        <v>2.7687432671984445E-2</v>
      </c>
      <c r="P424" s="3">
        <v>32628</v>
      </c>
    </row>
    <row r="425" spans="1:16" x14ac:dyDescent="0.3">
      <c r="A425" s="3">
        <v>32598</v>
      </c>
      <c r="B425" s="2">
        <v>2.33299610656366E-2</v>
      </c>
      <c r="C425" s="2">
        <v>9.4161958568736992E-3</v>
      </c>
      <c r="D425" s="2">
        <v>5.5833333333333299E-4</v>
      </c>
      <c r="G425">
        <f t="shared" si="43"/>
        <v>2.2771627732303266E-2</v>
      </c>
      <c r="M425">
        <f>('Sharpe Ratio'!$H$2*B425) + (1 - 'Sharpe Ratio'!$H$2)*C425</f>
        <v>1.6425006673841457E-2</v>
      </c>
      <c r="N425">
        <f>('Sharpe Ratio'!$H$3*B425) + (1 - 'Sharpe Ratio'!$H$3)*C425</f>
        <v>1.2345370592738629E-2</v>
      </c>
      <c r="O425">
        <f>('Sharpe Ratio'!$H$4*B425) + (1 - 'Sharpe Ratio'!$H$4)*C425</f>
        <v>1.0762686422594052E-2</v>
      </c>
      <c r="P425" s="3">
        <v>32598</v>
      </c>
    </row>
    <row r="426" spans="1:16" x14ac:dyDescent="0.3">
      <c r="A426" s="3">
        <v>32567</v>
      </c>
      <c r="B426" s="2">
        <v>-2.4915925566101099E-2</v>
      </c>
      <c r="C426" s="2">
        <v>-1.49168969825465E-2</v>
      </c>
      <c r="D426" s="2">
        <v>5.0833333333333297E-4</v>
      </c>
      <c r="G426">
        <f t="shared" si="43"/>
        <v>-2.5424258899434431E-2</v>
      </c>
      <c r="M426">
        <f>('Sharpe Ratio'!$H$2*B426) + (1 - 'Sharpe Ratio'!$H$2)*C426</f>
        <v>-1.9953729115623608E-2</v>
      </c>
      <c r="N426">
        <f>('Sharpe Ratio'!$H$3*B426) + (1 - 'Sharpe Ratio'!$H$3)*C426</f>
        <v>-1.702192761017943E-2</v>
      </c>
      <c r="O426">
        <f>('Sharpe Ratio'!$H$4*B426) + (1 - 'Sharpe Ratio'!$H$4)*C426</f>
        <v>-1.5884542867906491E-2</v>
      </c>
      <c r="P426" s="3">
        <v>32567</v>
      </c>
    </row>
    <row r="427" spans="1:16" x14ac:dyDescent="0.3">
      <c r="A427" s="3">
        <v>32539</v>
      </c>
      <c r="B427" s="2">
        <v>7.3227462303496998E-2</v>
      </c>
      <c r="C427" s="2">
        <v>1.70189827114859E-2</v>
      </c>
      <c r="D427" s="2">
        <v>4.58333333333333E-4</v>
      </c>
      <c r="G427">
        <f t="shared" si="43"/>
        <v>7.276912897016366E-2</v>
      </c>
      <c r="M427">
        <f>('Sharpe Ratio'!$H$2*B427) + (1 - 'Sharpe Ratio'!$H$2)*C427</f>
        <v>4.5333000797811378E-2</v>
      </c>
      <c r="N427">
        <f>('Sharpe Ratio'!$H$3*B427) + (1 - 'Sharpe Ratio'!$H$3)*C427</f>
        <v>2.8852189316022046E-2</v>
      </c>
      <c r="O427">
        <f>('Sharpe Ratio'!$H$4*B427) + (1 - 'Sharpe Ratio'!$H$4)*C427</f>
        <v>2.2458501515243059E-2</v>
      </c>
      <c r="P427" s="3">
        <v>32539</v>
      </c>
    </row>
    <row r="428" spans="1:16" x14ac:dyDescent="0.3">
      <c r="A428" s="3">
        <v>32508</v>
      </c>
      <c r="B428" s="2">
        <v>1.7447079368706001E-2</v>
      </c>
      <c r="C428" s="2">
        <v>2.39299085259947E-3</v>
      </c>
      <c r="D428" s="2">
        <v>5.2499999999999997E-4</v>
      </c>
      <c r="G428">
        <f t="shared" si="43"/>
        <v>1.6922079368705999E-2</v>
      </c>
      <c r="M428">
        <f>('Sharpe Ratio'!$H$2*B428) + (1 - 'Sharpe Ratio'!$H$2)*C428</f>
        <v>9.9762191770810769E-3</v>
      </c>
      <c r="N428">
        <f>('Sharpe Ratio'!$H$3*B428) + (1 - 'Sharpe Ratio'!$H$3)*C428</f>
        <v>5.5622304574967762E-3</v>
      </c>
      <c r="O428">
        <f>('Sharpe Ratio'!$H$4*B428) + (1 - 'Sharpe Ratio'!$H$4)*C428</f>
        <v>3.8498350538865786E-3</v>
      </c>
      <c r="P428" s="3">
        <v>32508</v>
      </c>
    </row>
    <row r="429" spans="1:16" x14ac:dyDescent="0.3">
      <c r="A429" s="3">
        <v>32477</v>
      </c>
      <c r="B429" s="2">
        <v>-1.42542271988674E-2</v>
      </c>
      <c r="C429" s="2">
        <v>-2.08978913158493E-2</v>
      </c>
      <c r="D429" s="2">
        <v>4.75E-4</v>
      </c>
      <c r="G429">
        <f t="shared" si="43"/>
        <v>-1.4729227198867399E-2</v>
      </c>
      <c r="M429">
        <f>('Sharpe Ratio'!$H$2*B429) + (1 - 'Sharpe Ratio'!$H$2)*C429</f>
        <v>-1.7551264128402071E-2</v>
      </c>
      <c r="N429">
        <f>('Sharpe Ratio'!$H$3*B429) + (1 - 'Sharpe Ratio'!$H$3)*C429</f>
        <v>-1.9499243804334619E-2</v>
      </c>
      <c r="O429">
        <f>('Sharpe Ratio'!$H$4*B429) + (1 - 'Sharpe Ratio'!$H$4)*C429</f>
        <v>-2.0254957435543702E-2</v>
      </c>
      <c r="P429" s="3">
        <v>32477</v>
      </c>
    </row>
    <row r="430" spans="1:16" x14ac:dyDescent="0.3">
      <c r="A430" s="3">
        <v>32447</v>
      </c>
      <c r="B430" s="2">
        <v>2.78471383923404E-2</v>
      </c>
      <c r="C430" s="2">
        <v>2.1383356492203201E-2</v>
      </c>
      <c r="D430" s="2">
        <v>5.0833333333333297E-4</v>
      </c>
      <c r="G430">
        <f t="shared" si="43"/>
        <v>2.7338805059007067E-2</v>
      </c>
      <c r="M430">
        <f>('Sharpe Ratio'!$H$2*B430) + (1 - 'Sharpe Ratio'!$H$2)*C430</f>
        <v>2.4639371224410258E-2</v>
      </c>
      <c r="N430">
        <f>('Sharpe Ratio'!$H$3*B430) + (1 - 'Sharpe Ratio'!$H$3)*C430</f>
        <v>2.2744134567436101E-2</v>
      </c>
      <c r="O430">
        <f>('Sharpe Ratio'!$H$4*B430) + (1 - 'Sharpe Ratio'!$H$4)*C430</f>
        <v>2.2008882452776928E-2</v>
      </c>
      <c r="P430" s="3">
        <v>32447</v>
      </c>
    </row>
    <row r="431" spans="1:16" x14ac:dyDescent="0.3">
      <c r="A431" s="3">
        <v>32416</v>
      </c>
      <c r="B431" s="2">
        <v>4.2601979242095099E-2</v>
      </c>
      <c r="C431" s="2">
        <v>3.2726113126320303E-2</v>
      </c>
      <c r="D431" s="2">
        <v>5.1666666666666701E-4</v>
      </c>
      <c r="G431">
        <f t="shared" si="43"/>
        <v>4.2085312575428434E-2</v>
      </c>
      <c r="M431">
        <f>('Sharpe Ratio'!$H$2*B431) + (1 - 'Sharpe Ratio'!$H$2)*C431</f>
        <v>3.770090436511267E-2</v>
      </c>
      <c r="N431">
        <f>('Sharpe Ratio'!$H$3*B431) + (1 - 'Sharpe Ratio'!$H$3)*C431</f>
        <v>3.4805215158521696E-2</v>
      </c>
      <c r="O431">
        <f>('Sharpe Ratio'!$H$4*B431) + (1 - 'Sharpe Ratio'!$H$4)*C431</f>
        <v>3.3681840088338688E-2</v>
      </c>
      <c r="P431" s="3">
        <v>32416</v>
      </c>
    </row>
    <row r="432" spans="1:16" x14ac:dyDescent="0.3">
      <c r="A432" s="3">
        <v>32386</v>
      </c>
      <c r="B432" s="2">
        <v>-3.39440373084611E-2</v>
      </c>
      <c r="C432" s="2">
        <v>8.7771793337321203E-4</v>
      </c>
      <c r="D432" s="2">
        <v>4.9166666666666705E-4</v>
      </c>
      <c r="G432">
        <f t="shared" si="43"/>
        <v>-3.4435703975127768E-2</v>
      </c>
      <c r="M432">
        <f>('Sharpe Ratio'!$H$2*B432) + (1 - 'Sharpe Ratio'!$H$2)*C432</f>
        <v>-1.6663119585651722E-2</v>
      </c>
      <c r="N432">
        <f>('Sharpe Ratio'!$H$3*B432) + (1 - 'Sharpe Ratio'!$H$3)*C432</f>
        <v>-6.453080321624954E-3</v>
      </c>
      <c r="O432">
        <f>('Sharpe Ratio'!$H$4*B432) + (1 - 'Sharpe Ratio'!$H$4)*C432</f>
        <v>-2.4921222365200941E-3</v>
      </c>
      <c r="P432" s="3">
        <v>32386</v>
      </c>
    </row>
    <row r="433" spans="1:16" x14ac:dyDescent="0.3">
      <c r="A433" s="3">
        <v>32355</v>
      </c>
      <c r="B433" s="2">
        <v>-3.7996316514295999E-3</v>
      </c>
      <c r="C433" s="2">
        <v>-1.2878071833648299E-2</v>
      </c>
      <c r="D433" s="2">
        <v>4.2499999999999998E-4</v>
      </c>
      <c r="G433">
        <f t="shared" si="43"/>
        <v>-4.2246316514295999E-3</v>
      </c>
      <c r="M433">
        <f>('Sharpe Ratio'!$H$2*B433) + (1 - 'Sharpe Ratio'!$H$2)*C433</f>
        <v>-8.3049696721819305E-3</v>
      </c>
      <c r="N433">
        <f>('Sharpe Ratio'!$H$3*B433) + (1 - 'Sharpe Ratio'!$H$3)*C433</f>
        <v>-1.0966846710626376E-2</v>
      </c>
      <c r="O433">
        <f>('Sharpe Ratio'!$H$4*B433) + (1 - 'Sharpe Ratio'!$H$4)*C433</f>
        <v>-1.1999514960407739E-2</v>
      </c>
      <c r="P433" s="3">
        <v>32355</v>
      </c>
    </row>
    <row r="434" spans="1:16" x14ac:dyDescent="0.3">
      <c r="A434" s="3">
        <v>32324</v>
      </c>
      <c r="B434" s="2">
        <v>4.5901013466611101E-2</v>
      </c>
      <c r="C434" s="2">
        <v>3.3581633899132997E-2</v>
      </c>
      <c r="D434" s="2">
        <v>4.0833333333333298E-4</v>
      </c>
      <c r="G434">
        <f t="shared" si="43"/>
        <v>4.5492680133277771E-2</v>
      </c>
      <c r="M434">
        <f>('Sharpe Ratio'!$H$2*B434) + (1 - 'Sharpe Ratio'!$H$2)*C434</f>
        <v>3.9787301414385627E-2</v>
      </c>
      <c r="N434">
        <f>('Sharpe Ratio'!$H$3*B434) + (1 - 'Sharpe Ratio'!$H$3)*C434</f>
        <v>3.6175152968138183E-2</v>
      </c>
      <c r="O434">
        <f>('Sharpe Ratio'!$H$4*B434) + (1 - 'Sharpe Ratio'!$H$4)*C434</f>
        <v>3.4773829405830944E-2</v>
      </c>
      <c r="P434" s="3">
        <v>32324</v>
      </c>
    </row>
    <row r="435" spans="1:16" x14ac:dyDescent="0.3">
      <c r="A435" s="3">
        <v>32294</v>
      </c>
      <c r="B435" s="2">
        <v>8.6469455627518101E-3</v>
      </c>
      <c r="C435" s="2">
        <v>-1.6178767370149501E-2</v>
      </c>
      <c r="D435" s="2">
        <v>4.2499999999999998E-4</v>
      </c>
      <c r="G435">
        <f t="shared" si="43"/>
        <v>8.22194556275181E-3</v>
      </c>
      <c r="M435">
        <f>('Sharpe Ratio'!$H$2*B435) + (1 - 'Sharpe Ratio'!$H$2)*C435</f>
        <v>-3.67325770167597E-3</v>
      </c>
      <c r="N435">
        <f>('Sharpe Ratio'!$H$3*B435) + (1 - 'Sharpe Ratio'!$H$3)*C435</f>
        <v>-1.095237106175906E-2</v>
      </c>
      <c r="O435">
        <f>('Sharpe Ratio'!$H$4*B435) + (1 - 'Sharpe Ratio'!$H$4)*C435</f>
        <v>-1.3776284091907847E-2</v>
      </c>
      <c r="P435" s="3">
        <v>32294</v>
      </c>
    </row>
    <row r="436" spans="1:16" x14ac:dyDescent="0.3">
      <c r="A436" s="3">
        <v>32263</v>
      </c>
      <c r="B436" s="2">
        <v>1.10609680559242E-2</v>
      </c>
      <c r="C436" s="2">
        <v>-1.3120973797573401E-2</v>
      </c>
      <c r="D436" s="2">
        <v>3.8333333333333302E-4</v>
      </c>
      <c r="G436">
        <f t="shared" si="43"/>
        <v>1.0677634722590867E-2</v>
      </c>
      <c r="M436">
        <f>('Sharpe Ratio'!$H$2*B436) + (1 - 'Sharpe Ratio'!$H$2)*C436</f>
        <v>-9.3975231689637055E-4</v>
      </c>
      <c r="N436">
        <f>('Sharpe Ratio'!$H$3*B436) + (1 - 'Sharpe Ratio'!$H$3)*C436</f>
        <v>-8.0301064386209021E-3</v>
      </c>
      <c r="O436">
        <f>('Sharpe Ratio'!$H$4*B436) + (1 - 'Sharpe Ratio'!$H$4)*C436</f>
        <v>-1.0780790814894789E-2</v>
      </c>
      <c r="P436" s="3">
        <v>32263</v>
      </c>
    </row>
    <row r="437" spans="1:16" x14ac:dyDescent="0.3">
      <c r="A437" s="3">
        <v>32233</v>
      </c>
      <c r="B437" s="2">
        <v>-3.09053801430361E-2</v>
      </c>
      <c r="C437" s="2">
        <v>-1.9301577458238E-2</v>
      </c>
      <c r="D437" s="2">
        <v>3.66666666666667E-4</v>
      </c>
      <c r="G437">
        <f t="shared" si="43"/>
        <v>-3.1272046809702768E-2</v>
      </c>
      <c r="M437">
        <f>('Sharpe Ratio'!$H$2*B437) + (1 - 'Sharpe Ratio'!$H$2)*C437</f>
        <v>-2.5146785894265902E-2</v>
      </c>
      <c r="N437">
        <f>('Sharpe Ratio'!$H$3*B437) + (1 - 'Sharpe Ratio'!$H$3)*C437</f>
        <v>-2.1744450767819619E-2</v>
      </c>
      <c r="O437">
        <f>('Sharpe Ratio'!$H$4*B437) + (1 - 'Sharpe Ratio'!$H$4)*C437</f>
        <v>-2.0424523735333495E-2</v>
      </c>
      <c r="P437" s="3">
        <v>32233</v>
      </c>
    </row>
    <row r="438" spans="1:16" x14ac:dyDescent="0.3">
      <c r="A438" s="3">
        <v>32202</v>
      </c>
      <c r="B438" s="2">
        <v>4.6616406390235197E-2</v>
      </c>
      <c r="C438" s="2">
        <v>1.04170746034855E-2</v>
      </c>
      <c r="D438" s="2">
        <v>3.8333333333333302E-4</v>
      </c>
      <c r="G438">
        <f t="shared" si="43"/>
        <v>4.6233073056901865E-2</v>
      </c>
      <c r="M438">
        <f>('Sharpe Ratio'!$H$2*B438) + (1 - 'Sharpe Ratio'!$H$2)*C438</f>
        <v>2.8651841712692333E-2</v>
      </c>
      <c r="N438">
        <f>('Sharpe Ratio'!$H$3*B438) + (1 - 'Sharpe Ratio'!$H$3)*C438</f>
        <v>1.8037885112646534E-2</v>
      </c>
      <c r="O438">
        <f>('Sharpe Ratio'!$H$4*B438) + (1 - 'Sharpe Ratio'!$H$4)*C438</f>
        <v>1.3920228351224579E-2</v>
      </c>
      <c r="P438" s="3">
        <v>32202</v>
      </c>
    </row>
    <row r="439" spans="1:16" x14ac:dyDescent="0.3">
      <c r="A439" s="3">
        <v>32173</v>
      </c>
      <c r="B439" s="2">
        <v>4.2068049606255098E-2</v>
      </c>
      <c r="C439" s="2">
        <v>4.5873438459963098E-2</v>
      </c>
      <c r="D439" s="2">
        <v>2.4166666666666699E-4</v>
      </c>
      <c r="G439">
        <f t="shared" si="43"/>
        <v>4.182638293958843E-2</v>
      </c>
      <c r="M439">
        <f>('Sharpe Ratio'!$H$2*B439) + (1 - 'Sharpe Ratio'!$H$2)*C439</f>
        <v>4.3956541763744625E-2</v>
      </c>
      <c r="N439">
        <f>('Sharpe Ratio'!$H$3*B439) + (1 - 'Sharpe Ratio'!$H$3)*C439</f>
        <v>4.5072314628765819E-2</v>
      </c>
      <c r="O439">
        <f>('Sharpe Ratio'!$H$4*B439) + (1 - 'Sharpe Ratio'!$H$4)*C439</f>
        <v>4.5505175799674127E-2</v>
      </c>
      <c r="P439" s="3">
        <v>32173</v>
      </c>
    </row>
    <row r="440" spans="1:16" x14ac:dyDescent="0.3">
      <c r="A440" s="3">
        <v>32142</v>
      </c>
      <c r="B440" s="2">
        <v>7.6063765548890896E-2</v>
      </c>
      <c r="C440" s="2">
        <v>1.5430044917651001E-2</v>
      </c>
      <c r="D440" s="2">
        <v>3.2499999999999999E-4</v>
      </c>
      <c r="G440">
        <f t="shared" si="43"/>
        <v>7.5738765548890891E-2</v>
      </c>
      <c r="M440">
        <f>('Sharpe Ratio'!$H$2*B440) + (1 - 'Sharpe Ratio'!$H$2)*C440</f>
        <v>4.5973199172229681E-2</v>
      </c>
      <c r="N440">
        <f>('Sharpe Ratio'!$H$3*B440) + (1 - 'Sharpe Ratio'!$H$3)*C440</f>
        <v>2.8194868813246364E-2</v>
      </c>
      <c r="O440">
        <f>('Sharpe Ratio'!$H$4*B440) + (1 - 'Sharpe Ratio'!$H$4)*C440</f>
        <v>2.1297811950478994E-2</v>
      </c>
      <c r="P440" s="3">
        <v>32142</v>
      </c>
    </row>
    <row r="441" spans="1:16" x14ac:dyDescent="0.3">
      <c r="A441" s="3">
        <v>32111</v>
      </c>
      <c r="B441" s="2">
        <v>-8.2392922446114902E-2</v>
      </c>
      <c r="C441" s="2">
        <v>-2.4064392996432401E-3</v>
      </c>
      <c r="D441" s="2">
        <v>2.9166666666666702E-4</v>
      </c>
      <c r="G441">
        <f t="shared" si="43"/>
        <v>-8.2684589112781565E-2</v>
      </c>
      <c r="M441">
        <f>('Sharpe Ratio'!$H$2*B441) + (1 - 'Sharpe Ratio'!$H$2)*C441</f>
        <v>-4.2698202160146824E-2</v>
      </c>
      <c r="N441">
        <f>('Sharpe Ratio'!$H$3*B441) + (1 - 'Sharpe Ratio'!$H$3)*C441</f>
        <v>-1.9245474753236489E-2</v>
      </c>
      <c r="O441">
        <f>('Sharpe Ratio'!$H$4*B441) + (1 - 'Sharpe Ratio'!$H$4)*C441</f>
        <v>-1.0147050365441871E-2</v>
      </c>
      <c r="P441" s="3">
        <v>32111</v>
      </c>
    </row>
    <row r="442" spans="1:16" x14ac:dyDescent="0.3">
      <c r="A442" s="3">
        <v>32081</v>
      </c>
      <c r="B442" s="2">
        <v>-0.21536432670569799</v>
      </c>
      <c r="C442" s="2">
        <v>5.6873492655119498E-2</v>
      </c>
      <c r="D442" s="2">
        <v>5.0000000000000001E-4</v>
      </c>
      <c r="G442">
        <f t="shared" si="43"/>
        <v>-0.215864326705698</v>
      </c>
      <c r="M442">
        <f>('Sharpe Ratio'!$H$2*B442) + (1 - 'Sharpe Ratio'!$H$2)*C442</f>
        <v>-8.026144849812869E-2</v>
      </c>
      <c r="N442">
        <f>('Sharpe Ratio'!$H$3*B442) + (1 - 'Sharpe Ratio'!$H$3)*C442</f>
        <v>-4.3896954716372838E-4</v>
      </c>
      <c r="O442">
        <f>('Sharpe Ratio'!$H$4*B442) + (1 - 'Sharpe Ratio'!$H$4)*C442</f>
        <v>3.052795283166761E-2</v>
      </c>
      <c r="P442" s="3">
        <v>32081</v>
      </c>
    </row>
    <row r="443" spans="1:16" x14ac:dyDescent="0.3">
      <c r="A443" s="3">
        <v>32050</v>
      </c>
      <c r="B443" s="2">
        <v>-2.1927400036852802E-2</v>
      </c>
      <c r="C443" s="2">
        <v>-3.2989865581138901E-2</v>
      </c>
      <c r="D443" s="2">
        <v>3.7500000000000001E-4</v>
      </c>
      <c r="G443">
        <f t="shared" si="43"/>
        <v>-2.2302400036852802E-2</v>
      </c>
      <c r="M443">
        <f>('Sharpe Ratio'!$H$2*B443) + (1 - 'Sharpe Ratio'!$H$2)*C443</f>
        <v>-2.7417346064977016E-2</v>
      </c>
      <c r="N443">
        <f>('Sharpe Ratio'!$H$3*B443) + (1 - 'Sharpe Ratio'!$H$3)*C443</f>
        <v>-3.0660956468292068E-2</v>
      </c>
      <c r="O443">
        <f>('Sharpe Ratio'!$H$4*B443) + (1 - 'Sharpe Ratio'!$H$4)*C443</f>
        <v>-3.1919306658698091E-2</v>
      </c>
      <c r="P443" s="3">
        <v>32050</v>
      </c>
    </row>
    <row r="444" spans="1:16" x14ac:dyDescent="0.3">
      <c r="A444" s="3">
        <v>32020</v>
      </c>
      <c r="B444" s="2">
        <v>3.7316395394998002E-2</v>
      </c>
      <c r="C444" s="2">
        <v>-1.6801467522721599E-2</v>
      </c>
      <c r="D444" s="2">
        <v>3.9166666666666701E-4</v>
      </c>
      <c r="G444">
        <f t="shared" si="43"/>
        <v>3.6924728728331337E-2</v>
      </c>
      <c r="M444">
        <f>('Sharpe Ratio'!$H$2*B444) + (1 - 'Sharpe Ratio'!$H$2)*C444</f>
        <v>1.045943973838461E-2</v>
      </c>
      <c r="N444">
        <f>('Sharpe Ratio'!$H$3*B444) + (1 - 'Sharpe Ratio'!$H$3)*C444</f>
        <v>-5.4083848855538148E-3</v>
      </c>
      <c r="O444">
        <f>('Sharpe Ratio'!$H$4*B444) + (1 - 'Sharpe Ratio'!$H$4)*C444</f>
        <v>-1.1564266034675525E-2</v>
      </c>
      <c r="P444" s="3">
        <v>32020</v>
      </c>
    </row>
    <row r="445" spans="1:16" x14ac:dyDescent="0.3">
      <c r="A445" s="3">
        <v>31989</v>
      </c>
      <c r="B445" s="2">
        <v>5.06534433219019E-2</v>
      </c>
      <c r="C445" s="2">
        <v>-1.0805014846585101E-2</v>
      </c>
      <c r="D445" s="2">
        <v>3.8333333333333302E-4</v>
      </c>
      <c r="G445">
        <f t="shared" si="43"/>
        <v>5.0270109988568568E-2</v>
      </c>
      <c r="M445">
        <f>('Sharpe Ratio'!$H$2*B445) + (1 - 'Sharpe Ratio'!$H$2)*C445</f>
        <v>2.0153586218076038E-2</v>
      </c>
      <c r="N445">
        <f>('Sharpe Ratio'!$H$3*B445) + (1 - 'Sharpe Ratio'!$H$3)*C445</f>
        <v>2.1334356929543618E-3</v>
      </c>
      <c r="O445">
        <f>('Sharpe Ratio'!$H$4*B445) + (1 - 'Sharpe Ratio'!$H$4)*C445</f>
        <v>-4.8574346721353663E-3</v>
      </c>
      <c r="P445" s="3">
        <v>31989</v>
      </c>
    </row>
    <row r="446" spans="1:16" x14ac:dyDescent="0.3">
      <c r="A446" s="3">
        <v>31958</v>
      </c>
      <c r="B446" s="2">
        <v>5.0501444289377202E-2</v>
      </c>
      <c r="C446" s="2">
        <v>1.4518220994937501E-2</v>
      </c>
      <c r="D446" s="2">
        <v>4.0000000000000002E-4</v>
      </c>
      <c r="G446">
        <f t="shared" si="43"/>
        <v>5.0101444289377205E-2</v>
      </c>
      <c r="M446">
        <f>('Sharpe Ratio'!$H$2*B446) + (1 - 'Sharpe Ratio'!$H$2)*C446</f>
        <v>3.2644127309397926E-2</v>
      </c>
      <c r="N446">
        <f>('Sharpe Ratio'!$H$3*B446) + (1 - 'Sharpe Ratio'!$H$3)*C446</f>
        <v>2.2093535585029727E-2</v>
      </c>
      <c r="O446">
        <f>('Sharpe Ratio'!$H$4*B446) + (1 - 'Sharpe Ratio'!$H$4)*C446</f>
        <v>1.8000461061749708E-2</v>
      </c>
      <c r="P446" s="3">
        <v>31958</v>
      </c>
    </row>
    <row r="447" spans="1:16" x14ac:dyDescent="0.3">
      <c r="A447" s="3">
        <v>31928</v>
      </c>
      <c r="B447" s="2">
        <v>8.6754403195181701E-3</v>
      </c>
      <c r="C447" s="2">
        <v>-1.28856399454839E-2</v>
      </c>
      <c r="D447" s="2">
        <v>3.1666666666666697E-4</v>
      </c>
      <c r="G447">
        <f t="shared" si="43"/>
        <v>8.3587736528515037E-3</v>
      </c>
      <c r="M447">
        <f>('Sharpe Ratio'!$H$2*B447) + (1 - 'Sharpe Ratio'!$H$2)*C447</f>
        <v>-2.0246306989226146E-3</v>
      </c>
      <c r="N447">
        <f>('Sharpe Ratio'!$H$3*B447) + (1 - 'Sharpe Ratio'!$H$3)*C447</f>
        <v>-8.3465255761811762E-3</v>
      </c>
      <c r="O447">
        <f>('Sharpe Ratio'!$H$4*B447) + (1 - 'Sharpe Ratio'!$H$4)*C447</f>
        <v>-1.0799088194180786E-2</v>
      </c>
      <c r="P447" s="3">
        <v>31928</v>
      </c>
    </row>
    <row r="448" spans="1:16" x14ac:dyDescent="0.3">
      <c r="A448" s="3">
        <v>31897</v>
      </c>
      <c r="B448" s="2">
        <v>-8.8903309539261101E-3</v>
      </c>
      <c r="C448" s="2">
        <v>-3.9509698917053498E-2</v>
      </c>
      <c r="D448" s="2">
        <v>3.66666666666667E-4</v>
      </c>
      <c r="G448">
        <f t="shared" si="43"/>
        <v>-9.2569976205927763E-3</v>
      </c>
      <c r="M448">
        <f>('Sharpe Ratio'!$H$2*B448) + (1 - 'Sharpe Ratio'!$H$2)*C448</f>
        <v>-2.4085738963099075E-2</v>
      </c>
      <c r="N448">
        <f>('Sharpe Ratio'!$H$3*B448) + (1 - 'Sharpe Ratio'!$H$3)*C448</f>
        <v>-3.3063601996483193E-2</v>
      </c>
      <c r="O448">
        <f>('Sharpe Ratio'!$H$4*B448) + (1 - 'Sharpe Ratio'!$H$4)*C448</f>
        <v>-3.6546540528790257E-2</v>
      </c>
      <c r="P448" s="3">
        <v>31897</v>
      </c>
    </row>
    <row r="449" spans="1:16" x14ac:dyDescent="0.3">
      <c r="A449" s="3">
        <v>31867</v>
      </c>
      <c r="B449" s="2">
        <v>2.8859474887750199E-2</v>
      </c>
      <c r="C449" s="2">
        <v>-1.48116304517743E-2</v>
      </c>
      <c r="D449" s="2">
        <v>3.9166666666666701E-4</v>
      </c>
      <c r="G449">
        <f t="shared" si="43"/>
        <v>2.8467808221083531E-2</v>
      </c>
      <c r="M449">
        <f>('Sharpe Ratio'!$H$2*B449) + (1 - 'Sharpe Ratio'!$H$2)*C449</f>
        <v>7.1869091886550742E-3</v>
      </c>
      <c r="N449">
        <f>('Sharpe Ratio'!$H$3*B449) + (1 - 'Sharpe Ratio'!$H$3)*C449</f>
        <v>-5.6178359232259157E-3</v>
      </c>
      <c r="O449">
        <f>('Sharpe Ratio'!$H$4*B449) + (1 - 'Sharpe Ratio'!$H$4)*C449</f>
        <v>-1.0585403370034021E-2</v>
      </c>
      <c r="P449" s="3">
        <v>31867</v>
      </c>
    </row>
    <row r="450" spans="1:16" x14ac:dyDescent="0.3">
      <c r="A450" s="3">
        <v>31836</v>
      </c>
      <c r="B450" s="2">
        <v>3.9507929347260197E-2</v>
      </c>
      <c r="C450" s="2">
        <v>4.9090837686054404E-3</v>
      </c>
      <c r="D450" s="2">
        <v>3.5833333333333301E-4</v>
      </c>
      <c r="G450">
        <f t="shared" ref="G450:G513" si="46">B450-D450</f>
        <v>3.9149596013926861E-2</v>
      </c>
      <c r="M450">
        <f>('Sharpe Ratio'!$H$2*B450) + (1 - 'Sharpe Ratio'!$H$2)*C450</f>
        <v>2.2337634524481922E-2</v>
      </c>
      <c r="N450">
        <f>('Sharpe Ratio'!$H$3*B450) + (1 - 'Sharpe Ratio'!$H$3)*C450</f>
        <v>1.2192954298148349E-2</v>
      </c>
      <c r="O450">
        <f>('Sharpe Ratio'!$H$4*B450) + (1 - 'Sharpe Ratio'!$H$4)*C450</f>
        <v>8.2573520811347785E-3</v>
      </c>
      <c r="P450" s="3">
        <v>31836</v>
      </c>
    </row>
    <row r="451" spans="1:16" x14ac:dyDescent="0.3">
      <c r="A451" s="3">
        <v>31808</v>
      </c>
      <c r="B451" s="2">
        <v>0.13466157420167699</v>
      </c>
      <c r="C451" s="2">
        <v>9.9956368251952199E-3</v>
      </c>
      <c r="D451" s="2">
        <v>3.5E-4</v>
      </c>
      <c r="G451">
        <f t="shared" si="46"/>
        <v>0.134311574201677</v>
      </c>
      <c r="M451">
        <f>('Sharpe Ratio'!$H$2*B451) + (1 - 'Sharpe Ratio'!$H$2)*C451</f>
        <v>7.2793877077331717E-2</v>
      </c>
      <c r="N451">
        <f>('Sharpe Ratio'!$H$3*B451) + (1 - 'Sharpe Ratio'!$H$3)*C451</f>
        <v>3.6240747958458171E-2</v>
      </c>
      <c r="O451">
        <f>('Sharpe Ratio'!$H$4*B451) + (1 - 'Sharpe Ratio'!$H$4)*C451</f>
        <v>2.2060056917493291E-2</v>
      </c>
      <c r="P451" s="3">
        <v>31808</v>
      </c>
    </row>
    <row r="452" spans="1:16" x14ac:dyDescent="0.3">
      <c r="A452" s="3">
        <v>31777</v>
      </c>
      <c r="B452" s="2">
        <v>-2.5516077047041699E-2</v>
      </c>
      <c r="C452" s="2">
        <v>7.1448418211406096E-4</v>
      </c>
      <c r="D452" s="2">
        <v>4.0833333333333298E-4</v>
      </c>
      <c r="G452">
        <f t="shared" si="46"/>
        <v>-2.5924410380375032E-2</v>
      </c>
      <c r="M452">
        <f>('Sharpe Ratio'!$H$2*B452) + (1 - 'Sharpe Ratio'!$H$2)*C452</f>
        <v>-1.2498692734387034E-2</v>
      </c>
      <c r="N452">
        <f>('Sharpe Ratio'!$H$3*B452) + (1 - 'Sharpe Ratio'!$H$3)*C452</f>
        <v>-4.807665725346728E-3</v>
      </c>
      <c r="O452">
        <f>('Sharpe Ratio'!$H$4*B452) + (1 - 'Sharpe Ratio'!$H$4)*C452</f>
        <v>-1.8239518701462024E-3</v>
      </c>
      <c r="P452" s="3">
        <v>31777</v>
      </c>
    </row>
    <row r="453" spans="1:16" x14ac:dyDescent="0.3">
      <c r="A453" s="3">
        <v>31746</v>
      </c>
      <c r="B453" s="2">
        <v>2.43087625523217E-2</v>
      </c>
      <c r="C453" s="2">
        <v>1.30690043429307E-2</v>
      </c>
      <c r="D453" s="2">
        <v>3.2499999999999999E-4</v>
      </c>
      <c r="G453">
        <f t="shared" si="46"/>
        <v>2.3983762552321701E-2</v>
      </c>
      <c r="M453">
        <f>('Sharpe Ratio'!$H$2*B453) + (1 - 'Sharpe Ratio'!$H$2)*C453</f>
        <v>1.873083187387594E-2</v>
      </c>
      <c r="N453">
        <f>('Sharpe Ratio'!$H$3*B453) + (1 - 'Sharpe Ratio'!$H$3)*C453</f>
        <v>1.543523773052901E-2</v>
      </c>
      <c r="O453">
        <f>('Sharpe Ratio'!$H$4*B453) + (1 - 'Sharpe Ratio'!$H$4)*C453</f>
        <v>1.4156720583850974E-2</v>
      </c>
      <c r="P453" s="3">
        <v>31746</v>
      </c>
    </row>
    <row r="454" spans="1:16" x14ac:dyDescent="0.3">
      <c r="A454" s="3">
        <v>31716</v>
      </c>
      <c r="B454" s="2">
        <v>5.7655934986386298E-2</v>
      </c>
      <c r="C454" s="2">
        <v>1.3407229308447999E-2</v>
      </c>
      <c r="D454" s="2">
        <v>3.8333333333333302E-4</v>
      </c>
      <c r="G454">
        <f t="shared" si="46"/>
        <v>5.7272601653052965E-2</v>
      </c>
      <c r="M454">
        <f>('Sharpe Ratio'!$H$2*B454) + (1 - 'Sharpe Ratio'!$H$2)*C454</f>
        <v>3.5696724807267835E-2</v>
      </c>
      <c r="N454">
        <f>('Sharpe Ratio'!$H$3*B454) + (1 - 'Sharpe Ratio'!$H$3)*C454</f>
        <v>2.2722622289559256E-2</v>
      </c>
      <c r="O454">
        <f>('Sharpe Ratio'!$H$4*B454) + (1 - 'Sharpe Ratio'!$H$4)*C454</f>
        <v>1.7689353079169436E-2</v>
      </c>
      <c r="P454" s="3">
        <v>31716</v>
      </c>
    </row>
    <row r="455" spans="1:16" x14ac:dyDescent="0.3">
      <c r="A455" s="3">
        <v>31685</v>
      </c>
      <c r="B455" s="2">
        <v>-8.2670784953001994E-2</v>
      </c>
      <c r="C455" s="2">
        <v>-2.6886624102787901E-2</v>
      </c>
      <c r="D455" s="2">
        <v>3.7500000000000001E-4</v>
      </c>
      <c r="G455">
        <f t="shared" si="46"/>
        <v>-8.3045784953001994E-2</v>
      </c>
      <c r="M455">
        <f>('Sharpe Ratio'!$H$2*B455) + (1 - 'Sharpe Ratio'!$H$2)*C455</f>
        <v>-5.4986899198432755E-2</v>
      </c>
      <c r="N455">
        <f>('Sharpe Ratio'!$H$3*B455) + (1 - 'Sharpe Ratio'!$H$3)*C455</f>
        <v>-3.863050163501492E-2</v>
      </c>
      <c r="O455">
        <f>('Sharpe Ratio'!$H$4*B455) + (1 - 'Sharpe Ratio'!$H$4)*C455</f>
        <v>-3.2285079889157922E-2</v>
      </c>
      <c r="P455" s="3">
        <v>31685</v>
      </c>
    </row>
    <row r="456" spans="1:16" x14ac:dyDescent="0.3">
      <c r="A456" s="3">
        <v>31655</v>
      </c>
      <c r="B456" s="2">
        <v>7.4158269845170793E-2</v>
      </c>
      <c r="C456" s="2">
        <v>3.29755857774865E-2</v>
      </c>
      <c r="D456" s="2">
        <v>3.8333333333333302E-4</v>
      </c>
      <c r="G456">
        <f t="shared" si="46"/>
        <v>7.3774936511837461E-2</v>
      </c>
      <c r="M456">
        <f>('Sharpe Ratio'!$H$2*B456) + (1 - 'Sharpe Ratio'!$H$2)*C456</f>
        <v>5.3720627628815479E-2</v>
      </c>
      <c r="N456">
        <f>('Sharpe Ratio'!$H$3*B456) + (1 - 'Sharpe Ratio'!$H$3)*C456</f>
        <v>4.1645509117158377E-2</v>
      </c>
      <c r="O456">
        <f>('Sharpe Ratio'!$H$4*B456) + (1 - 'Sharpe Ratio'!$H$4)*C456</f>
        <v>3.6960998405640884E-2</v>
      </c>
      <c r="P456" s="3">
        <v>31655</v>
      </c>
    </row>
    <row r="457" spans="1:16" x14ac:dyDescent="0.3">
      <c r="A457" s="3">
        <v>31624</v>
      </c>
      <c r="B457" s="2">
        <v>-5.5934726706753701E-2</v>
      </c>
      <c r="C457" s="2">
        <v>6.4313984168864503E-3</v>
      </c>
      <c r="D457" s="2">
        <v>4.3333333333333299E-4</v>
      </c>
      <c r="G457">
        <f t="shared" si="46"/>
        <v>-5.6368060040087035E-2</v>
      </c>
      <c r="M457">
        <f>('Sharpe Ratio'!$H$2*B457) + (1 - 'Sharpe Ratio'!$H$2)*C457</f>
        <v>-2.4984423671561621E-2</v>
      </c>
      <c r="N457">
        <f>('Sharpe Ratio'!$H$3*B457) + (1 - 'Sharpe Ratio'!$H$3)*C457</f>
        <v>-6.6981373590158915E-3</v>
      </c>
      <c r="O457">
        <f>('Sharpe Ratio'!$H$4*B457) + (1 - 'Sharpe Ratio'!$H$4)*C457</f>
        <v>3.9597969021218111E-4</v>
      </c>
      <c r="P457" s="3">
        <v>31624</v>
      </c>
    </row>
    <row r="458" spans="1:16" x14ac:dyDescent="0.3">
      <c r="A458" s="3">
        <v>31593</v>
      </c>
      <c r="B458" s="2">
        <v>1.6908829948290498E-2</v>
      </c>
      <c r="C458" s="2">
        <v>5.7367044463818601E-2</v>
      </c>
      <c r="D458" s="2">
        <v>4.3333333333333299E-4</v>
      </c>
      <c r="G458">
        <f t="shared" si="46"/>
        <v>1.6475496614957164E-2</v>
      </c>
      <c r="M458">
        <f>('Sharpe Ratio'!$H$2*B458) + (1 - 'Sharpe Ratio'!$H$2)*C458</f>
        <v>3.698694121519927E-2</v>
      </c>
      <c r="N458">
        <f>('Sharpe Ratio'!$H$3*B458) + (1 - 'Sharpe Ratio'!$H$3)*C458</f>
        <v>4.8849638999591598E-2</v>
      </c>
      <c r="O458">
        <f>('Sharpe Ratio'!$H$4*B458) + (1 - 'Sharpe Ratio'!$H$4)*C458</f>
        <v>5.3451741644367591E-2</v>
      </c>
      <c r="P458" s="3">
        <v>31593</v>
      </c>
    </row>
    <row r="459" spans="1:16" x14ac:dyDescent="0.3">
      <c r="A459" s="3">
        <v>31563</v>
      </c>
      <c r="B459" s="2">
        <v>5.3197216930340498E-2</v>
      </c>
      <c r="C459" s="2">
        <v>-4.1691035174199899E-2</v>
      </c>
      <c r="D459" s="2">
        <v>4.0833333333333298E-4</v>
      </c>
      <c r="G459">
        <f t="shared" si="46"/>
        <v>5.2788883597007168E-2</v>
      </c>
      <c r="M459">
        <f>('Sharpe Ratio'!$H$2*B459) + (1 - 'Sharpe Ratio'!$H$2)*C459</f>
        <v>6.1072277528340449E-3</v>
      </c>
      <c r="N459">
        <f>('Sharpe Ratio'!$H$3*B459) + (1 - 'Sharpe Ratio'!$H$3)*C459</f>
        <v>-2.1714826964221445E-2</v>
      </c>
      <c r="O459">
        <f>('Sharpe Ratio'!$H$4*B459) + (1 - 'Sharpe Ratio'!$H$4)*C459</f>
        <v>-3.250832047839701E-2</v>
      </c>
      <c r="P459" s="3">
        <v>31563</v>
      </c>
    </row>
    <row r="460" spans="1:16" x14ac:dyDescent="0.3">
      <c r="A460" s="3">
        <v>31532</v>
      </c>
      <c r="B460" s="2">
        <v>-1.1260800131034801E-2</v>
      </c>
      <c r="C460" s="2">
        <v>6.3057003531192804E-3</v>
      </c>
      <c r="D460" s="2">
        <v>4.3333333333333299E-4</v>
      </c>
      <c r="G460">
        <f t="shared" si="46"/>
        <v>-1.1694133464368133E-2</v>
      </c>
      <c r="M460">
        <f>('Sharpe Ratio'!$H$2*B460) + (1 - 'Sharpe Ratio'!$H$2)*C460</f>
        <v>-2.5431106453635203E-3</v>
      </c>
      <c r="N460">
        <f>('Sharpe Ratio'!$H$3*B460) + (1 - 'Sharpe Ratio'!$H$3)*C460</f>
        <v>2.6075389536918581E-3</v>
      </c>
      <c r="O460">
        <f>('Sharpe Ratio'!$H$4*B460) + (1 - 'Sharpe Ratio'!$H$4)*C460</f>
        <v>4.6057200228677162E-3</v>
      </c>
      <c r="P460" s="3">
        <v>31532</v>
      </c>
    </row>
    <row r="461" spans="1:16" x14ac:dyDescent="0.3">
      <c r="A461" s="3">
        <v>31502</v>
      </c>
      <c r="B461" s="2">
        <v>5.5792135924428901E-2</v>
      </c>
      <c r="C461" s="2">
        <v>5.6727821953711503E-2</v>
      </c>
      <c r="D461" s="2">
        <v>5.0000000000000001E-4</v>
      </c>
      <c r="G461">
        <f t="shared" si="46"/>
        <v>5.5292135924428901E-2</v>
      </c>
      <c r="M461">
        <f>('Sharpe Ratio'!$H$2*B461) + (1 - 'Sharpe Ratio'!$H$2)*C461</f>
        <v>5.6256486821565442E-2</v>
      </c>
      <c r="N461">
        <f>('Sharpe Ratio'!$H$3*B461) + (1 - 'Sharpe Ratio'!$H$3)*C461</f>
        <v>5.6530838043421697E-2</v>
      </c>
      <c r="O461">
        <f>('Sharpe Ratio'!$H$4*B461) + (1 - 'Sharpe Ratio'!$H$4)*C461</f>
        <v>5.6637271883906395E-2</v>
      </c>
      <c r="P461" s="3">
        <v>31502</v>
      </c>
    </row>
    <row r="462" spans="1:16" x14ac:dyDescent="0.3">
      <c r="A462" s="3">
        <v>31471</v>
      </c>
      <c r="B462" s="2">
        <v>7.4737477929560397E-2</v>
      </c>
      <c r="C462" s="2">
        <v>6.4299560304477393E-2</v>
      </c>
      <c r="D462" s="2">
        <v>4.4166666666666698E-4</v>
      </c>
      <c r="G462">
        <f t="shared" si="46"/>
        <v>7.4295811262893724E-2</v>
      </c>
      <c r="M462">
        <f>('Sharpe Ratio'!$H$2*B462) + (1 - 'Sharpe Ratio'!$H$2)*C462</f>
        <v>6.9557474956596546E-2</v>
      </c>
      <c r="N462">
        <f>('Sharpe Ratio'!$H$3*B462) + (1 - 'Sharpe Ratio'!$H$3)*C462</f>
        <v>6.6496987395109675E-2</v>
      </c>
      <c r="O462">
        <f>('Sharpe Ratio'!$H$4*B462) + (1 - 'Sharpe Ratio'!$H$4)*C462</f>
        <v>6.5309679233255133E-2</v>
      </c>
      <c r="P462" s="3">
        <v>31471</v>
      </c>
    </row>
    <row r="463" spans="1:16" x14ac:dyDescent="0.3">
      <c r="A463" s="3">
        <v>31443</v>
      </c>
      <c r="B463" s="2">
        <v>5.5834598761825803E-3</v>
      </c>
      <c r="C463" s="2">
        <v>2.7021901962642801E-3</v>
      </c>
      <c r="D463" s="2">
        <v>4.6666666666666699E-4</v>
      </c>
      <c r="G463">
        <f t="shared" si="46"/>
        <v>5.116793209515913E-3</v>
      </c>
      <c r="M463">
        <f>('Sharpe Ratio'!$H$2*B463) + (1 - 'Sharpe Ratio'!$H$2)*C463</f>
        <v>4.1535783572844362E-3</v>
      </c>
      <c r="N463">
        <f>('Sharpe Ratio'!$H$3*B463) + (1 - 'Sharpe Ratio'!$H$3)*C463</f>
        <v>3.3087652122286834E-3</v>
      </c>
      <c r="O463">
        <f>('Sharpe Ratio'!$H$4*B463) + (1 - 'Sharpe Ratio'!$H$4)*C463</f>
        <v>2.9810221574980891E-3</v>
      </c>
      <c r="P463" s="3">
        <v>31443</v>
      </c>
    </row>
    <row r="464" spans="1:16" x14ac:dyDescent="0.3">
      <c r="A464" s="3">
        <v>31412</v>
      </c>
      <c r="B464" s="2">
        <v>4.8396972739964197E-2</v>
      </c>
      <c r="C464" s="2">
        <v>4.6277466395516102E-2</v>
      </c>
      <c r="D464" s="2">
        <v>5.4166666666666697E-4</v>
      </c>
      <c r="G464">
        <f t="shared" si="46"/>
        <v>4.7855306073297528E-2</v>
      </c>
      <c r="M464">
        <f>('Sharpe Ratio'!$H$2*B464) + (1 - 'Sharpe Ratio'!$H$2)*C464</f>
        <v>4.7345129876300136E-2</v>
      </c>
      <c r="N464">
        <f>('Sharpe Ratio'!$H$3*B464) + (1 - 'Sharpe Ratio'!$H$3)*C464</f>
        <v>4.6723672317745747E-2</v>
      </c>
      <c r="O464">
        <f>('Sharpe Ratio'!$H$4*B464) + (1 - 'Sharpe Ratio'!$H$4)*C464</f>
        <v>4.6482579479858392E-2</v>
      </c>
      <c r="P464" s="3">
        <v>31412</v>
      </c>
    </row>
    <row r="465" spans="1:16" x14ac:dyDescent="0.3">
      <c r="A465" s="3">
        <v>31381</v>
      </c>
      <c r="B465" s="2">
        <v>6.8570232144259405E-2</v>
      </c>
      <c r="C465" s="2">
        <v>2.7993065470120398E-2</v>
      </c>
      <c r="D465" s="2">
        <v>5.0833333333333297E-4</v>
      </c>
      <c r="G465">
        <f t="shared" si="46"/>
        <v>6.8061898810926072E-2</v>
      </c>
      <c r="M465">
        <f>('Sharpe Ratio'!$H$2*B465) + (1 - 'Sharpe Ratio'!$H$2)*C465</f>
        <v>4.8433088744948644E-2</v>
      </c>
      <c r="N465">
        <f>('Sharpe Ratio'!$H$3*B465) + (1 - 'Sharpe Ratio'!$H$3)*C465</f>
        <v>3.6535513160700347E-2</v>
      </c>
      <c r="O465">
        <f>('Sharpe Ratio'!$H$4*B465) + (1 - 'Sharpe Ratio'!$H$4)*C465</f>
        <v>3.191987976449847E-2</v>
      </c>
      <c r="P465" s="3">
        <v>31381</v>
      </c>
    </row>
    <row r="466" spans="1:16" x14ac:dyDescent="0.3">
      <c r="A466" s="3">
        <v>31351</v>
      </c>
      <c r="B466" s="2">
        <v>4.6191336728547097E-2</v>
      </c>
      <c r="C466" s="2">
        <v>2.6322675179234901E-2</v>
      </c>
      <c r="D466" s="2">
        <v>5.4166666666666697E-4</v>
      </c>
      <c r="G466">
        <f t="shared" si="46"/>
        <v>4.5649670061880428E-2</v>
      </c>
      <c r="M466">
        <f>('Sharpe Ratio'!$H$2*B466) + (1 - 'Sharpe Ratio'!$H$2)*C466</f>
        <v>3.633115871306565E-2</v>
      </c>
      <c r="N466">
        <f>('Sharpe Ratio'!$H$3*B466) + (1 - 'Sharpe Ratio'!$H$3)*C466</f>
        <v>3.0505495614428287E-2</v>
      </c>
      <c r="O466">
        <f>('Sharpe Ratio'!$H$4*B466) + (1 - 'Sharpe Ratio'!$H$4)*C466</f>
        <v>2.8245444819820081E-2</v>
      </c>
      <c r="P466" s="3">
        <v>31351</v>
      </c>
    </row>
    <row r="467" spans="1:16" x14ac:dyDescent="0.3">
      <c r="A467" s="3">
        <v>31320</v>
      </c>
      <c r="B467" s="2">
        <v>-3.1272380042969602E-2</v>
      </c>
      <c r="C467" s="2">
        <v>8.0713230639375393E-3</v>
      </c>
      <c r="D467" s="2">
        <v>5.0000000000000001E-4</v>
      </c>
      <c r="G467">
        <f t="shared" si="46"/>
        <v>-3.1772380042969603E-2</v>
      </c>
      <c r="M467">
        <f>('Sharpe Ratio'!$H$2*B467) + (1 - 'Sharpe Ratio'!$H$2)*C467</f>
        <v>-1.1747364960321315E-2</v>
      </c>
      <c r="N467">
        <f>('Sharpe Ratio'!$H$3*B467) + (1 - 'Sharpe Ratio'!$H$3)*C467</f>
        <v>-2.1145154286276915E-4</v>
      </c>
      <c r="O467">
        <f>('Sharpe Ratio'!$H$4*B467) + (1 - 'Sharpe Ratio'!$H$4)*C467</f>
        <v>4.2638759596419521E-3</v>
      </c>
      <c r="P467" s="3">
        <v>31320</v>
      </c>
    </row>
    <row r="468" spans="1:16" x14ac:dyDescent="0.3">
      <c r="A468" s="3">
        <v>31290</v>
      </c>
      <c r="B468" s="2">
        <v>-8.5467837795192292E-3</v>
      </c>
      <c r="C468" s="2">
        <v>2.1611425491781199E-2</v>
      </c>
      <c r="D468" s="2">
        <v>4.58333333333333E-4</v>
      </c>
      <c r="G468">
        <f t="shared" si="46"/>
        <v>-9.0051171128525623E-3</v>
      </c>
      <c r="M468">
        <f>('Sharpe Ratio'!$H$2*B468) + (1 - 'Sharpe Ratio'!$H$2)*C468</f>
        <v>6.4197659956194558E-3</v>
      </c>
      <c r="N468">
        <f>('Sharpe Ratio'!$H$3*B468) + (1 - 'Sharpe Ratio'!$H$3)*C468</f>
        <v>1.5262413319232468E-2</v>
      </c>
      <c r="O468">
        <f>('Sharpe Ratio'!$H$4*B468) + (1 - 'Sharpe Ratio'!$H$4)*C468</f>
        <v>1.8692895269835863E-2</v>
      </c>
      <c r="P468" s="3">
        <v>31290</v>
      </c>
    </row>
    <row r="469" spans="1:16" x14ac:dyDescent="0.3">
      <c r="A469" s="3">
        <v>31259</v>
      </c>
      <c r="B469" s="2">
        <v>-1.44428980331401E-3</v>
      </c>
      <c r="C469" s="2">
        <v>-9.50194843324614E-3</v>
      </c>
      <c r="D469" s="2">
        <v>5.1666666666666701E-4</v>
      </c>
      <c r="G469">
        <f t="shared" si="46"/>
        <v>-1.960956469980677E-3</v>
      </c>
      <c r="M469">
        <f>('Sharpe Ratio'!$H$2*B469) + (1 - 'Sharpe Ratio'!$H$2)*C469</f>
        <v>-5.4430467544012099E-3</v>
      </c>
      <c r="N469">
        <f>('Sharpe Ratio'!$H$3*B469) + (1 - 'Sharpe Ratio'!$H$3)*C469</f>
        <v>-7.8056218289883307E-3</v>
      </c>
      <c r="O469">
        <f>('Sharpe Ratio'!$H$4*B469) + (1 - 'Sharpe Ratio'!$H$4)*C469</f>
        <v>-8.7221766630450927E-3</v>
      </c>
      <c r="P469" s="3">
        <v>31259</v>
      </c>
    </row>
    <row r="470" spans="1:16" x14ac:dyDescent="0.3">
      <c r="A470" s="3">
        <v>31228</v>
      </c>
      <c r="B470" s="2">
        <v>1.5655838267456101E-2</v>
      </c>
      <c r="C470" s="2">
        <v>9.4842916419681806E-3</v>
      </c>
      <c r="D470" s="2">
        <v>4.58333333333333E-4</v>
      </c>
      <c r="G470">
        <f t="shared" si="46"/>
        <v>1.5197504934122768E-2</v>
      </c>
      <c r="M470">
        <f>('Sharpe Ratio'!$H$2*B470) + (1 - 'Sharpe Ratio'!$H$2)*C470</f>
        <v>1.259309807194146E-2</v>
      </c>
      <c r="N470">
        <f>('Sharpe Ratio'!$H$3*B470) + (1 - 'Sharpe Ratio'!$H$3)*C470</f>
        <v>1.0783547320453141E-2</v>
      </c>
      <c r="O470">
        <f>('Sharpe Ratio'!$H$4*B470) + (1 - 'Sharpe Ratio'!$H$4)*C470</f>
        <v>1.0081536829193933E-2</v>
      </c>
      <c r="P470" s="3">
        <v>31228</v>
      </c>
    </row>
    <row r="471" spans="1:16" x14ac:dyDescent="0.3">
      <c r="A471" s="3">
        <v>31198</v>
      </c>
      <c r="B471" s="2">
        <v>5.7778028550471199E-2</v>
      </c>
      <c r="C471" s="2">
        <v>7.4211287988422497E-2</v>
      </c>
      <c r="D471" s="2">
        <v>5.5000000000000003E-4</v>
      </c>
      <c r="G471">
        <f t="shared" si="46"/>
        <v>5.7228028550471197E-2</v>
      </c>
      <c r="M471">
        <f>('Sharpe Ratio'!$H$2*B471) + (1 - 'Sharpe Ratio'!$H$2)*C471</f>
        <v>6.5933326934845743E-2</v>
      </c>
      <c r="N471">
        <f>('Sharpe Ratio'!$H$3*B471) + (1 - 'Sharpe Ratio'!$H$3)*C471</f>
        <v>7.0751700475529519E-2</v>
      </c>
      <c r="O471">
        <f>('Sharpe Ratio'!$H$4*B471) + (1 - 'Sharpe Ratio'!$H$4)*C471</f>
        <v>7.2620975915073674E-2</v>
      </c>
      <c r="P471" s="3">
        <v>31198</v>
      </c>
    </row>
    <row r="472" spans="1:16" x14ac:dyDescent="0.3">
      <c r="A472" s="3">
        <v>31167</v>
      </c>
      <c r="B472" s="2">
        <v>-9.3012768116362799E-4</v>
      </c>
      <c r="C472" s="2">
        <v>2.32792323184456E-2</v>
      </c>
      <c r="D472" s="2">
        <v>5.9999999999999995E-4</v>
      </c>
      <c r="G472">
        <f t="shared" si="46"/>
        <v>-1.5301276811636279E-3</v>
      </c>
      <c r="M472">
        <f>('Sharpe Ratio'!$H$2*B472) + (1 - 'Sharpe Ratio'!$H$2)*C472</f>
        <v>1.108419943616986E-2</v>
      </c>
      <c r="N472">
        <f>('Sharpe Ratio'!$H$3*B472) + (1 - 'Sharpe Ratio'!$H$3)*C472</f>
        <v>1.8182592795043764E-2</v>
      </c>
      <c r="O472">
        <f>('Sharpe Ratio'!$H$4*B472) + (1 - 'Sharpe Ratio'!$H$4)*C472</f>
        <v>2.0936395972387997E-2</v>
      </c>
      <c r="P472" s="3">
        <v>31167</v>
      </c>
    </row>
    <row r="473" spans="1:16" x14ac:dyDescent="0.3">
      <c r="A473" s="3">
        <v>31137</v>
      </c>
      <c r="B473" s="2">
        <v>6.4869133574019201E-4</v>
      </c>
      <c r="C473" s="2">
        <v>2.6511005715675402E-2</v>
      </c>
      <c r="D473" s="2">
        <v>5.1666666666666701E-4</v>
      </c>
      <c r="G473">
        <f t="shared" si="46"/>
        <v>1.32024669073525E-4</v>
      </c>
      <c r="M473">
        <f>('Sharpe Ratio'!$H$2*B473) + (1 - 'Sharpe Ratio'!$H$2)*C473</f>
        <v>1.3483326575039157E-2</v>
      </c>
      <c r="N473">
        <f>('Sharpe Ratio'!$H$3*B473) + (1 - 'Sharpe Ratio'!$H$3)*C473</f>
        <v>2.1066380428697597E-2</v>
      </c>
      <c r="O473">
        <f>('Sharpe Ratio'!$H$4*B473) + (1 - 'Sharpe Ratio'!$H$4)*C473</f>
        <v>2.4008206380068904E-2</v>
      </c>
      <c r="P473" s="3">
        <v>31137</v>
      </c>
    </row>
    <row r="474" spans="1:16" x14ac:dyDescent="0.3">
      <c r="A474" s="3">
        <v>31106</v>
      </c>
      <c r="B474" s="2">
        <v>1.2247694635567E-2</v>
      </c>
      <c r="C474" s="2">
        <v>-3.4008810572687197E-2</v>
      </c>
      <c r="D474" s="2">
        <v>4.8333333333333301E-4</v>
      </c>
      <c r="G474">
        <f t="shared" si="46"/>
        <v>1.1764361302233666E-2</v>
      </c>
      <c r="M474">
        <f>('Sharpe Ratio'!$H$2*B474) + (1 - 'Sharpe Ratio'!$H$2)*C474</f>
        <v>-1.0707921906364576E-2</v>
      </c>
      <c r="N474">
        <f>('Sharpe Ratio'!$H$3*B474) + (1 - 'Sharpe Ratio'!$H$3)*C474</f>
        <v>-2.4270728580324058E-2</v>
      </c>
      <c r="O474">
        <f>('Sharpe Ratio'!$H$4*B474) + (1 - 'Sharpe Ratio'!$H$4)*C474</f>
        <v>-2.9532384031661328E-2</v>
      </c>
      <c r="P474" s="3">
        <v>31106</v>
      </c>
    </row>
    <row r="475" spans="1:16" x14ac:dyDescent="0.3">
      <c r="A475" s="3">
        <v>31078</v>
      </c>
      <c r="B475" s="2">
        <v>7.7919679950761503E-2</v>
      </c>
      <c r="C475" s="2">
        <v>3.0943441928061199E-2</v>
      </c>
      <c r="D475" s="2">
        <v>5.4166666666666697E-4</v>
      </c>
      <c r="G475">
        <f t="shared" si="46"/>
        <v>7.737801328409484E-2</v>
      </c>
      <c r="M475">
        <f>('Sharpe Ratio'!$H$2*B475) + (1 - 'Sharpe Ratio'!$H$2)*C475</f>
        <v>5.4606883150038532E-2</v>
      </c>
      <c r="N475">
        <f>('Sharpe Ratio'!$H$3*B475) + (1 - 'Sharpe Ratio'!$H$3)*C475</f>
        <v>4.0833044601204599E-2</v>
      </c>
      <c r="O475">
        <f>('Sharpe Ratio'!$H$4*B475) + (1 - 'Sharpe Ratio'!$H$4)*C475</f>
        <v>3.5489519884785874E-2</v>
      </c>
      <c r="P475" s="3">
        <v>31078</v>
      </c>
    </row>
    <row r="476" spans="1:16" x14ac:dyDescent="0.3">
      <c r="A476" s="3">
        <v>31047</v>
      </c>
      <c r="B476" s="2">
        <v>2.6341555857363901E-2</v>
      </c>
      <c r="C476" s="2">
        <v>1.23835213339871E-2</v>
      </c>
      <c r="D476" s="2">
        <v>5.3333333333333303E-4</v>
      </c>
      <c r="G476">
        <f t="shared" si="46"/>
        <v>2.5808222524030568E-2</v>
      </c>
      <c r="M476">
        <f>('Sharpe Ratio'!$H$2*B476) + (1 - 'Sharpe Ratio'!$H$2)*C476</f>
        <v>1.9414632027837234E-2</v>
      </c>
      <c r="N476">
        <f>('Sharpe Ratio'!$H$3*B476) + (1 - 'Sharpe Ratio'!$H$3)*C476</f>
        <v>1.5322015801498747E-2</v>
      </c>
      <c r="O476">
        <f>('Sharpe Ratio'!$H$4*B476) + (1 - 'Sharpe Ratio'!$H$4)*C476</f>
        <v>1.3734296017887122E-2</v>
      </c>
      <c r="P476" s="3">
        <v>31047</v>
      </c>
    </row>
    <row r="477" spans="1:16" x14ac:dyDescent="0.3">
      <c r="A477" s="3">
        <v>31016</v>
      </c>
      <c r="B477" s="2">
        <v>-1.11808613635653E-2</v>
      </c>
      <c r="C477" s="2">
        <v>1.7718991764412301E-2</v>
      </c>
      <c r="D477" s="2">
        <v>6.0833333333333301E-4</v>
      </c>
      <c r="G477">
        <f t="shared" si="46"/>
        <v>-1.1789194696898632E-2</v>
      </c>
      <c r="M477">
        <f>('Sharpe Ratio'!$H$2*B477) + (1 - 'Sharpe Ratio'!$H$2)*C477</f>
        <v>3.1612067096105628E-3</v>
      </c>
      <c r="N477">
        <f>('Sharpe Ratio'!$H$3*B477) + (1 - 'Sharpe Ratio'!$H$3)*C477</f>
        <v>1.1634893148218554E-2</v>
      </c>
      <c r="O477">
        <f>('Sharpe Ratio'!$H$4*B477) + (1 - 'Sharpe Ratio'!$H$4)*C477</f>
        <v>1.4922237686442234E-2</v>
      </c>
      <c r="P477" s="3">
        <v>31016</v>
      </c>
    </row>
    <row r="478" spans="1:16" x14ac:dyDescent="0.3">
      <c r="A478" s="3">
        <v>30986</v>
      </c>
      <c r="B478" s="2">
        <v>3.85628291948836E-3</v>
      </c>
      <c r="C478" s="2">
        <v>5.0190014414886602E-2</v>
      </c>
      <c r="D478" s="2">
        <v>8.3333333333333295E-4</v>
      </c>
      <c r="G478">
        <f t="shared" si="46"/>
        <v>3.0229495861550269E-3</v>
      </c>
      <c r="M478">
        <f>('Sharpe Ratio'!$H$2*B478) + (1 - 'Sharpe Ratio'!$H$2)*C478</f>
        <v>2.6850224385161027E-2</v>
      </c>
      <c r="N478">
        <f>('Sharpe Ratio'!$H$3*B478) + (1 - 'Sharpe Ratio'!$H$3)*C478</f>
        <v>4.043567447322987E-2</v>
      </c>
      <c r="O478">
        <f>('Sharpe Ratio'!$H$4*B478) + (1 - 'Sharpe Ratio'!$H$4)*C478</f>
        <v>4.5706114377973395E-2</v>
      </c>
      <c r="P478" s="3">
        <v>30986</v>
      </c>
    </row>
    <row r="479" spans="1:16" x14ac:dyDescent="0.3">
      <c r="A479" s="3">
        <v>30955</v>
      </c>
      <c r="B479" s="2">
        <v>2.1951143027365601E-4</v>
      </c>
      <c r="C479" s="2">
        <v>2.6914278024491999E-2</v>
      </c>
      <c r="D479" s="2">
        <v>7.1666666666666699E-4</v>
      </c>
      <c r="G479">
        <f t="shared" si="46"/>
        <v>-4.9715523639301095E-4</v>
      </c>
      <c r="M479">
        <f>('Sharpe Ratio'!$H$2*B479) + (1 - 'Sharpe Ratio'!$H$2)*C479</f>
        <v>1.3467265942949018E-2</v>
      </c>
      <c r="N479">
        <f>('Sharpe Ratio'!$H$3*B479) + (1 - 'Sharpe Ratio'!$H$3)*C479</f>
        <v>2.1294401972656002E-2</v>
      </c>
      <c r="O479">
        <f>('Sharpe Ratio'!$H$4*B479) + (1 - 'Sharpe Ratio'!$H$4)*C479</f>
        <v>2.4330918967190668E-2</v>
      </c>
      <c r="P479" s="3">
        <v>30955</v>
      </c>
    </row>
    <row r="480" spans="1:16" x14ac:dyDescent="0.3">
      <c r="A480" s="3">
        <v>30925</v>
      </c>
      <c r="B480" s="2">
        <v>0.110457220461747</v>
      </c>
      <c r="C480" s="2">
        <v>1.3986491096404499E-2</v>
      </c>
      <c r="D480" s="2">
        <v>6.9166666666666704E-4</v>
      </c>
      <c r="G480">
        <f t="shared" si="46"/>
        <v>0.10976555379508032</v>
      </c>
      <c r="M480">
        <f>('Sharpe Ratio'!$H$2*B480) + (1 - 'Sharpe Ratio'!$H$2)*C480</f>
        <v>6.2581898691089585E-2</v>
      </c>
      <c r="N480">
        <f>('Sharpe Ratio'!$H$3*B480) + (1 - 'Sharpe Ratio'!$H$3)*C480</f>
        <v>3.4295847979145005E-2</v>
      </c>
      <c r="O480">
        <f>('Sharpe Ratio'!$H$4*B480) + (1 - 'Sharpe Ratio'!$H$4)*C480</f>
        <v>2.3322348429744139E-2</v>
      </c>
      <c r="P480" s="3">
        <v>30925</v>
      </c>
    </row>
    <row r="481" spans="1:16" x14ac:dyDescent="0.3">
      <c r="A481" s="3">
        <v>30894</v>
      </c>
      <c r="B481" s="2">
        <v>-1.2414884104821401E-2</v>
      </c>
      <c r="C481" s="2">
        <v>6.2486408118883598E-2</v>
      </c>
      <c r="D481" s="2">
        <v>6.8333333333333299E-4</v>
      </c>
      <c r="G481">
        <f t="shared" si="46"/>
        <v>-1.3098217438154734E-2</v>
      </c>
      <c r="M481">
        <f>('Sharpe Ratio'!$H$2*B481) + (1 - 'Sharpe Ratio'!$H$2)*C481</f>
        <v>2.4756219398166881E-2</v>
      </c>
      <c r="N481">
        <f>('Sharpe Ratio'!$H$3*B481) + (1 - 'Sharpe Ratio'!$H$3)*C481</f>
        <v>4.6717924924475844E-2</v>
      </c>
      <c r="O481">
        <f>('Sharpe Ratio'!$H$4*B481) + (1 - 'Sharpe Ratio'!$H$4)*C481</f>
        <v>5.5237911265137343E-2</v>
      </c>
      <c r="P481" s="3">
        <v>30894</v>
      </c>
    </row>
    <row r="482" spans="1:16" x14ac:dyDescent="0.3">
      <c r="A482" s="3">
        <v>30863</v>
      </c>
      <c r="B482" s="2">
        <v>2.1714687280393299E-2</v>
      </c>
      <c r="C482" s="2">
        <v>1.5009933043926201E-2</v>
      </c>
      <c r="D482" s="2">
        <v>6.2500000000000001E-4</v>
      </c>
      <c r="G482">
        <f t="shared" si="46"/>
        <v>2.1089687280393298E-2</v>
      </c>
      <c r="M482">
        <f>('Sharpe Ratio'!$H$2*B482) + (1 - 'Sharpe Ratio'!$H$2)*C482</f>
        <v>1.8387333288402453E-2</v>
      </c>
      <c r="N482">
        <f>('Sharpe Ratio'!$H$3*B482) + (1 - 'Sharpe Ratio'!$H$3)*C482</f>
        <v>1.6421441462026707E-2</v>
      </c>
      <c r="O482">
        <f>('Sharpe Ratio'!$H$4*B482) + (1 - 'Sharpe Ratio'!$H$4)*C482</f>
        <v>1.5658778858802444E-2</v>
      </c>
      <c r="P482" s="3">
        <v>30863</v>
      </c>
    </row>
    <row r="483" spans="1:16" x14ac:dyDescent="0.3">
      <c r="A483" s="3">
        <v>30833</v>
      </c>
      <c r="B483" s="2">
        <v>-5.5332426062999797E-2</v>
      </c>
      <c r="C483" s="2">
        <v>-4.4300682089867198E-2</v>
      </c>
      <c r="D483" s="2">
        <v>6.4999999999999997E-4</v>
      </c>
      <c r="G483">
        <f t="shared" si="46"/>
        <v>-5.5982426062999795E-2</v>
      </c>
      <c r="M483">
        <f>('Sharpe Ratio'!$H$2*B483) + (1 - 'Sharpe Ratio'!$H$2)*C483</f>
        <v>-4.9857726163042647E-2</v>
      </c>
      <c r="N483">
        <f>('Sharpe Ratio'!$H$3*B483) + (1 - 'Sharpe Ratio'!$H$3)*C483</f>
        <v>-4.6623123589618745E-2</v>
      </c>
      <c r="O483">
        <f>('Sharpe Ratio'!$H$4*B483) + (1 - 'Sharpe Ratio'!$H$4)*C483</f>
        <v>-4.5368267963309297E-2</v>
      </c>
      <c r="P483" s="3">
        <v>30833</v>
      </c>
    </row>
    <row r="484" spans="1:16" x14ac:dyDescent="0.3">
      <c r="A484" s="3">
        <v>30802</v>
      </c>
      <c r="B484" s="2">
        <v>9.4826430773353697E-3</v>
      </c>
      <c r="C484" s="2">
        <v>-5.3158005175910602E-3</v>
      </c>
      <c r="D484" s="2">
        <v>6.7500000000000004E-4</v>
      </c>
      <c r="G484">
        <f t="shared" si="46"/>
        <v>8.8076430773353694E-3</v>
      </c>
      <c r="M484">
        <f>('Sharpe Ratio'!$H$2*B484) + (1 - 'Sharpe Ratio'!$H$2)*C484</f>
        <v>2.138651241957462E-3</v>
      </c>
      <c r="N484">
        <f>('Sharpe Ratio'!$H$3*B484) + (1 - 'Sharpe Ratio'!$H$3)*C484</f>
        <v>-2.200380179674148E-3</v>
      </c>
      <c r="O484">
        <f>('Sharpe Ratio'!$H$4*B484) + (1 - 'Sharpe Ratio'!$H$4)*C484</f>
        <v>-3.8836960951760665E-3</v>
      </c>
      <c r="P484" s="3">
        <v>30802</v>
      </c>
    </row>
    <row r="485" spans="1:16" x14ac:dyDescent="0.3">
      <c r="A485" s="3">
        <v>30772</v>
      </c>
      <c r="B485" s="2">
        <v>1.73166075811289E-2</v>
      </c>
      <c r="C485" s="2">
        <v>-1.7185674022135101E-2</v>
      </c>
      <c r="D485" s="2">
        <v>6.0833333333333301E-4</v>
      </c>
      <c r="G485">
        <f t="shared" si="46"/>
        <v>1.6708274247795567E-2</v>
      </c>
      <c r="M485">
        <f>('Sharpe Ratio'!$H$2*B485) + (1 - 'Sharpe Ratio'!$H$2)*C485</f>
        <v>1.9423435512614697E-4</v>
      </c>
      <c r="N485">
        <f>('Sharpe Ratio'!$H$3*B485) + (1 - 'Sharpe Ratio'!$H$3)*C485</f>
        <v>-9.9221324799558079E-3</v>
      </c>
      <c r="O485">
        <f>('Sharpe Ratio'!$H$4*B485) + (1 - 'Sharpe Ratio'!$H$4)*C485</f>
        <v>-1.3846750590728971E-2</v>
      </c>
      <c r="P485" s="3">
        <v>30772</v>
      </c>
    </row>
    <row r="486" spans="1:16" x14ac:dyDescent="0.3">
      <c r="A486" s="3">
        <v>30741</v>
      </c>
      <c r="B486" s="2">
        <v>-3.5190422942840097E-2</v>
      </c>
      <c r="C486" s="2">
        <v>-1.1215334420881001E-2</v>
      </c>
      <c r="D486" s="2">
        <v>5.9166666666666699E-4</v>
      </c>
      <c r="G486">
        <f t="shared" si="46"/>
        <v>-3.5782089609506761E-2</v>
      </c>
      <c r="M486">
        <f>('Sharpe Ratio'!$H$2*B486) + (1 - 'Sharpe Ratio'!$H$2)*C486</f>
        <v>-2.329235722881488E-2</v>
      </c>
      <c r="N486">
        <f>('Sharpe Ratio'!$H$3*B486) + (1 - 'Sharpe Ratio'!$H$3)*C486</f>
        <v>-1.6262654289727046E-2</v>
      </c>
      <c r="O486">
        <f>('Sharpe Ratio'!$H$4*B486) + (1 - 'Sharpe Ratio'!$H$4)*C486</f>
        <v>-1.3535499381462403E-2</v>
      </c>
      <c r="P486" s="3">
        <v>30741</v>
      </c>
    </row>
    <row r="487" spans="1:16" x14ac:dyDescent="0.3">
      <c r="A487" s="3">
        <v>30712</v>
      </c>
      <c r="B487" s="2">
        <v>-5.59243876116033E-3</v>
      </c>
      <c r="C487" s="2">
        <v>1.8483904465212999E-2</v>
      </c>
      <c r="D487" s="2">
        <v>6.3333333333333297E-4</v>
      </c>
      <c r="G487">
        <f t="shared" si="46"/>
        <v>-6.225772094493663E-3</v>
      </c>
      <c r="M487">
        <f>('Sharpe Ratio'!$H$2*B487) + (1 - 'Sharpe Ratio'!$H$2)*C487</f>
        <v>6.3558764076634055E-3</v>
      </c>
      <c r="N487">
        <f>('Sharpe Ratio'!$H$3*B487) + (1 - 'Sharpe Ratio'!$H$3)*C487</f>
        <v>1.3415268100249076E-2</v>
      </c>
      <c r="O487">
        <f>('Sharpe Ratio'!$H$4*B487) + (1 - 'Sharpe Ratio'!$H$4)*C487</f>
        <v>1.6153940682947968E-2</v>
      </c>
      <c r="P487" s="3">
        <v>30712</v>
      </c>
    </row>
    <row r="488" spans="1:16" x14ac:dyDescent="0.3">
      <c r="A488" s="3">
        <v>30681</v>
      </c>
      <c r="B488" s="2">
        <v>-5.2054527117155799E-3</v>
      </c>
      <c r="C488" s="2">
        <v>-1.4516798009125401E-3</v>
      </c>
      <c r="D488" s="2">
        <v>6.0833333333333301E-4</v>
      </c>
      <c r="G488">
        <f t="shared" si="46"/>
        <v>-5.813786045048913E-3</v>
      </c>
      <c r="M488">
        <f>('Sharpe Ratio'!$H$2*B488) + (1 - 'Sharpe Ratio'!$H$2)*C488</f>
        <v>-3.3425758874087506E-3</v>
      </c>
      <c r="N488">
        <f>('Sharpe Ratio'!$H$3*B488) + (1 - 'Sharpe Ratio'!$H$3)*C488</f>
        <v>-2.2419372624638877E-3</v>
      </c>
      <c r="O488">
        <f>('Sharpe Ratio'!$H$4*B488) + (1 - 'Sharpe Ratio'!$H$4)*C488</f>
        <v>-1.8149473804940643E-3</v>
      </c>
      <c r="P488" s="3">
        <v>30681</v>
      </c>
    </row>
    <row r="489" spans="1:16" x14ac:dyDescent="0.3">
      <c r="A489" s="3">
        <v>30650</v>
      </c>
      <c r="B489" s="2">
        <v>2.1094943857551202E-2</v>
      </c>
      <c r="C489" s="2">
        <v>1.3877207737594601E-2</v>
      </c>
      <c r="D489" s="2">
        <v>5.8333333333333295E-4</v>
      </c>
      <c r="G489">
        <f t="shared" si="46"/>
        <v>2.051161052421787E-2</v>
      </c>
      <c r="M489">
        <f>('Sharpe Ratio'!$H$2*B489) + (1 - 'Sharpe Ratio'!$H$2)*C489</f>
        <v>1.7513013447447351E-2</v>
      </c>
      <c r="N489">
        <f>('Sharpe Ratio'!$H$3*B489) + (1 - 'Sharpe Ratio'!$H$3)*C489</f>
        <v>1.5396710904099192E-2</v>
      </c>
      <c r="O489">
        <f>('Sharpe Ratio'!$H$4*B489) + (1 - 'Sharpe Ratio'!$H$4)*C489</f>
        <v>1.4575696855785254E-2</v>
      </c>
      <c r="P489" s="3">
        <v>30650</v>
      </c>
    </row>
    <row r="490" spans="1:16" x14ac:dyDescent="0.3">
      <c r="A490" s="3">
        <v>30620</v>
      </c>
      <c r="B490" s="2">
        <v>-1.1558415971629399E-2</v>
      </c>
      <c r="C490" s="2">
        <v>-7.7885952712100099E-3</v>
      </c>
      <c r="D490" s="2">
        <v>6.3333333333333297E-4</v>
      </c>
      <c r="G490">
        <f t="shared" si="46"/>
        <v>-1.2191749304962732E-2</v>
      </c>
      <c r="M490">
        <f>('Sharpe Ratio'!$H$2*B490) + (1 - 'Sharpe Ratio'!$H$2)*C490</f>
        <v>-9.6875751452190819E-3</v>
      </c>
      <c r="N490">
        <f>('Sharpe Ratio'!$H$3*B490) + (1 - 'Sharpe Ratio'!$H$3)*C490</f>
        <v>-8.5822311698131107E-3</v>
      </c>
      <c r="O490">
        <f>('Sharpe Ratio'!$H$4*B490) + (1 - 'Sharpe Ratio'!$H$4)*C490</f>
        <v>-8.1534158594124845E-3</v>
      </c>
      <c r="P490" s="3">
        <v>30620</v>
      </c>
    </row>
    <row r="491" spans="1:16" x14ac:dyDescent="0.3">
      <c r="A491" s="3">
        <v>30589</v>
      </c>
      <c r="B491" s="2">
        <v>1.37816245006659E-2</v>
      </c>
      <c r="C491" s="2">
        <v>4.3162858179180301E-2</v>
      </c>
      <c r="D491" s="2">
        <v>6.3333333333333297E-4</v>
      </c>
      <c r="G491">
        <f t="shared" si="46"/>
        <v>1.3148291167332567E-2</v>
      </c>
      <c r="M491">
        <f>('Sharpe Ratio'!$H$2*B491) + (1 - 'Sharpe Ratio'!$H$2)*C491</f>
        <v>2.8362586266288178E-2</v>
      </c>
      <c r="N491">
        <f>('Sharpe Ratio'!$H$3*B491) + (1 - 'Sharpe Ratio'!$H$3)*C491</f>
        <v>3.6977417638222647E-2</v>
      </c>
      <c r="O491">
        <f>('Sharpe Ratio'!$H$4*B491) + (1 - 'Sharpe Ratio'!$H$4)*C491</f>
        <v>4.0319518984953506E-2</v>
      </c>
      <c r="P491" s="3">
        <v>30589</v>
      </c>
    </row>
    <row r="492" spans="1:16" x14ac:dyDescent="0.3">
      <c r="A492" s="3">
        <v>30559</v>
      </c>
      <c r="B492" s="2">
        <v>1.50363237033282E-2</v>
      </c>
      <c r="C492" s="2">
        <v>5.1039008384978803E-3</v>
      </c>
      <c r="D492" s="2">
        <v>6.3333333333333297E-4</v>
      </c>
      <c r="G492">
        <f t="shared" si="46"/>
        <v>1.4402990369994867E-2</v>
      </c>
      <c r="M492">
        <f>('Sharpe Ratio'!$H$2*B492) + (1 - 'Sharpe Ratio'!$H$2)*C492</f>
        <v>1.0107181529901053E-2</v>
      </c>
      <c r="N492">
        <f>('Sharpe Ratio'!$H$3*B492) + (1 - 'Sharpe Ratio'!$H$3)*C492</f>
        <v>7.1949093962148693E-3</v>
      </c>
      <c r="O492">
        <f>('Sharpe Ratio'!$H$4*B492) + (1 - 'Sharpe Ratio'!$H$4)*C492</f>
        <v>6.0651010227453653E-3</v>
      </c>
      <c r="P492" s="3">
        <v>30559</v>
      </c>
    </row>
    <row r="493" spans="1:16" x14ac:dyDescent="0.3">
      <c r="A493" s="3">
        <v>30528</v>
      </c>
      <c r="B493" s="2">
        <v>-2.9513034923758001E-2</v>
      </c>
      <c r="C493" s="2">
        <v>-3.8690684797083999E-2</v>
      </c>
      <c r="D493" s="2">
        <v>6.1666666666666695E-4</v>
      </c>
      <c r="G493">
        <f t="shared" si="46"/>
        <v>-3.0129701590424669E-2</v>
      </c>
      <c r="M493">
        <f>('Sharpe Ratio'!$H$2*B493) + (1 - 'Sharpe Ratio'!$H$2)*C493</f>
        <v>-3.4067607524945004E-2</v>
      </c>
      <c r="N493">
        <f>('Sharpe Ratio'!$H$3*B493) + (1 - 'Sharpe Ratio'!$H$3)*C493</f>
        <v>-3.6758573701330448E-2</v>
      </c>
      <c r="O493">
        <f>('Sharpe Ratio'!$H$4*B493) + (1 - 'Sharpe Ratio'!$H$4)*C493</f>
        <v>-3.7802527006255734E-2</v>
      </c>
      <c r="P493" s="3">
        <v>30528</v>
      </c>
    </row>
    <row r="494" spans="1:16" x14ac:dyDescent="0.3">
      <c r="A494" s="3">
        <v>30497</v>
      </c>
      <c r="B494" s="2">
        <v>3.8905733655844502E-2</v>
      </c>
      <c r="C494" s="2">
        <v>8.4180989126614303E-4</v>
      </c>
      <c r="D494" s="2">
        <v>5.5833333333333299E-4</v>
      </c>
      <c r="G494">
        <f t="shared" si="46"/>
        <v>3.8347400322511167E-2</v>
      </c>
      <c r="M494">
        <f>('Sharpe Ratio'!$H$2*B494) + (1 - 'Sharpe Ratio'!$H$2)*C494</f>
        <v>2.0015831920141038E-2</v>
      </c>
      <c r="N494">
        <f>('Sharpe Ratio'!$H$3*B494) + (1 - 'Sharpe Ratio'!$H$3)*C494</f>
        <v>8.8551608545892439E-3</v>
      </c>
      <c r="O494">
        <f>('Sharpe Ratio'!$H$4*B494) + (1 - 'Sharpe Ratio'!$H$4)*C494</f>
        <v>4.5254076431546462E-3</v>
      </c>
      <c r="P494" s="3">
        <v>30497</v>
      </c>
    </row>
    <row r="495" spans="1:16" x14ac:dyDescent="0.3">
      <c r="A495" s="3">
        <v>30467</v>
      </c>
      <c r="B495" s="2">
        <v>-8.6795001688619901E-3</v>
      </c>
      <c r="C495" s="2">
        <v>-2.5232494529540499E-2</v>
      </c>
      <c r="D495" s="2">
        <v>5.7499999999999999E-4</v>
      </c>
      <c r="G495">
        <f t="shared" si="46"/>
        <v>-9.2545001688619892E-3</v>
      </c>
      <c r="M495">
        <f>('Sharpe Ratio'!$H$2*B495) + (1 - 'Sharpe Ratio'!$H$2)*C495</f>
        <v>-1.6894219146306177E-2</v>
      </c>
      <c r="N495">
        <f>('Sharpe Ratio'!$H$3*B495) + (1 - 'Sharpe Ratio'!$H$3)*C495</f>
        <v>-2.1747700000042672E-2</v>
      </c>
      <c r="O495">
        <f>('Sharpe Ratio'!$H$4*B495) + (1 - 'Sharpe Ratio'!$H$4)*C495</f>
        <v>-2.3630595230058393E-2</v>
      </c>
      <c r="P495" s="3">
        <v>30467</v>
      </c>
    </row>
    <row r="496" spans="1:16" x14ac:dyDescent="0.3">
      <c r="A496" s="3">
        <v>30436</v>
      </c>
      <c r="B496" s="2">
        <v>7.8767123287671201E-2</v>
      </c>
      <c r="C496" s="2">
        <v>2.9134412385644098E-2</v>
      </c>
      <c r="D496" s="2">
        <v>5.9166666666666699E-4</v>
      </c>
      <c r="G496">
        <f t="shared" si="46"/>
        <v>7.817545662100453E-2</v>
      </c>
      <c r="M496">
        <f>('Sharpe Ratio'!$H$2*B496) + (1 - 'Sharpe Ratio'!$H$2)*C496</f>
        <v>5.4136004393713535E-2</v>
      </c>
      <c r="N496">
        <f>('Sharpe Ratio'!$H$3*B496) + (1 - 'Sharpe Ratio'!$H$3)*C496</f>
        <v>3.9583265062498485E-2</v>
      </c>
      <c r="O496">
        <f>('Sharpe Ratio'!$H$4*B496) + (1 - 'Sharpe Ratio'!$H$4)*C496</f>
        <v>3.3937567820422863E-2</v>
      </c>
      <c r="P496" s="3">
        <v>30436</v>
      </c>
    </row>
    <row r="497" spans="1:16" x14ac:dyDescent="0.3">
      <c r="A497" s="3">
        <v>30406</v>
      </c>
      <c r="B497" s="2">
        <v>3.6947487721949598E-2</v>
      </c>
      <c r="C497" s="2">
        <v>-1.00320468162185E-2</v>
      </c>
      <c r="D497" s="2">
        <v>5.2499999999999997E-4</v>
      </c>
      <c r="G497">
        <f t="shared" si="46"/>
        <v>3.6422487721949601E-2</v>
      </c>
      <c r="M497">
        <f>('Sharpe Ratio'!$H$2*B497) + (1 - 'Sharpe Ratio'!$H$2)*C497</f>
        <v>1.3633054966571974E-2</v>
      </c>
      <c r="N497">
        <f>('Sharpe Ratio'!$H$3*B497) + (1 - 'Sharpe Ratio'!$H$3)*C497</f>
        <v>-1.4175014905696073E-4</v>
      </c>
      <c r="O497">
        <f>('Sharpe Ratio'!$H$4*B497) + (1 - 'Sharpe Ratio'!$H$4)*C497</f>
        <v>-5.4856498425411536E-3</v>
      </c>
      <c r="P497" s="3">
        <v>30406</v>
      </c>
    </row>
    <row r="498" spans="1:16" x14ac:dyDescent="0.3">
      <c r="A498" s="3">
        <v>30375</v>
      </c>
      <c r="B498" s="2">
        <v>2.29161031031417E-2</v>
      </c>
      <c r="C498" s="2">
        <v>3.9768199927562302E-2</v>
      </c>
      <c r="D498" s="2">
        <v>5.1666666666666701E-4</v>
      </c>
      <c r="G498">
        <f t="shared" si="46"/>
        <v>2.2399436436475031E-2</v>
      </c>
      <c r="M498">
        <f>('Sharpe Ratio'!$H$2*B498) + (1 - 'Sharpe Ratio'!$H$2)*C498</f>
        <v>3.1279257018190842E-2</v>
      </c>
      <c r="N498">
        <f>('Sharpe Ratio'!$H$3*B498) + (1 - 'Sharpe Ratio'!$H$3)*C498</f>
        <v>3.6220437296541778E-2</v>
      </c>
      <c r="O498">
        <f>('Sharpe Ratio'!$H$4*B498) + (1 - 'Sharpe Ratio'!$H$4)*C498</f>
        <v>3.813735528944829E-2</v>
      </c>
      <c r="P498" s="3">
        <v>30375</v>
      </c>
    </row>
    <row r="499" spans="1:16" x14ac:dyDescent="0.3">
      <c r="A499" s="3">
        <v>30347</v>
      </c>
      <c r="B499" s="2">
        <v>3.7195879594372303E-2</v>
      </c>
      <c r="C499" s="2">
        <v>-1.6877937615724099E-2</v>
      </c>
      <c r="D499" s="2">
        <v>5.7499999999999999E-4</v>
      </c>
      <c r="G499">
        <f t="shared" si="46"/>
        <v>3.6620879594372303E-2</v>
      </c>
      <c r="M499">
        <f>('Sharpe Ratio'!$H$2*B499) + (1 - 'Sharpe Ratio'!$H$2)*C499</f>
        <v>1.0360782406529174E-2</v>
      </c>
      <c r="N499">
        <f>('Sharpe Ratio'!$H$3*B499) + (1 - 'Sharpe Ratio'!$H$3)*C499</f>
        <v>-5.4941276356737356E-3</v>
      </c>
      <c r="O499">
        <f>('Sharpe Ratio'!$H$4*B499) + (1 - 'Sharpe Ratio'!$H$4)*C499</f>
        <v>-1.1644998606517165E-2</v>
      </c>
      <c r="P499" s="3">
        <v>30347</v>
      </c>
    </row>
    <row r="500" spans="1:16" x14ac:dyDescent="0.3">
      <c r="A500" s="3">
        <v>30316</v>
      </c>
      <c r="B500" s="2">
        <v>1.9241768118310399E-2</v>
      </c>
      <c r="C500" s="2">
        <v>3.4401473296500798E-2</v>
      </c>
      <c r="D500" s="2">
        <v>5.5833333333333299E-4</v>
      </c>
      <c r="G500">
        <f t="shared" si="46"/>
        <v>1.8683434784977065E-2</v>
      </c>
      <c r="M500">
        <f>('Sharpe Ratio'!$H$2*B500) + (1 - 'Sharpe Ratio'!$H$2)*C500</f>
        <v>2.6765042464102839E-2</v>
      </c>
      <c r="N500">
        <f>('Sharpe Ratio'!$H$3*B500) + (1 - 'Sharpe Ratio'!$H$3)*C500</f>
        <v>3.120999890083186E-2</v>
      </c>
      <c r="O500">
        <f>('Sharpe Ratio'!$H$4*B500) + (1 - 'Sharpe Ratio'!$H$4)*C500</f>
        <v>3.2934408149485124E-2</v>
      </c>
      <c r="P500" s="3">
        <v>30316</v>
      </c>
    </row>
    <row r="501" spans="1:16" x14ac:dyDescent="0.3">
      <c r="A501" s="3">
        <v>30285</v>
      </c>
      <c r="B501" s="2">
        <v>4.0421643218429899E-2</v>
      </c>
      <c r="C501" s="2">
        <v>8.8476000884773998E-4</v>
      </c>
      <c r="D501" s="2">
        <v>5.2499999999999997E-4</v>
      </c>
      <c r="G501">
        <f t="shared" si="46"/>
        <v>3.9896643218429902E-2</v>
      </c>
      <c r="M501">
        <f>('Sharpe Ratio'!$H$2*B501) + (1 - 'Sharpe Ratio'!$H$2)*C501</f>
        <v>2.0800759060922335E-2</v>
      </c>
      <c r="N501">
        <f>('Sharpe Ratio'!$H$3*B501) + (1 - 'Sharpe Ratio'!$H$3)*C501</f>
        <v>9.2082035695751317E-3</v>
      </c>
      <c r="O501">
        <f>('Sharpe Ratio'!$H$4*B501) + (1 - 'Sharpe Ratio'!$H$4)*C501</f>
        <v>4.7109019223365274E-3</v>
      </c>
      <c r="P501" s="3">
        <v>30285</v>
      </c>
    </row>
    <row r="502" spans="1:16" x14ac:dyDescent="0.3">
      <c r="A502" s="3">
        <v>30255</v>
      </c>
      <c r="B502" s="2">
        <v>0.11507654391203399</v>
      </c>
      <c r="C502" s="2">
        <v>5.6226150611323099E-2</v>
      </c>
      <c r="D502" s="2">
        <v>4.9166666666666705E-4</v>
      </c>
      <c r="G502">
        <f t="shared" si="46"/>
        <v>0.11458487724536733</v>
      </c>
      <c r="M502">
        <f>('Sharpe Ratio'!$H$2*B502) + (1 - 'Sharpe Ratio'!$H$2)*C502</f>
        <v>8.5870985561466912E-2</v>
      </c>
      <c r="N502">
        <f>('Sharpe Ratio'!$H$3*B502) + (1 - 'Sharpe Ratio'!$H$3)*C502</f>
        <v>6.8615542171818172E-2</v>
      </c>
      <c r="O502">
        <f>('Sharpe Ratio'!$H$4*B502) + (1 - 'Sharpe Ratio'!$H$4)*C502</f>
        <v>6.1921337944111574E-2</v>
      </c>
      <c r="P502" s="3">
        <v>30255</v>
      </c>
    </row>
    <row r="503" spans="1:16" x14ac:dyDescent="0.3">
      <c r="A503" s="3">
        <v>30224</v>
      </c>
      <c r="B503" s="2">
        <v>1.2476606363069499E-2</v>
      </c>
      <c r="C503" s="2">
        <v>5.32316272965878E-2</v>
      </c>
      <c r="D503" s="2">
        <v>4.2499999999999998E-4</v>
      </c>
      <c r="G503">
        <f t="shared" si="46"/>
        <v>1.2051606363069499E-2</v>
      </c>
      <c r="M503">
        <f>('Sharpe Ratio'!$H$2*B503) + (1 - 'Sharpe Ratio'!$H$2)*C503</f>
        <v>3.2702013113886805E-2</v>
      </c>
      <c r="N503">
        <f>('Sharpe Ratio'!$H$3*B503) + (1 - 'Sharpe Ratio'!$H$3)*C503</f>
        <v>4.4651737102456637E-2</v>
      </c>
      <c r="O503">
        <f>('Sharpe Ratio'!$H$4*B503) + (1 - 'Sharpe Ratio'!$H$4)*C503</f>
        <v>4.9287601336011955E-2</v>
      </c>
      <c r="P503" s="3">
        <v>30224</v>
      </c>
    </row>
    <row r="504" spans="1:16" x14ac:dyDescent="0.3">
      <c r="A504" s="3">
        <v>30194</v>
      </c>
      <c r="B504" s="2">
        <v>0.121401280740462</v>
      </c>
      <c r="C504" s="2">
        <v>5.8241472094436399E-2</v>
      </c>
      <c r="D504" s="2">
        <v>6.3333333333333297E-4</v>
      </c>
      <c r="G504">
        <f t="shared" si="46"/>
        <v>0.12076794740712866</v>
      </c>
      <c r="M504">
        <f>('Sharpe Ratio'!$H$2*B504) + (1 - 'Sharpe Ratio'!$H$2)*C504</f>
        <v>9.005709808739773E-2</v>
      </c>
      <c r="N504">
        <f>('Sharpe Ratio'!$H$3*B504) + (1 - 'Sharpe Ratio'!$H$3)*C504</f>
        <v>7.1538096913970117E-2</v>
      </c>
      <c r="O504">
        <f>('Sharpe Ratio'!$H$4*B504) + (1 - 'Sharpe Ratio'!$H$4)*C504</f>
        <v>6.4353698741829835E-2</v>
      </c>
      <c r="P504" s="3">
        <v>30194</v>
      </c>
    </row>
    <row r="505" spans="1:16" x14ac:dyDescent="0.3">
      <c r="A505" s="3">
        <v>30163</v>
      </c>
      <c r="B505" s="2">
        <v>-1.78118393234671E-2</v>
      </c>
      <c r="C505" s="2">
        <v>4.7649358916068002E-2</v>
      </c>
      <c r="D505" s="2">
        <v>8.7500000000000002E-4</v>
      </c>
      <c r="G505">
        <f t="shared" si="46"/>
        <v>-1.8686839323467101E-2</v>
      </c>
      <c r="M505">
        <f>('Sharpe Ratio'!$H$2*B505) + (1 - 'Sharpe Ratio'!$H$2)*C505</f>
        <v>1.4674449002828372E-2</v>
      </c>
      <c r="N505">
        <f>('Sharpe Ratio'!$H$3*B505) + (1 - 'Sharpe Ratio'!$H$3)*C505</f>
        <v>3.3868237473690242E-2</v>
      </c>
      <c r="O505">
        <f>('Sharpe Ratio'!$H$4*B505) + (1 - 'Sharpe Ratio'!$H$4)*C505</f>
        <v>4.1314417616730041E-2</v>
      </c>
      <c r="P505" s="3">
        <v>30163</v>
      </c>
    </row>
    <row r="506" spans="1:16" x14ac:dyDescent="0.3">
      <c r="A506" s="3">
        <v>30132</v>
      </c>
      <c r="B506" s="2">
        <v>-1.49937526030822E-2</v>
      </c>
      <c r="C506" s="2">
        <v>-2.1880281063772999E-2</v>
      </c>
      <c r="D506" s="2">
        <v>8.0000000000000004E-4</v>
      </c>
      <c r="G506">
        <f t="shared" si="46"/>
        <v>-1.57937526030822E-2</v>
      </c>
      <c r="M506">
        <f>('Sharpe Ratio'!$H$2*B506) + (1 - 'Sharpe Ratio'!$H$2)*C506</f>
        <v>-1.8411315299118023E-2</v>
      </c>
      <c r="N506">
        <f>('Sharpe Ratio'!$H$3*B506) + (1 - 'Sharpe Ratio'!$H$3)*C506</f>
        <v>-2.0430504897349974E-2</v>
      </c>
      <c r="O506">
        <f>('Sharpe Ratio'!$H$4*B506) + (1 - 'Sharpe Ratio'!$H$4)*C506</f>
        <v>-2.1213844232062993E-2</v>
      </c>
      <c r="P506" s="3">
        <v>30132</v>
      </c>
    </row>
    <row r="507" spans="1:16" x14ac:dyDescent="0.3">
      <c r="A507" s="3">
        <v>30102</v>
      </c>
      <c r="B507" s="2">
        <v>-3.4094337725032703E-2</v>
      </c>
      <c r="C507" s="2">
        <v>1.43450018044027E-2</v>
      </c>
      <c r="D507" s="2">
        <v>8.8333333333333298E-4</v>
      </c>
      <c r="G507">
        <f t="shared" si="46"/>
        <v>-3.4977671058366036E-2</v>
      </c>
      <c r="M507">
        <f>('Sharpe Ratio'!$H$2*B507) + (1 - 'Sharpe Ratio'!$H$2)*C507</f>
        <v>-1.0055450680368429E-2</v>
      </c>
      <c r="N507">
        <f>('Sharpe Ratio'!$H$3*B507) + (1 - 'Sharpe Ratio'!$H$3)*C507</f>
        <v>4.1473818616538536E-3</v>
      </c>
      <c r="O507">
        <f>('Sharpe Ratio'!$H$4*B507) + (1 - 'Sharpe Ratio'!$H$4)*C507</f>
        <v>9.6573336780904819E-3</v>
      </c>
      <c r="P507" s="3">
        <v>30102</v>
      </c>
    </row>
    <row r="508" spans="1:16" x14ac:dyDescent="0.3">
      <c r="A508" s="3">
        <v>30071</v>
      </c>
      <c r="B508" s="2">
        <v>4.5201303479449402E-2</v>
      </c>
      <c r="C508" s="2">
        <v>2.7057079318013402E-2</v>
      </c>
      <c r="D508" s="2">
        <v>9.4166666666666704E-4</v>
      </c>
      <c r="G508">
        <f t="shared" si="46"/>
        <v>4.4259636812782735E-2</v>
      </c>
      <c r="M508">
        <f>('Sharpe Ratio'!$H$2*B508) + (1 - 'Sharpe Ratio'!$H$2)*C508</f>
        <v>3.6196908304639466E-2</v>
      </c>
      <c r="N508">
        <f>('Sharpe Ratio'!$H$3*B508) + (1 - 'Sharpe Ratio'!$H$3)*C508</f>
        <v>3.0876865135735551E-2</v>
      </c>
      <c r="O508">
        <f>('Sharpe Ratio'!$H$4*B508) + (1 - 'Sharpe Ratio'!$H$4)*C508</f>
        <v>2.8812968273240428E-2</v>
      </c>
      <c r="P508" s="3">
        <v>30071</v>
      </c>
    </row>
    <row r="509" spans="1:16" x14ac:dyDescent="0.3">
      <c r="A509" s="3">
        <v>30041</v>
      </c>
      <c r="B509" s="2">
        <v>-5.2284847851092903E-3</v>
      </c>
      <c r="C509" s="2">
        <v>4.3741275011632804E-3</v>
      </c>
      <c r="D509" s="2">
        <v>8.1666666666666704E-4</v>
      </c>
      <c r="G509">
        <f t="shared" si="46"/>
        <v>-6.0451514517759573E-3</v>
      </c>
      <c r="M509">
        <f>('Sharpe Ratio'!$H$2*B509) + (1 - 'Sharpe Ratio'!$H$2)*C509</f>
        <v>-4.6301699950626347E-4</v>
      </c>
      <c r="N509">
        <f>('Sharpe Ratio'!$H$3*B509) + (1 - 'Sharpe Ratio'!$H$3)*C509</f>
        <v>2.3525518251887485E-3</v>
      </c>
      <c r="O509">
        <f>('Sharpe Ratio'!$H$4*B509) + (1 - 'Sharpe Ratio'!$H$4)*C509</f>
        <v>3.4448444023229214E-3</v>
      </c>
      <c r="P509" s="3">
        <v>30041</v>
      </c>
    </row>
    <row r="510" spans="1:16" x14ac:dyDescent="0.3">
      <c r="A510" s="3">
        <v>30010</v>
      </c>
      <c r="B510" s="2">
        <v>-5.59257613899996E-2</v>
      </c>
      <c r="C510" s="2">
        <v>2.0999619916381801E-2</v>
      </c>
      <c r="D510" s="2">
        <v>7.6666666666666702E-4</v>
      </c>
      <c r="G510">
        <f t="shared" si="46"/>
        <v>-5.6692428056666265E-2</v>
      </c>
      <c r="M510">
        <f>('Sharpe Ratio'!$H$2*B510) + (1 - 'Sharpe Ratio'!$H$2)*C510</f>
        <v>-1.7750167543016671E-2</v>
      </c>
      <c r="N510">
        <f>('Sharpe Ratio'!$H$3*B510) + (1 - 'Sharpe Ratio'!$H$3)*C510</f>
        <v>4.8050183769281184E-3</v>
      </c>
      <c r="O510">
        <f>('Sharpe Ratio'!$H$4*B510) + (1 - 'Sharpe Ratio'!$H$4)*C510</f>
        <v>1.3555243887364938E-2</v>
      </c>
      <c r="P510" s="3">
        <v>30010</v>
      </c>
    </row>
    <row r="511" spans="1:16" x14ac:dyDescent="0.3">
      <c r="A511" s="3">
        <v>29982</v>
      </c>
      <c r="B511" s="2">
        <v>-1.3055975057241801E-2</v>
      </c>
      <c r="C511" s="2">
        <v>7.1777203560148299E-3</v>
      </c>
      <c r="D511" s="2">
        <v>6.6666666666666697E-4</v>
      </c>
      <c r="G511">
        <f t="shared" si="46"/>
        <v>-1.3722641723908469E-2</v>
      </c>
      <c r="M511">
        <f>('Sharpe Ratio'!$H$2*B511) + (1 - 'Sharpe Ratio'!$H$2)*C511</f>
        <v>-3.0146424697103983E-3</v>
      </c>
      <c r="N511">
        <f>('Sharpe Ratio'!$H$3*B511) + (1 - 'Sharpe Ratio'!$H$3)*C511</f>
        <v>2.9180517092871712E-3</v>
      </c>
      <c r="O511">
        <f>('Sharpe Ratio'!$H$4*B511) + (1 - 'Sharpe Ratio'!$H$4)*C511</f>
        <v>5.2196249321786823E-3</v>
      </c>
      <c r="P511" s="3">
        <v>29982</v>
      </c>
    </row>
    <row r="512" spans="1:16" x14ac:dyDescent="0.3">
      <c r="A512" s="3">
        <v>29951</v>
      </c>
      <c r="B512" s="2">
        <v>-2.5632505814781301E-2</v>
      </c>
      <c r="C512" s="2">
        <v>-2.9895088664005101E-2</v>
      </c>
      <c r="D512" s="2">
        <v>7.2499999999999995E-4</v>
      </c>
      <c r="G512">
        <f t="shared" si="46"/>
        <v>-2.6357505814781301E-2</v>
      </c>
      <c r="M512">
        <f>('Sharpe Ratio'!$H$2*B512) + (1 - 'Sharpe Ratio'!$H$2)*C512</f>
        <v>-2.7747888654977688E-2</v>
      </c>
      <c r="N512">
        <f>('Sharpe Ratio'!$H$3*B512) + (1 - 'Sharpe Ratio'!$H$3)*C512</f>
        <v>-2.8997714746583098E-2</v>
      </c>
      <c r="O512">
        <f>('Sharpe Ratio'!$H$4*B512) + (1 - 'Sharpe Ratio'!$H$4)*C512</f>
        <v>-2.9482581516876695E-2</v>
      </c>
      <c r="P512" s="3">
        <v>29951</v>
      </c>
    </row>
    <row r="513" spans="1:16" x14ac:dyDescent="0.3">
      <c r="A513" s="3">
        <v>29920</v>
      </c>
      <c r="B513" s="2">
        <v>4.1271253459865598E-2</v>
      </c>
      <c r="C513" s="2">
        <v>7.7854498148703905E-2</v>
      </c>
      <c r="D513" s="2">
        <v>8.9166666666666702E-4</v>
      </c>
      <c r="G513">
        <f t="shared" si="46"/>
        <v>4.0379586793198932E-2</v>
      </c>
      <c r="M513">
        <f>('Sharpe Ratio'!$H$2*B513) + (1 - 'Sharpe Ratio'!$H$2)*C513</f>
        <v>5.9426341769191038E-2</v>
      </c>
      <c r="N513">
        <f>('Sharpe Ratio'!$H$3*B513) + (1 - 'Sharpe Ratio'!$H$3)*C513</f>
        <v>7.0152864946569554E-2</v>
      </c>
      <c r="O513">
        <f>('Sharpe Ratio'!$H$4*B513) + (1 - 'Sharpe Ratio'!$H$4)*C513</f>
        <v>7.4314191617878111E-2</v>
      </c>
      <c r="P513" s="3">
        <v>29920</v>
      </c>
    </row>
    <row r="514" spans="1:16" x14ac:dyDescent="0.3">
      <c r="A514" s="3">
        <v>29890</v>
      </c>
      <c r="B514" s="2">
        <v>5.3969576995207297E-2</v>
      </c>
      <c r="C514" s="2">
        <v>7.4516129032258197E-2</v>
      </c>
      <c r="D514" s="2">
        <v>1.0083333333333301E-3</v>
      </c>
      <c r="G514">
        <f t="shared" ref="G514:G522" si="47">B514-D514</f>
        <v>5.2961243661873963E-2</v>
      </c>
      <c r="M514">
        <f>('Sharpe Ratio'!$H$2*B514) + (1 - 'Sharpe Ratio'!$H$2)*C514</f>
        <v>6.4166170267827005E-2</v>
      </c>
      <c r="N514">
        <f>('Sharpe Ratio'!$H$3*B514) + (1 - 'Sharpe Ratio'!$H$3)*C514</f>
        <v>7.0190596709910291E-2</v>
      </c>
      <c r="O514">
        <f>('Sharpe Ratio'!$H$4*B514) + (1 - 'Sharpe Ratio'!$H$4)*C514</f>
        <v>7.2527757224852149E-2</v>
      </c>
      <c r="P514" s="3">
        <v>29890</v>
      </c>
    </row>
    <row r="515" spans="1:16" x14ac:dyDescent="0.3">
      <c r="A515" s="3">
        <v>29859</v>
      </c>
      <c r="B515" s="2">
        <v>-4.9279381902827997E-2</v>
      </c>
      <c r="C515" s="2">
        <v>-5.7729313662604502E-3</v>
      </c>
      <c r="D515" s="2">
        <v>1.0333333333333299E-3</v>
      </c>
      <c r="G515">
        <f t="shared" si="47"/>
        <v>-5.0312715236161328E-2</v>
      </c>
      <c r="M515">
        <f>('Sharpe Ratio'!$H$2*B515) + (1 - 'Sharpe Ratio'!$H$2)*C515</f>
        <v>-2.7688529089335664E-2</v>
      </c>
      <c r="N515">
        <f>('Sharpe Ratio'!$H$3*B515) + (1 - 'Sharpe Ratio'!$H$3)*C515</f>
        <v>-1.4932062187198145E-2</v>
      </c>
      <c r="O515">
        <f>('Sharpe Ratio'!$H$4*B515) + (1 - 'Sharpe Ratio'!$H$4)*C515</f>
        <v>-9.9832241458578108E-3</v>
      </c>
      <c r="P515" s="3">
        <v>29859</v>
      </c>
    </row>
    <row r="516" spans="1:16" x14ac:dyDescent="0.3">
      <c r="A516" s="3">
        <v>29829</v>
      </c>
      <c r="B516" s="2">
        <v>-5.7728206085495698E-2</v>
      </c>
      <c r="C516" s="2">
        <v>-2.29789011907248E-2</v>
      </c>
      <c r="D516" s="2">
        <v>1.06666666666667E-3</v>
      </c>
      <c r="G516">
        <f t="shared" si="47"/>
        <v>-5.8794872752162365E-2</v>
      </c>
      <c r="M516">
        <f>('Sharpe Ratio'!$H$2*B516) + (1 - 'Sharpe Ratio'!$H$2)*C516</f>
        <v>-4.0483243140895998E-2</v>
      </c>
      <c r="N516">
        <f>('Sharpe Ratio'!$H$3*B516) + (1 - 'Sharpe Ratio'!$H$3)*C516</f>
        <v>-3.0294446944114761E-2</v>
      </c>
      <c r="O516">
        <f>('Sharpe Ratio'!$H$4*B516) + (1 - 'Sharpe Ratio'!$H$4)*C516</f>
        <v>-2.6341730051505127E-2</v>
      </c>
      <c r="P516" s="3">
        <v>29829</v>
      </c>
    </row>
    <row r="517" spans="1:16" x14ac:dyDescent="0.3">
      <c r="A517" s="3">
        <v>29798</v>
      </c>
      <c r="B517" s="2">
        <v>2.0576131687242202E-3</v>
      </c>
      <c r="C517" s="2">
        <v>-2.8414856910899299E-2</v>
      </c>
      <c r="D517" s="2">
        <v>1.0333333333333299E-3</v>
      </c>
      <c r="G517">
        <f t="shared" si="47"/>
        <v>1.0242798353908903E-3</v>
      </c>
      <c r="M517">
        <f>('Sharpe Ratio'!$H$2*B517) + (1 - 'Sharpe Ratio'!$H$2)*C517</f>
        <v>-1.3064894143144564E-2</v>
      </c>
      <c r="N517">
        <f>('Sharpe Ratio'!$H$3*B517) + (1 - 'Sharpe Ratio'!$H$3)*C517</f>
        <v>-2.1999685448869905E-2</v>
      </c>
      <c r="O517">
        <f>('Sharpe Ratio'!$H$4*B517) + (1 - 'Sharpe Ratio'!$H$4)*C517</f>
        <v>-2.5465914416845464E-2</v>
      </c>
      <c r="P517" s="3">
        <v>29798</v>
      </c>
    </row>
    <row r="518" spans="1:16" x14ac:dyDescent="0.3">
      <c r="A518" s="3">
        <v>29767</v>
      </c>
      <c r="B518" s="2">
        <v>-6.2735257214554504E-3</v>
      </c>
      <c r="C518" s="2">
        <v>-2.2129602064106298E-2</v>
      </c>
      <c r="D518" s="2">
        <v>1.1249999999999999E-3</v>
      </c>
      <c r="G518">
        <f t="shared" si="47"/>
        <v>-7.3985257214554505E-3</v>
      </c>
      <c r="M518">
        <f>('Sharpe Ratio'!$H$2*B518) + (1 - 'Sharpe Ratio'!$H$2)*C518</f>
        <v>-1.4142386690150823E-2</v>
      </c>
      <c r="N518">
        <f>('Sharpe Ratio'!$H$3*B518) + (1 - 'Sharpe Ratio'!$H$3)*C518</f>
        <v>-1.8791525164290047E-2</v>
      </c>
      <c r="O518">
        <f>('Sharpe Ratio'!$H$4*B518) + (1 - 'Sharpe Ratio'!$H$4)*C518</f>
        <v>-2.0595146301458044E-2</v>
      </c>
      <c r="P518" s="3">
        <v>29767</v>
      </c>
    </row>
    <row r="519" spans="1:16" x14ac:dyDescent="0.3">
      <c r="A519" s="3">
        <v>29737</v>
      </c>
      <c r="B519">
        <v>2.5624301155422499E-3</v>
      </c>
      <c r="C519">
        <v>5.5404273146208598E-2</v>
      </c>
      <c r="D519">
        <v>9.5833333333333296E-4</v>
      </c>
      <c r="G519">
        <f t="shared" si="47"/>
        <v>1.6040967822089169E-3</v>
      </c>
      <c r="M519">
        <f>('Sharpe Ratio'!$H$2*B519) + (1 - 'Sharpe Ratio'!$H$2)*C519</f>
        <v>2.8786138122010071E-2</v>
      </c>
      <c r="N519">
        <f>('Sharpe Ratio'!$H$3*B519) + (1 - 'Sharpe Ratio'!$H$3)*C519</f>
        <v>4.4279822698785082E-2</v>
      </c>
      <c r="O519">
        <f>('Sharpe Ratio'!$H$4*B519) + (1 - 'Sharpe Ratio'!$H$4)*C519</f>
        <v>5.0290557193084923E-2</v>
      </c>
      <c r="P519" s="3">
        <v>29737</v>
      </c>
    </row>
    <row r="520" spans="1:16" x14ac:dyDescent="0.3">
      <c r="A520" s="3">
        <v>29706</v>
      </c>
      <c r="B520">
        <v>-1.93265408690091E-2</v>
      </c>
      <c r="C520">
        <v>-3.6528758829465102E-2</v>
      </c>
      <c r="D520">
        <v>8.9999999999999998E-4</v>
      </c>
      <c r="G520">
        <f t="shared" si="47"/>
        <v>-2.0226540869009102E-2</v>
      </c>
      <c r="M520">
        <f>('Sharpe Ratio'!$H$2*B520) + (1 - 'Sharpe Ratio'!$H$2)*C520</f>
        <v>-2.7863448648641598E-2</v>
      </c>
      <c r="N520">
        <f>('Sharpe Ratio'!$H$3*B520) + (1 - 'Sharpe Ratio'!$H$3)*C520</f>
        <v>-3.2907287466783557E-2</v>
      </c>
      <c r="O520">
        <f>('Sharpe Ratio'!$H$4*B520) + (1 - 'Sharpe Ratio'!$H$4)*C520</f>
        <v>-3.4864031572271525E-2</v>
      </c>
      <c r="P520" s="3">
        <v>29706</v>
      </c>
    </row>
    <row r="521" spans="1:16" x14ac:dyDescent="0.3">
      <c r="A521" s="3">
        <v>29676</v>
      </c>
      <c r="B521">
        <v>4.0009503444998998E-2</v>
      </c>
      <c r="C521">
        <v>2.3020542995767501E-2</v>
      </c>
      <c r="D521">
        <v>1.0083333333333301E-3</v>
      </c>
      <c r="G521">
        <f t="shared" si="47"/>
        <v>3.9001170111665664E-2</v>
      </c>
      <c r="M521">
        <f>('Sharpe Ratio'!$H$2*B521) + (1 - 'Sharpe Ratio'!$H$2)*C521</f>
        <v>3.1578428512666928E-2</v>
      </c>
      <c r="N521">
        <f>('Sharpe Ratio'!$H$3*B521) + (1 - 'Sharpe Ratio'!$H$3)*C521</f>
        <v>2.6597118637934888E-2</v>
      </c>
      <c r="O521">
        <f>('Sharpe Ratio'!$H$4*B521) + (1 - 'Sharpe Ratio'!$H$4)*C521</f>
        <v>2.4664632472847323E-2</v>
      </c>
      <c r="P521" s="3">
        <v>29676</v>
      </c>
    </row>
    <row r="522" spans="1:16" x14ac:dyDescent="0.3">
      <c r="A522" s="3">
        <v>29645</v>
      </c>
      <c r="B522">
        <v>1.73547326694381E-2</v>
      </c>
      <c r="C522">
        <v>-2.8872180451127799E-2</v>
      </c>
      <c r="D522">
        <v>8.9166666666666702E-4</v>
      </c>
      <c r="G522">
        <f t="shared" si="47"/>
        <v>1.6463066002771434E-2</v>
      </c>
      <c r="M522">
        <f>('Sharpe Ratio'!$H$2*B522) + (1 - 'Sharpe Ratio'!$H$2)*C522</f>
        <v>-5.5861982706610514E-3</v>
      </c>
      <c r="N522">
        <f>('Sharpe Ratio'!$H$3*B522) + (1 - 'Sharpe Ratio'!$H$3)*C522</f>
        <v>-1.9140328289032563E-2</v>
      </c>
      <c r="O522">
        <f>('Sharpe Ratio'!$H$4*B522) + (1 - 'Sharpe Ratio'!$H$4)*C522</f>
        <v>-2.4398617654479846E-2</v>
      </c>
      <c r="P522" s="3">
        <v>29645</v>
      </c>
    </row>
  </sheetData>
  <pageMargins left="0.7" right="0.7" top="0.75" bottom="0.75" header="0.511811023622047" footer="0.511811023622047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01415-6BFE-40BC-84BB-ED93A8200979}">
  <dimension ref="A1:D522"/>
  <sheetViews>
    <sheetView topLeftCell="A29" zoomScale="74" zoomScaleNormal="65" workbookViewId="0">
      <selection activeCell="U38" sqref="U38"/>
    </sheetView>
  </sheetViews>
  <sheetFormatPr defaultRowHeight="14" x14ac:dyDescent="0.3"/>
  <cols>
    <col min="1" max="1" width="15.3984375" customWidth="1"/>
    <col min="2" max="2" width="13.296875" customWidth="1"/>
    <col min="3" max="3" width="18.796875" customWidth="1"/>
    <col min="4" max="4" width="19.19921875" customWidth="1"/>
  </cols>
  <sheetData>
    <row r="1" spans="1:4" x14ac:dyDescent="0.3">
      <c r="A1" s="1" t="s">
        <v>0</v>
      </c>
      <c r="B1" s="5" t="s">
        <v>16</v>
      </c>
      <c r="C1" s="5" t="s">
        <v>24</v>
      </c>
      <c r="D1" s="5" t="s">
        <v>31</v>
      </c>
    </row>
    <row r="2" spans="1:4" x14ac:dyDescent="0.3">
      <c r="A2" s="3">
        <v>45473</v>
      </c>
      <c r="B2">
        <f>'Time Series Risk and Return'!F2</f>
        <v>0.10289122320651238</v>
      </c>
      <c r="C2" s="6">
        <f>'Time Series Risk and Return'!H2</f>
        <v>0.12955343517168472</v>
      </c>
      <c r="D2" s="6">
        <f>'Time Series Risk and Return'!I2</f>
        <v>3.8501910925086147E-3</v>
      </c>
    </row>
    <row r="3" spans="1:4" x14ac:dyDescent="0.3">
      <c r="A3" s="3">
        <v>45443</v>
      </c>
      <c r="B3">
        <f>'Time Series Risk and Return'!F3</f>
        <v>0.10224496482672021</v>
      </c>
      <c r="C3" s="6">
        <f>'Time Series Risk and Return'!H3</f>
        <v>0.1282302529374244</v>
      </c>
      <c r="D3" s="6">
        <f>'Time Series Risk and Return'!I3</f>
        <v>4.6761810197923914E-3</v>
      </c>
    </row>
    <row r="4" spans="1:4" x14ac:dyDescent="0.3">
      <c r="A4" s="3">
        <v>45412</v>
      </c>
      <c r="B4">
        <f>'Time Series Risk and Return'!F4</f>
        <v>9.6026916112779276E-2</v>
      </c>
      <c r="C4" s="6">
        <f>'Time Series Risk and Return'!H4</f>
        <v>0.12364992010474074</v>
      </c>
      <c r="D4" s="6">
        <f>'Time Series Risk and Return'!I4</f>
        <v>3.7071724837096642E-3</v>
      </c>
    </row>
    <row r="5" spans="1:4" x14ac:dyDescent="0.3">
      <c r="A5" s="3">
        <v>45382</v>
      </c>
      <c r="B5">
        <f>'Time Series Risk and Return'!F5</f>
        <v>8.0641749917529662E-2</v>
      </c>
      <c r="C5" s="6">
        <f>'Time Series Risk and Return'!H5</f>
        <v>0.12933658100865286</v>
      </c>
      <c r="D5" s="6">
        <f>'Time Series Risk and Return'!I5</f>
        <v>6.9462605078745021E-3</v>
      </c>
    </row>
    <row r="6" spans="1:4" x14ac:dyDescent="0.3">
      <c r="A6" s="3">
        <v>45351</v>
      </c>
      <c r="B6">
        <f>'Time Series Risk and Return'!F6</f>
        <v>8.0660746376706643E-2</v>
      </c>
      <c r="C6" s="6">
        <f>'Time Series Risk and Return'!H6</f>
        <v>0.13085183782952847</v>
      </c>
      <c r="D6" s="6">
        <f>'Time Series Risk and Return'!I6</f>
        <v>6.7573039702111259E-3</v>
      </c>
    </row>
    <row r="7" spans="1:4" x14ac:dyDescent="0.3">
      <c r="A7" s="3">
        <v>45322</v>
      </c>
      <c r="B7">
        <f>'Time Series Risk and Return'!F7</f>
        <v>7.6040526466616951E-2</v>
      </c>
      <c r="C7" s="6">
        <f>'Time Series Risk and Return'!H7</f>
        <v>0.12107025400685534</v>
      </c>
      <c r="D7" s="6">
        <f>'Time Series Risk and Return'!I7</f>
        <v>1.2112396482038879E-2</v>
      </c>
    </row>
    <row r="8" spans="1:4" x14ac:dyDescent="0.3">
      <c r="A8" s="3">
        <v>45291</v>
      </c>
      <c r="B8">
        <f>'Time Series Risk and Return'!F8</f>
        <v>7.2990850640339847E-2</v>
      </c>
      <c r="C8" s="6">
        <f>'Time Series Risk and Return'!H8</f>
        <v>0.12204857623489906</v>
      </c>
      <c r="D8" s="6">
        <f>'Time Series Risk and Return'!I8</f>
        <v>1.0404281472679688E-2</v>
      </c>
    </row>
    <row r="9" spans="1:4" x14ac:dyDescent="0.3">
      <c r="A9" s="3">
        <v>45260</v>
      </c>
      <c r="B9">
        <f>'Time Series Risk and Return'!F9</f>
        <v>5.7933549832348406E-2</v>
      </c>
      <c r="C9" s="6">
        <f>'Time Series Risk and Return'!H9</f>
        <v>0.12047115745404513</v>
      </c>
      <c r="D9" s="6">
        <f>'Time Series Risk and Return'!I9</f>
        <v>4.9531283877570775E-3</v>
      </c>
    </row>
    <row r="10" spans="1:4" x14ac:dyDescent="0.3">
      <c r="A10" s="3">
        <v>45230</v>
      </c>
      <c r="B10">
        <f>'Time Series Risk and Return'!F10</f>
        <v>2.4531618780622221E-2</v>
      </c>
      <c r="C10" s="6">
        <f>'Time Series Risk and Return'!H10</f>
        <v>0.11576229114989367</v>
      </c>
      <c r="D10" s="6">
        <f>'Time Series Risk and Return'!I10</f>
        <v>1.0900453876452332E-3</v>
      </c>
    </row>
    <row r="11" spans="1:4" x14ac:dyDescent="0.3">
      <c r="A11" s="3">
        <v>45199</v>
      </c>
      <c r="B11">
        <f>'Time Series Risk and Return'!F11</f>
        <v>2.03993959338328E-2</v>
      </c>
      <c r="C11" s="6">
        <f>'Time Series Risk and Return'!H11</f>
        <v>0.12163868788783105</v>
      </c>
      <c r="D11" s="6">
        <f>'Time Series Risk and Return'!I11</f>
        <v>4.7680821654152439E-3</v>
      </c>
    </row>
    <row r="12" spans="1:4" x14ac:dyDescent="0.3">
      <c r="A12" s="3">
        <v>45169</v>
      </c>
      <c r="B12">
        <f>'Time Series Risk and Return'!F12</f>
        <v>5.4015707156148942E-3</v>
      </c>
      <c r="C12" s="6">
        <f>'Time Series Risk and Return'!H12</f>
        <v>0.12386620078482458</v>
      </c>
      <c r="D12" s="6">
        <f>'Time Series Risk and Return'!I12</f>
        <v>7.0590317469183539E-3</v>
      </c>
    </row>
    <row r="13" spans="1:4" x14ac:dyDescent="0.3">
      <c r="A13" s="3">
        <v>45138</v>
      </c>
      <c r="B13">
        <f>'Time Series Risk and Return'!F13</f>
        <v>-6.1918041185096597E-4</v>
      </c>
      <c r="C13" s="6">
        <f>'Time Series Risk and Return'!H13</f>
        <v>0.13131523419463775</v>
      </c>
      <c r="D13" s="6">
        <f>'Time Series Risk and Return'!I13</f>
        <v>7.2273932875241975E-3</v>
      </c>
    </row>
    <row r="14" spans="1:4" x14ac:dyDescent="0.3">
      <c r="A14" s="3">
        <v>45107</v>
      </c>
      <c r="B14">
        <f>'Time Series Risk and Return'!F14</f>
        <v>7.9672185669118645E-3</v>
      </c>
      <c r="C14" s="6">
        <f>'Time Series Risk and Return'!H14</f>
        <v>0.12626110214640818</v>
      </c>
      <c r="D14" s="6">
        <f>'Time Series Risk and Return'!I14</f>
        <v>5.3932941024010805E-3</v>
      </c>
    </row>
    <row r="15" spans="1:4" x14ac:dyDescent="0.3">
      <c r="A15" s="3">
        <v>45077</v>
      </c>
      <c r="B15">
        <f>'Time Series Risk and Return'!F15</f>
        <v>9.8574950051898338E-3</v>
      </c>
      <c r="C15" s="6">
        <f>'Time Series Risk and Return'!H15</f>
        <v>0.12170342862326788</v>
      </c>
      <c r="D15" s="6">
        <f>'Time Series Risk and Return'!I15</f>
        <v>2.8310035420231472E-3</v>
      </c>
    </row>
    <row r="16" spans="1:4" x14ac:dyDescent="0.3">
      <c r="A16" s="3">
        <v>45046</v>
      </c>
      <c r="B16">
        <f>'Time Series Risk and Return'!F16</f>
        <v>1.0391921476862511E-2</v>
      </c>
      <c r="C16" s="6">
        <f>'Time Series Risk and Return'!H16</f>
        <v>0.12339217504545541</v>
      </c>
      <c r="D16" s="6">
        <f>'Time Series Risk and Return'!I16</f>
        <v>6.1160017283423684E-3</v>
      </c>
    </row>
    <row r="17" spans="1:4" x14ac:dyDescent="0.3">
      <c r="A17" s="3">
        <v>45016</v>
      </c>
      <c r="B17">
        <f>'Time Series Risk and Return'!F17</f>
        <v>1.0987711475503509E-2</v>
      </c>
      <c r="C17" s="6">
        <f>'Time Series Risk and Return'!H17</f>
        <v>0.12582332782827055</v>
      </c>
      <c r="D17" s="6">
        <f>'Time Series Risk and Return'!I17</f>
        <v>5.8579548302211126E-3</v>
      </c>
    </row>
    <row r="18" spans="1:4" x14ac:dyDescent="0.3">
      <c r="A18" s="3">
        <v>44985</v>
      </c>
      <c r="B18">
        <f>'Time Series Risk and Return'!F18</f>
        <v>1.5815551268611816E-3</v>
      </c>
      <c r="C18" s="6">
        <f>'Time Series Risk and Return'!H18</f>
        <v>0.12331737606387883</v>
      </c>
      <c r="D18" s="6">
        <f>'Time Series Risk and Return'!I18</f>
        <v>3.3244010968371818E-3</v>
      </c>
    </row>
    <row r="19" spans="1:4" x14ac:dyDescent="0.3">
      <c r="A19" s="3">
        <v>44957</v>
      </c>
      <c r="B19">
        <f>'Time Series Risk and Return'!F19</f>
        <v>-1.7994565718373073E-2</v>
      </c>
      <c r="C19" s="6">
        <f>'Time Series Risk and Return'!H19</f>
        <v>0.13182942191709124</v>
      </c>
      <c r="D19" s="6">
        <f>'Time Series Risk and Return'!I19</f>
        <v>4.5398127764182394E-3</v>
      </c>
    </row>
    <row r="20" spans="1:4" x14ac:dyDescent="0.3">
      <c r="A20" s="3">
        <v>44926</v>
      </c>
      <c r="B20">
        <f>'Time Series Risk and Return'!F20</f>
        <v>-3.4257796071236309E-2</v>
      </c>
      <c r="C20" s="6">
        <f>'Time Series Risk and Return'!H20</f>
        <v>0.12600439420492715</v>
      </c>
      <c r="D20" s="6">
        <f>'Time Series Risk and Return'!I20</f>
        <v>3.7589858546804855E-4</v>
      </c>
    </row>
    <row r="21" spans="1:4" x14ac:dyDescent="0.3">
      <c r="A21" s="3">
        <v>44895</v>
      </c>
      <c r="B21">
        <f>'Time Series Risk and Return'!F21</f>
        <v>-4.3653491011409334E-2</v>
      </c>
      <c r="C21" s="6">
        <f>'Time Series Risk and Return'!H21</f>
        <v>0.13339355510789597</v>
      </c>
      <c r="D21" s="6">
        <f>'Time Series Risk and Return'!I21</f>
        <v>2.7403112355692816E-3</v>
      </c>
    </row>
    <row r="22" spans="1:4" x14ac:dyDescent="0.3">
      <c r="A22" s="3">
        <v>44865</v>
      </c>
      <c r="B22">
        <f>'Time Series Risk and Return'!F22</f>
        <v>-6.088971503484214E-2</v>
      </c>
      <c r="C22" s="6">
        <f>'Time Series Risk and Return'!H22</f>
        <v>0.12517288506750557</v>
      </c>
      <c r="D22" s="6">
        <f>'Time Series Risk and Return'!I22</f>
        <v>-1.1741298193590488E-3</v>
      </c>
    </row>
    <row r="23" spans="1:4" x14ac:dyDescent="0.3">
      <c r="A23" s="3">
        <v>44834</v>
      </c>
      <c r="B23">
        <f>'Time Series Risk and Return'!F23</f>
        <v>-4.8633908573800469E-2</v>
      </c>
      <c r="C23" s="6">
        <f>'Time Series Risk and Return'!H23</f>
        <v>0.11931847599457845</v>
      </c>
      <c r="D23" s="6">
        <f>'Time Series Risk and Return'!I23</f>
        <v>1.6581097524759336E-4</v>
      </c>
    </row>
    <row r="24" spans="1:4" x14ac:dyDescent="0.3">
      <c r="A24" s="3">
        <v>44804</v>
      </c>
      <c r="B24">
        <f>'Time Series Risk and Return'!F24</f>
        <v>-0.10987470562781157</v>
      </c>
      <c r="C24" s="6">
        <f>'Time Series Risk and Return'!H24</f>
        <v>0.13272449986766754</v>
      </c>
      <c r="D24" s="6">
        <f>'Time Series Risk and Return'!I24</f>
        <v>5.0990623354341125E-3</v>
      </c>
    </row>
    <row r="25" spans="1:4" x14ac:dyDescent="0.3">
      <c r="A25" s="3">
        <v>44773</v>
      </c>
      <c r="B25">
        <f>'Time Series Risk and Return'!F25</f>
        <v>-0.13650703001221504</v>
      </c>
      <c r="C25" s="6">
        <f>'Time Series Risk and Return'!H25</f>
        <v>0.13903955711474225</v>
      </c>
      <c r="D25" s="6">
        <f>'Time Series Risk and Return'!I25</f>
        <v>1.0848664419044196E-2</v>
      </c>
    </row>
    <row r="26" spans="1:4" x14ac:dyDescent="0.3">
      <c r="A26" s="3">
        <v>44742</v>
      </c>
      <c r="B26">
        <f>'Time Series Risk and Return'!F26</f>
        <v>-0.17202086675065137</v>
      </c>
      <c r="C26" s="6">
        <f>'Time Series Risk and Return'!H26</f>
        <v>0.13361231269163265</v>
      </c>
      <c r="D26" s="6">
        <f>'Time Series Risk and Return'!I26</f>
        <v>7.1157388041920289E-3</v>
      </c>
    </row>
    <row r="27" spans="1:4" x14ac:dyDescent="0.3">
      <c r="A27" s="3">
        <v>44712</v>
      </c>
      <c r="B27">
        <f>'Time Series Risk and Return'!F27</f>
        <v>-0.21249437335190779</v>
      </c>
      <c r="C27" s="6">
        <f>'Time Series Risk and Return'!H27</f>
        <v>0.13636035023897608</v>
      </c>
      <c r="D27" s="6">
        <f>'Time Series Risk and Return'!I27</f>
        <v>1.1587192623139231E-2</v>
      </c>
    </row>
    <row r="28" spans="1:4" x14ac:dyDescent="0.3">
      <c r="A28" s="3">
        <v>44681</v>
      </c>
      <c r="B28">
        <f>'Time Series Risk and Return'!F28</f>
        <v>-0.21557516295202431</v>
      </c>
      <c r="C28" s="6">
        <f>'Time Series Risk and Return'!H28</f>
        <v>0.13543973631192374</v>
      </c>
      <c r="D28" s="6">
        <f>'Time Series Risk and Return'!I28</f>
        <v>1.3880555542421957E-2</v>
      </c>
    </row>
    <row r="29" spans="1:4" x14ac:dyDescent="0.3">
      <c r="A29" s="3">
        <v>44651</v>
      </c>
      <c r="B29">
        <f>'Time Series Risk and Return'!F29</f>
        <v>-0.29248838031652274</v>
      </c>
      <c r="C29" s="6">
        <f>'Time Series Risk and Return'!H29</f>
        <v>0.14956433552447956</v>
      </c>
      <c r="D29" s="6">
        <f>'Time Series Risk and Return'!I29</f>
        <v>1.6826870812707062E-2</v>
      </c>
    </row>
    <row r="30" spans="1:4" x14ac:dyDescent="0.3">
      <c r="A30" s="3">
        <v>44620</v>
      </c>
      <c r="B30">
        <f>'Time Series Risk and Return'!F30</f>
        <v>-0.2905304503831212</v>
      </c>
      <c r="C30" s="6">
        <f>'Time Series Risk and Return'!H30</f>
        <v>0.15024099666997204</v>
      </c>
      <c r="D30" s="6">
        <f>'Time Series Risk and Return'!I30</f>
        <v>2.0062062572952399E-2</v>
      </c>
    </row>
    <row r="31" spans="1:4" x14ac:dyDescent="0.3">
      <c r="A31" s="3">
        <v>44592</v>
      </c>
      <c r="B31">
        <f>'Time Series Risk and Return'!F31</f>
        <v>-0.29158469090577366</v>
      </c>
      <c r="C31" s="6">
        <f>'Time Series Risk and Return'!H31</f>
        <v>0.15881185862042768</v>
      </c>
      <c r="D31" s="6">
        <f>'Time Series Risk and Return'!I31</f>
        <v>2.1249218367040745E-2</v>
      </c>
    </row>
    <row r="32" spans="1:4" x14ac:dyDescent="0.3">
      <c r="A32" s="3">
        <v>44561</v>
      </c>
      <c r="B32">
        <f>'Time Series Risk and Return'!F32</f>
        <v>-0.31972837205145399</v>
      </c>
      <c r="C32" s="6">
        <f>'Time Series Risk and Return'!H32</f>
        <v>0.16617172921825163</v>
      </c>
      <c r="D32" s="6">
        <f>'Time Series Risk and Return'!I32</f>
        <v>2.5756135057660723E-2</v>
      </c>
    </row>
    <row r="33" spans="1:4" x14ac:dyDescent="0.3">
      <c r="A33" s="3">
        <v>44530</v>
      </c>
      <c r="B33">
        <f>'Time Series Risk and Return'!F33</f>
        <v>-0.31964533717752031</v>
      </c>
      <c r="C33" s="6">
        <f>'Time Series Risk and Return'!H33</f>
        <v>0.16081444896296371</v>
      </c>
      <c r="D33" s="6">
        <f>'Time Series Risk and Return'!I33</f>
        <v>2.747766277218977E-2</v>
      </c>
    </row>
    <row r="34" spans="1:4" x14ac:dyDescent="0.3">
      <c r="A34" s="3">
        <v>44500</v>
      </c>
      <c r="B34">
        <f>'Time Series Risk and Return'!F34</f>
        <v>-0.33357881778431414</v>
      </c>
      <c r="C34" s="6">
        <f>'Time Series Risk and Return'!H34</f>
        <v>0.17373322438273231</v>
      </c>
      <c r="D34" s="6">
        <f>'Time Series Risk and Return'!I34</f>
        <v>2.4020208010157029E-2</v>
      </c>
    </row>
    <row r="35" spans="1:4" x14ac:dyDescent="0.3">
      <c r="A35" s="3">
        <v>44469</v>
      </c>
      <c r="B35">
        <f>'Time Series Risk and Return'!F35</f>
        <v>-0.34988483780321095</v>
      </c>
      <c r="C35" s="6">
        <f>'Time Series Risk and Return'!H35</f>
        <v>0.15734506468250231</v>
      </c>
      <c r="D35" s="6">
        <f>'Time Series Risk and Return'!I35</f>
        <v>2.7160493701336108E-2</v>
      </c>
    </row>
    <row r="36" spans="1:4" x14ac:dyDescent="0.3">
      <c r="A36" s="3">
        <v>44439</v>
      </c>
      <c r="B36">
        <f>'Time Series Risk and Return'!F36</f>
        <v>-0.39536214029113825</v>
      </c>
      <c r="C36" s="6">
        <f>'Time Series Risk and Return'!H36</f>
        <v>0.15639232705659389</v>
      </c>
      <c r="D36" s="6">
        <f>'Time Series Risk and Return'!I36</f>
        <v>3.4720497477995993E-2</v>
      </c>
    </row>
    <row r="37" spans="1:4" x14ac:dyDescent="0.3">
      <c r="A37" s="3">
        <v>44408</v>
      </c>
      <c r="B37">
        <f>'Time Series Risk and Return'!F37</f>
        <v>-0.40032815676656358</v>
      </c>
      <c r="C37" s="6">
        <f>'Time Series Risk and Return'!H37</f>
        <v>0.15056763266567241</v>
      </c>
      <c r="D37" s="6">
        <f>'Time Series Risk and Return'!I37</f>
        <v>3.8496857381604022E-2</v>
      </c>
    </row>
    <row r="38" spans="1:4" x14ac:dyDescent="0.3">
      <c r="A38" s="3">
        <v>44377</v>
      </c>
      <c r="B38">
        <f>'Time Series Risk and Return'!F38</f>
        <v>-0.4001015295187712</v>
      </c>
      <c r="C38" s="6">
        <f>'Time Series Risk and Return'!H38</f>
        <v>0.14594170008771989</v>
      </c>
      <c r="D38" s="6">
        <f>'Time Series Risk and Return'!I38</f>
        <v>3.5551585598573299E-2</v>
      </c>
    </row>
    <row r="39" spans="1:4" x14ac:dyDescent="0.3">
      <c r="A39" s="3">
        <v>44347</v>
      </c>
      <c r="B39">
        <f>'Time Series Risk and Return'!F39</f>
        <v>-0.40497312002723712</v>
      </c>
      <c r="C39" s="6">
        <f>'Time Series Risk and Return'!H39</f>
        <v>0.14199957454963141</v>
      </c>
      <c r="D39" s="6">
        <f>'Time Series Risk and Return'!I39</f>
        <v>3.696323993279127E-2</v>
      </c>
    </row>
    <row r="40" spans="1:4" x14ac:dyDescent="0.3">
      <c r="A40" s="3">
        <v>44316</v>
      </c>
      <c r="B40">
        <f>'Time Series Risk and Return'!F40</f>
        <v>-0.4011713062683433</v>
      </c>
      <c r="C40" s="6">
        <f>'Time Series Risk and Return'!H40</f>
        <v>0.14454052093282321</v>
      </c>
      <c r="D40" s="6">
        <f>'Time Series Risk and Return'!I40</f>
        <v>3.7957224466802719E-2</v>
      </c>
    </row>
    <row r="41" spans="1:4" x14ac:dyDescent="0.3">
      <c r="A41" s="3">
        <v>44286</v>
      </c>
      <c r="B41">
        <f>'Time Series Risk and Return'!F41</f>
        <v>-0.40677942951358664</v>
      </c>
      <c r="C41" s="6">
        <f>'Time Series Risk and Return'!H41</f>
        <v>0.13864925975059017</v>
      </c>
      <c r="D41" s="6">
        <f>'Time Series Risk and Return'!I41</f>
        <v>3.6738673573568859E-2</v>
      </c>
    </row>
    <row r="42" spans="1:4" x14ac:dyDescent="0.3">
      <c r="A42" s="3">
        <v>44255</v>
      </c>
      <c r="B42">
        <f>'Time Series Risk and Return'!F42</f>
        <v>-0.40111887088345871</v>
      </c>
      <c r="C42" s="6">
        <f>'Time Series Risk and Return'!H42</f>
        <v>0.13760373030698325</v>
      </c>
      <c r="D42" s="6">
        <f>'Time Series Risk and Return'!I42</f>
        <v>4.0008282882348922E-2</v>
      </c>
    </row>
    <row r="43" spans="1:4" x14ac:dyDescent="0.3">
      <c r="A43" s="3">
        <v>44227</v>
      </c>
      <c r="B43">
        <f>'Time Series Risk and Return'!F43</f>
        <v>-0.40093993435575159</v>
      </c>
      <c r="C43" s="6">
        <f>'Time Series Risk and Return'!H43</f>
        <v>0.13717332487190759</v>
      </c>
      <c r="D43" s="6">
        <f>'Time Series Risk and Return'!I43</f>
        <v>4.2392130218420032E-2</v>
      </c>
    </row>
    <row r="44" spans="1:4" x14ac:dyDescent="0.3">
      <c r="A44" s="3">
        <v>44196</v>
      </c>
      <c r="B44">
        <f>'Time Series Risk and Return'!F44</f>
        <v>-0.42296950413774875</v>
      </c>
      <c r="C44" s="6">
        <f>'Time Series Risk and Return'!H44</f>
        <v>0.14571590131512213</v>
      </c>
      <c r="D44" s="6">
        <f>'Time Series Risk and Return'!I44</f>
        <v>3.9653997829025123E-2</v>
      </c>
    </row>
    <row r="45" spans="1:4" x14ac:dyDescent="0.3">
      <c r="A45" s="3">
        <v>44165</v>
      </c>
      <c r="B45">
        <f>'Time Series Risk and Return'!F45</f>
        <v>-0.41840272298891518</v>
      </c>
      <c r="C45" s="6">
        <f>'Time Series Risk and Return'!H45</f>
        <v>0.14141612749619492</v>
      </c>
      <c r="D45" s="6">
        <f>'Time Series Risk and Return'!I45</f>
        <v>3.918246732771169E-2</v>
      </c>
    </row>
    <row r="46" spans="1:4" x14ac:dyDescent="0.3">
      <c r="A46" s="3">
        <v>44135</v>
      </c>
      <c r="B46">
        <f>'Time Series Risk and Return'!F46</f>
        <v>-0.43066803644888896</v>
      </c>
      <c r="C46" s="6">
        <f>'Time Series Risk and Return'!H46</f>
        <v>0.13384705935548058</v>
      </c>
      <c r="D46" s="6">
        <f>'Time Series Risk and Return'!I46</f>
        <v>3.8279420304610401E-2</v>
      </c>
    </row>
    <row r="47" spans="1:4" x14ac:dyDescent="0.3">
      <c r="A47" s="3">
        <v>44104</v>
      </c>
      <c r="B47">
        <f>'Time Series Risk and Return'!F47</f>
        <v>-0.44033217345527287</v>
      </c>
      <c r="C47" s="6">
        <f>'Time Series Risk and Return'!H47</f>
        <v>0.14666793993418969</v>
      </c>
      <c r="D47" s="6">
        <f>'Time Series Risk and Return'!I47</f>
        <v>3.9850751026188513E-2</v>
      </c>
    </row>
    <row r="48" spans="1:4" x14ac:dyDescent="0.3">
      <c r="A48" s="3">
        <v>44074</v>
      </c>
      <c r="B48">
        <f>'Time Series Risk and Return'!F48</f>
        <v>-0.45742396908367583</v>
      </c>
      <c r="C48" s="6">
        <f>'Time Series Risk and Return'!H48</f>
        <v>0.14581311872910807</v>
      </c>
      <c r="D48" s="6">
        <f>'Time Series Risk and Return'!I48</f>
        <v>4.3739142982526902E-2</v>
      </c>
    </row>
    <row r="49" spans="1:4" x14ac:dyDescent="0.3">
      <c r="A49" s="3">
        <v>44043</v>
      </c>
      <c r="B49">
        <f>'Time Series Risk and Return'!F49</f>
        <v>-0.44594972801609656</v>
      </c>
      <c r="C49" s="6">
        <f>'Time Series Risk and Return'!H49</f>
        <v>0.1456186751207611</v>
      </c>
      <c r="D49" s="6">
        <f>'Time Series Risk and Return'!I49</f>
        <v>4.5741685219850892E-2</v>
      </c>
    </row>
    <row r="50" spans="1:4" x14ac:dyDescent="0.3">
      <c r="A50" s="3">
        <v>44012</v>
      </c>
      <c r="B50">
        <f>'Time Series Risk and Return'!F50</f>
        <v>-0.46423809888703615</v>
      </c>
      <c r="C50" s="6">
        <f>'Time Series Risk and Return'!H50</f>
        <v>0.13324208416795291</v>
      </c>
      <c r="D50" s="6">
        <f>'Time Series Risk and Return'!I50</f>
        <v>4.7869450962322091E-2</v>
      </c>
    </row>
    <row r="51" spans="1:4" x14ac:dyDescent="0.3">
      <c r="A51" s="3">
        <v>43982</v>
      </c>
      <c r="B51">
        <f>'Time Series Risk and Return'!F51</f>
        <v>-0.47761051184049963</v>
      </c>
      <c r="C51" s="6">
        <f>'Time Series Risk and Return'!H51</f>
        <v>0.1216392425118753</v>
      </c>
      <c r="D51" s="6">
        <f>'Time Series Risk and Return'!I51</f>
        <v>5.1174061152055694E-2</v>
      </c>
    </row>
    <row r="52" spans="1:4" x14ac:dyDescent="0.3">
      <c r="A52" s="3">
        <v>43951</v>
      </c>
      <c r="B52">
        <f>'Time Series Risk and Return'!F52</f>
        <v>-0.47593165615104976</v>
      </c>
      <c r="C52" s="6">
        <f>'Time Series Risk and Return'!H52</f>
        <v>0.11818268237925844</v>
      </c>
      <c r="D52" s="6">
        <f>'Time Series Risk and Return'!I52</f>
        <v>5.29513737250491E-2</v>
      </c>
    </row>
    <row r="53" spans="1:4" x14ac:dyDescent="0.3">
      <c r="A53" s="3">
        <v>43921</v>
      </c>
      <c r="B53">
        <f>'Time Series Risk and Return'!F53</f>
        <v>-0.50419246495009107</v>
      </c>
      <c r="C53" s="6">
        <f>'Time Series Risk and Return'!H53</f>
        <v>0.11126804592174344</v>
      </c>
      <c r="D53" s="6">
        <f>'Time Series Risk and Return'!I53</f>
        <v>5.0454115404310551E-2</v>
      </c>
    </row>
    <row r="54" spans="1:4" x14ac:dyDescent="0.3">
      <c r="A54" s="3">
        <v>43890</v>
      </c>
      <c r="B54">
        <f>'Time Series Risk and Return'!F54</f>
        <v>-0.47877183256057398</v>
      </c>
      <c r="C54" s="6">
        <f>'Time Series Risk and Return'!H54</f>
        <v>0.1294696291423747</v>
      </c>
      <c r="D54" s="6">
        <f>'Time Series Risk and Return'!I54</f>
        <v>4.6739846920756278E-2</v>
      </c>
    </row>
    <row r="55" spans="1:4" x14ac:dyDescent="0.3">
      <c r="A55" s="3">
        <v>43861</v>
      </c>
      <c r="B55">
        <f>'Time Series Risk and Return'!F55</f>
        <v>-0.46536570890225787</v>
      </c>
      <c r="C55" s="6">
        <f>'Time Series Risk and Return'!H55</f>
        <v>0.13506035768581759</v>
      </c>
      <c r="D55" s="6">
        <f>'Time Series Risk and Return'!I55</f>
        <v>4.5281133021602304E-2</v>
      </c>
    </row>
    <row r="56" spans="1:4" x14ac:dyDescent="0.3">
      <c r="A56" s="3">
        <v>43830</v>
      </c>
      <c r="B56">
        <f>'Time Series Risk and Return'!F56</f>
        <v>-0.45674645497169652</v>
      </c>
      <c r="C56" s="6">
        <f>'Time Series Risk and Return'!H56</f>
        <v>0.13728996185706266</v>
      </c>
      <c r="D56" s="6">
        <f>'Time Series Risk and Return'!I56</f>
        <v>3.6269166033227274E-2</v>
      </c>
    </row>
    <row r="57" spans="1:4" x14ac:dyDescent="0.3">
      <c r="A57" s="3">
        <v>43799</v>
      </c>
      <c r="B57">
        <f>'Time Series Risk and Return'!F57</f>
        <v>-0.44164831028090806</v>
      </c>
      <c r="C57" s="6">
        <f>'Time Series Risk and Return'!H57</f>
        <v>0.14055100295310563</v>
      </c>
      <c r="D57" s="6">
        <f>'Time Series Risk and Return'!I57</f>
        <v>3.922260682994283E-2</v>
      </c>
    </row>
    <row r="58" spans="1:4" x14ac:dyDescent="0.3">
      <c r="A58" s="3">
        <v>43769</v>
      </c>
      <c r="B58">
        <f>'Time Series Risk and Return'!F58</f>
        <v>-0.43541171430689074</v>
      </c>
      <c r="C58" s="6">
        <f>'Time Series Risk and Return'!H58</f>
        <v>0.13437312712197991</v>
      </c>
      <c r="D58" s="6">
        <f>'Time Series Risk and Return'!I58</f>
        <v>3.9568479120160482E-2</v>
      </c>
    </row>
    <row r="59" spans="1:4" x14ac:dyDescent="0.3">
      <c r="A59" s="3">
        <v>43738</v>
      </c>
      <c r="B59">
        <f>'Time Series Risk and Return'!F59</f>
        <v>-0.43167840513018019</v>
      </c>
      <c r="C59" s="6">
        <f>'Time Series Risk and Return'!H59</f>
        <v>0.13611357066926288</v>
      </c>
      <c r="D59" s="6">
        <f>'Time Series Risk and Return'!I59</f>
        <v>4.0668882832518127E-2</v>
      </c>
    </row>
    <row r="60" spans="1:4" x14ac:dyDescent="0.3">
      <c r="A60" s="3">
        <v>43708</v>
      </c>
      <c r="B60">
        <f>'Time Series Risk and Return'!F60</f>
        <v>-0.42880513641315965</v>
      </c>
      <c r="C60" s="6">
        <f>'Time Series Risk and Return'!H60</f>
        <v>0.1380544611911283</v>
      </c>
      <c r="D60" s="6">
        <f>'Time Series Risk and Return'!I60</f>
        <v>4.3171284269983401E-2</v>
      </c>
    </row>
    <row r="61" spans="1:4" x14ac:dyDescent="0.3">
      <c r="A61" s="3">
        <v>43677</v>
      </c>
      <c r="B61">
        <f>'Time Series Risk and Return'!F61</f>
        <v>-0.41826291101451379</v>
      </c>
      <c r="C61" s="6">
        <f>'Time Series Risk and Return'!H61</f>
        <v>0.14822949438185828</v>
      </c>
      <c r="D61" s="6">
        <f>'Time Series Risk and Return'!I61</f>
        <v>3.8870279588093748E-2</v>
      </c>
    </row>
    <row r="62" spans="1:4" x14ac:dyDescent="0.3">
      <c r="A62" s="3">
        <v>43646</v>
      </c>
      <c r="B62">
        <f>'Time Series Risk and Return'!F62</f>
        <v>-0.41731138824786951</v>
      </c>
      <c r="C62" s="6">
        <f>'Time Series Risk and Return'!H62</f>
        <v>0.14683640749115856</v>
      </c>
      <c r="D62" s="6">
        <f>'Time Series Risk and Return'!I62</f>
        <v>3.8776448189240975E-2</v>
      </c>
    </row>
    <row r="63" spans="1:4" x14ac:dyDescent="0.3">
      <c r="A63" s="3">
        <v>43616</v>
      </c>
      <c r="B63">
        <f>'Time Series Risk and Return'!F63</f>
        <v>-0.43987554175847476</v>
      </c>
      <c r="C63" s="6">
        <f>'Time Series Risk and Return'!H63</f>
        <v>0.14528451022167221</v>
      </c>
      <c r="D63" s="6">
        <f>'Time Series Risk and Return'!I63</f>
        <v>3.4448263991954553E-2</v>
      </c>
    </row>
    <row r="64" spans="1:4" x14ac:dyDescent="0.3">
      <c r="A64" s="3">
        <v>43585</v>
      </c>
      <c r="B64">
        <f>'Time Series Risk and Return'!F64</f>
        <v>-0.44502147592464003</v>
      </c>
      <c r="C64" s="6">
        <f>'Time Series Risk and Return'!H64</f>
        <v>0.16343514793840996</v>
      </c>
      <c r="D64" s="6">
        <f>'Time Series Risk and Return'!I64</f>
        <v>2.7495855886539466E-2</v>
      </c>
    </row>
    <row r="65" spans="1:4" x14ac:dyDescent="0.3">
      <c r="A65" s="3">
        <v>43555</v>
      </c>
      <c r="B65">
        <f>'Time Series Risk and Return'!F65</f>
        <v>-0.40416458870678551</v>
      </c>
      <c r="C65" s="6">
        <f>'Time Series Risk and Return'!H65</f>
        <v>0.16861577818348383</v>
      </c>
      <c r="D65" s="6">
        <f>'Time Series Risk and Return'!I65</f>
        <v>3.1468407935725251E-2</v>
      </c>
    </row>
    <row r="66" spans="1:4" x14ac:dyDescent="0.3">
      <c r="A66" s="3">
        <v>43524</v>
      </c>
      <c r="B66">
        <f>'Time Series Risk and Return'!F66</f>
        <v>-0.37020421254659447</v>
      </c>
      <c r="C66" s="6">
        <f>'Time Series Risk and Return'!H66</f>
        <v>0.15332804299808611</v>
      </c>
      <c r="D66" s="6">
        <f>'Time Series Risk and Return'!I66</f>
        <v>2.7270454270866162E-2</v>
      </c>
    </row>
    <row r="67" spans="1:4" x14ac:dyDescent="0.3">
      <c r="A67" s="3">
        <v>43496</v>
      </c>
      <c r="B67">
        <f>'Time Series Risk and Return'!F67</f>
        <v>-0.29943644350070303</v>
      </c>
      <c r="C67" s="6">
        <f>'Time Series Risk and Return'!H67</f>
        <v>0.13962669373209224</v>
      </c>
      <c r="D67" s="6">
        <f>'Time Series Risk and Return'!I67</f>
        <v>2.2984707584219111E-2</v>
      </c>
    </row>
    <row r="68" spans="1:4" x14ac:dyDescent="0.3">
      <c r="A68" s="3">
        <v>43465</v>
      </c>
      <c r="B68">
        <f>'Time Series Risk and Return'!F68</f>
        <v>-0.29552384754142891</v>
      </c>
      <c r="C68" s="6">
        <f>'Time Series Risk and Return'!H68</f>
        <v>0.13209136074115047</v>
      </c>
      <c r="D68" s="6">
        <f>'Time Series Risk and Return'!I68</f>
        <v>2.8516410009788107E-2</v>
      </c>
    </row>
    <row r="69" spans="1:4" x14ac:dyDescent="0.3">
      <c r="A69" s="3">
        <v>43434</v>
      </c>
      <c r="B69">
        <f>'Time Series Risk and Return'!F69</f>
        <v>-0.32405979476161723</v>
      </c>
      <c r="C69" s="6">
        <f>'Time Series Risk and Return'!H69</f>
        <v>0.1343950730830934</v>
      </c>
      <c r="D69" s="6">
        <f>'Time Series Risk and Return'!I69</f>
        <v>3.4395570546108756E-2</v>
      </c>
    </row>
    <row r="70" spans="1:4" x14ac:dyDescent="0.3">
      <c r="A70" s="3">
        <v>43404</v>
      </c>
      <c r="B70">
        <f>'Time Series Risk and Return'!F70</f>
        <v>-0.28191640385913874</v>
      </c>
      <c r="C70" s="6">
        <f>'Time Series Risk and Return'!H70</f>
        <v>0.11149146752551897</v>
      </c>
      <c r="D70" s="6">
        <f>'Time Series Risk and Return'!I70</f>
        <v>3.2090621744552461E-2</v>
      </c>
    </row>
    <row r="71" spans="1:4" x14ac:dyDescent="0.3">
      <c r="A71" s="3">
        <v>43373</v>
      </c>
      <c r="B71">
        <f>'Time Series Risk and Return'!F71</f>
        <v>-0.28522723941258454</v>
      </c>
      <c r="C71" s="6">
        <f>'Time Series Risk and Return'!H71</f>
        <v>0.10899352095013604</v>
      </c>
      <c r="D71" s="6">
        <f>'Time Series Risk and Return'!I71</f>
        <v>3.2915657867473636E-2</v>
      </c>
    </row>
    <row r="72" spans="1:4" x14ac:dyDescent="0.3">
      <c r="A72" s="3">
        <v>43343</v>
      </c>
      <c r="B72">
        <f>'Time Series Risk and Return'!F72</f>
        <v>-0.28545477602656749</v>
      </c>
      <c r="C72" s="6">
        <f>'Time Series Risk and Return'!H72</f>
        <v>0.10995892919461525</v>
      </c>
      <c r="D72" s="6">
        <f>'Time Series Risk and Return'!I72</f>
        <v>3.6276959453594548E-2</v>
      </c>
    </row>
    <row r="73" spans="1:4" x14ac:dyDescent="0.3">
      <c r="A73" s="3">
        <v>43312</v>
      </c>
      <c r="B73">
        <f>'Time Series Risk and Return'!F73</f>
        <v>-0.28755696692796762</v>
      </c>
      <c r="C73" s="6">
        <f>'Time Series Risk and Return'!H73</f>
        <v>0.10547220397269563</v>
      </c>
      <c r="D73" s="6">
        <f>'Time Series Risk and Return'!I73</f>
        <v>3.5525288709691738E-2</v>
      </c>
    </row>
    <row r="74" spans="1:4" x14ac:dyDescent="0.3">
      <c r="A74" s="3">
        <v>43281</v>
      </c>
      <c r="B74">
        <f>'Time Series Risk and Return'!F74</f>
        <v>-0.28429227551535757</v>
      </c>
      <c r="C74" s="6">
        <f>'Time Series Risk and Return'!H74</f>
        <v>9.177976171757285E-2</v>
      </c>
      <c r="D74" s="6">
        <f>'Time Series Risk and Return'!I74</f>
        <v>3.7112864910558097E-2</v>
      </c>
    </row>
    <row r="75" spans="1:4" x14ac:dyDescent="0.3">
      <c r="A75" s="3">
        <v>43251</v>
      </c>
      <c r="B75">
        <f>'Time Series Risk and Return'!F75</f>
        <v>-0.28397901725415498</v>
      </c>
      <c r="C75" s="6">
        <f>'Time Series Risk and Return'!H75</f>
        <v>9.2511671291628961E-2</v>
      </c>
      <c r="D75" s="6">
        <f>'Time Series Risk and Return'!I75</f>
        <v>3.5056116063353571E-2</v>
      </c>
    </row>
    <row r="76" spans="1:4" x14ac:dyDescent="0.3">
      <c r="A76" s="3">
        <v>43220</v>
      </c>
      <c r="B76">
        <f>'Time Series Risk and Return'!F76</f>
        <v>-0.29232995799407402</v>
      </c>
      <c r="C76" s="6">
        <f>'Time Series Risk and Return'!H76</f>
        <v>9.5107219835747214E-2</v>
      </c>
      <c r="D76" s="6">
        <f>'Time Series Risk and Return'!I76</f>
        <v>3.1388234256554348E-2</v>
      </c>
    </row>
    <row r="77" spans="1:4" x14ac:dyDescent="0.3">
      <c r="A77" s="3">
        <v>43190</v>
      </c>
      <c r="B77">
        <f>'Time Series Risk and Return'!F77</f>
        <v>-0.29444030905426316</v>
      </c>
      <c r="C77" s="6">
        <f>'Time Series Risk and Return'!H77</f>
        <v>9.4211354756803978E-2</v>
      </c>
      <c r="D77" s="6">
        <f>'Time Series Risk and Return'!I77</f>
        <v>3.3949624143081225E-2</v>
      </c>
    </row>
    <row r="78" spans="1:4" x14ac:dyDescent="0.3">
      <c r="A78" s="3">
        <v>43159</v>
      </c>
      <c r="B78">
        <f>'Time Series Risk and Return'!F78</f>
        <v>-0.29394342222808578</v>
      </c>
      <c r="C78" s="6">
        <f>'Time Series Risk and Return'!H78</f>
        <v>9.3412708593020088E-2</v>
      </c>
      <c r="D78" s="6">
        <f>'Time Series Risk and Return'!I78</f>
        <v>3.3692602345219536E-2</v>
      </c>
    </row>
    <row r="79" spans="1:4" x14ac:dyDescent="0.3">
      <c r="A79" s="3">
        <v>43131</v>
      </c>
      <c r="B79">
        <f>'Time Series Risk and Return'!F79</f>
        <v>-0.315811649274162</v>
      </c>
      <c r="C79" s="6">
        <f>'Time Series Risk and Return'!H79</f>
        <v>9.0748757027045324E-2</v>
      </c>
      <c r="D79" s="6">
        <f>'Time Series Risk and Return'!I79</f>
        <v>3.8559985278411313E-2</v>
      </c>
    </row>
    <row r="80" spans="1:4" x14ac:dyDescent="0.3">
      <c r="A80" s="3">
        <v>43100</v>
      </c>
      <c r="B80">
        <f>'Time Series Risk and Return'!F80</f>
        <v>-0.3064084902209287</v>
      </c>
      <c r="C80" s="6">
        <f>'Time Series Risk and Return'!H80</f>
        <v>8.3923741933844775E-2</v>
      </c>
      <c r="D80" s="6">
        <f>'Time Series Risk and Return'!I80</f>
        <v>4.0922472424336664E-2</v>
      </c>
    </row>
    <row r="81" spans="1:4" x14ac:dyDescent="0.3">
      <c r="A81" s="3">
        <v>43069</v>
      </c>
      <c r="B81">
        <f>'Time Series Risk and Return'!F81</f>
        <v>-0.31738914203957125</v>
      </c>
      <c r="C81" s="6">
        <f>'Time Series Risk and Return'!H81</f>
        <v>7.8087948549546482E-2</v>
      </c>
      <c r="D81" s="6">
        <f>'Time Series Risk and Return'!I81</f>
        <v>4.4932230773002235E-2</v>
      </c>
    </row>
    <row r="82" spans="1:4" x14ac:dyDescent="0.3">
      <c r="A82" s="3">
        <v>43039</v>
      </c>
      <c r="B82">
        <f>'Time Series Risk and Return'!F82</f>
        <v>-0.31563078121693955</v>
      </c>
      <c r="C82" s="6">
        <f>'Time Series Risk and Return'!H82</f>
        <v>7.6512338634811661E-2</v>
      </c>
      <c r="D82" s="6">
        <f>'Time Series Risk and Return'!I82</f>
        <v>4.6467050202745552E-2</v>
      </c>
    </row>
    <row r="83" spans="1:4" x14ac:dyDescent="0.3">
      <c r="A83" s="3">
        <v>43008</v>
      </c>
      <c r="B83">
        <f>'Time Series Risk and Return'!F83</f>
        <v>-0.31515843067517774</v>
      </c>
      <c r="C83" s="6">
        <f>'Time Series Risk and Return'!H83</f>
        <v>7.796310694013453E-2</v>
      </c>
      <c r="D83" s="6">
        <f>'Time Series Risk and Return'!I83</f>
        <v>4.6799603353801844E-2</v>
      </c>
    </row>
    <row r="84" spans="1:4" x14ac:dyDescent="0.3">
      <c r="A84" s="3">
        <v>42978</v>
      </c>
      <c r="B84">
        <f>'Time Series Risk and Return'!F84</f>
        <v>-0.31206233233984576</v>
      </c>
      <c r="C84" s="6">
        <f>'Time Series Risk and Return'!H84</f>
        <v>7.7336701711609779E-2</v>
      </c>
      <c r="D84" s="6">
        <f>'Time Series Risk and Return'!I84</f>
        <v>5.0639272241670197E-2</v>
      </c>
    </row>
    <row r="85" spans="1:4" x14ac:dyDescent="0.3">
      <c r="A85" s="3">
        <v>42947</v>
      </c>
      <c r="B85">
        <f>'Time Series Risk and Return'!F85</f>
        <v>-0.3167009031698575</v>
      </c>
      <c r="C85" s="6">
        <f>'Time Series Risk and Return'!H85</f>
        <v>7.3591778395588614E-2</v>
      </c>
      <c r="D85" s="6">
        <f>'Time Series Risk and Return'!I85</f>
        <v>5.1464432984622333E-2</v>
      </c>
    </row>
    <row r="86" spans="1:4" x14ac:dyDescent="0.3">
      <c r="A86" s="3">
        <v>42916</v>
      </c>
      <c r="B86">
        <f>'Time Series Risk and Return'!F86</f>
        <v>-0.31357970780681638</v>
      </c>
      <c r="C86" s="6">
        <f>'Time Series Risk and Return'!H86</f>
        <v>6.9585353989384258E-2</v>
      </c>
      <c r="D86" s="6">
        <f>'Time Series Risk and Return'!I86</f>
        <v>5.0408938525306146E-2</v>
      </c>
    </row>
    <row r="87" spans="1:4" x14ac:dyDescent="0.3">
      <c r="A87" s="3">
        <v>42886</v>
      </c>
      <c r="B87">
        <f>'Time Series Risk and Return'!F87</f>
        <v>-0.31747667994693979</v>
      </c>
      <c r="C87" s="6">
        <f>'Time Series Risk and Return'!H87</f>
        <v>7.2562572415514559E-2</v>
      </c>
      <c r="D87" s="6">
        <f>'Time Series Risk and Return'!I87</f>
        <v>4.9326701515362448E-2</v>
      </c>
    </row>
    <row r="88" spans="1:4" x14ac:dyDescent="0.3">
      <c r="A88" s="3">
        <v>42855</v>
      </c>
      <c r="B88">
        <f>'Time Series Risk and Return'!F88</f>
        <v>-0.31656802341166129</v>
      </c>
      <c r="C88" s="6">
        <f>'Time Series Risk and Return'!H88</f>
        <v>7.568466398233098E-2</v>
      </c>
      <c r="D88" s="6">
        <f>'Time Series Risk and Return'!I88</f>
        <v>4.8932130090773684E-2</v>
      </c>
    </row>
    <row r="89" spans="1:4" x14ac:dyDescent="0.3">
      <c r="A89" s="3">
        <v>42825</v>
      </c>
      <c r="B89">
        <f>'Time Series Risk and Return'!F89</f>
        <v>-0.31705127752742107</v>
      </c>
      <c r="C89" s="6">
        <f>'Time Series Risk and Return'!H89</f>
        <v>7.5748266889307914E-2</v>
      </c>
      <c r="D89" s="6">
        <f>'Time Series Risk and Return'!I89</f>
        <v>4.7297195448916751E-2</v>
      </c>
    </row>
    <row r="90" spans="1:4" x14ac:dyDescent="0.3">
      <c r="A90" s="3">
        <v>42794</v>
      </c>
      <c r="B90">
        <f>'Time Series Risk and Return'!F90</f>
        <v>-0.32035018367882928</v>
      </c>
      <c r="C90" s="6">
        <f>'Time Series Risk and Return'!H90</f>
        <v>7.3468452993176836E-2</v>
      </c>
      <c r="D90" s="6">
        <f>'Time Series Risk and Return'!I90</f>
        <v>4.9830740498709503E-2</v>
      </c>
    </row>
    <row r="91" spans="1:4" x14ac:dyDescent="0.3">
      <c r="A91" s="3">
        <v>42766</v>
      </c>
      <c r="B91">
        <f>'Time Series Risk and Return'!F91</f>
        <v>-0.32280522670979045</v>
      </c>
      <c r="C91" s="6">
        <f>'Time Series Risk and Return'!H91</f>
        <v>7.0867582077809521E-2</v>
      </c>
      <c r="D91" s="6">
        <f>'Time Series Risk and Return'!I91</f>
        <v>4.8350486279719052E-2</v>
      </c>
    </row>
    <row r="92" spans="1:4" x14ac:dyDescent="0.3">
      <c r="A92" s="3">
        <v>42735</v>
      </c>
      <c r="B92">
        <f>'Time Series Risk and Return'!F92</f>
        <v>-0.32269412214308801</v>
      </c>
      <c r="C92" s="6">
        <f>'Time Series Risk and Return'!H92</f>
        <v>7.0315807808476238E-2</v>
      </c>
      <c r="D92" s="6">
        <f>'Time Series Risk and Return'!I92</f>
        <v>4.6631977630880339E-2</v>
      </c>
    </row>
    <row r="93" spans="1:4" x14ac:dyDescent="0.3">
      <c r="A93" s="3">
        <v>42704</v>
      </c>
      <c r="B93">
        <f>'Time Series Risk and Return'!F93</f>
        <v>-0.32063303783483238</v>
      </c>
      <c r="C93" s="6">
        <f>'Time Series Risk and Return'!H93</f>
        <v>7.0202981466934933E-2</v>
      </c>
      <c r="D93" s="6">
        <f>'Time Series Risk and Return'!I93</f>
        <v>4.8469767825173982E-2</v>
      </c>
    </row>
    <row r="94" spans="1:4" x14ac:dyDescent="0.3">
      <c r="A94" s="3">
        <v>42674</v>
      </c>
      <c r="B94">
        <f>'Time Series Risk and Return'!F94</f>
        <v>-0.31418907388609896</v>
      </c>
      <c r="C94" s="6">
        <f>'Time Series Risk and Return'!H94</f>
        <v>6.9708410443459323E-2</v>
      </c>
      <c r="D94" s="6">
        <f>'Time Series Risk and Return'!I94</f>
        <v>5.4071830146373179E-2</v>
      </c>
    </row>
    <row r="95" spans="1:4" x14ac:dyDescent="0.3">
      <c r="A95" s="3">
        <v>42643</v>
      </c>
      <c r="B95">
        <f>'Time Series Risk and Return'!F95</f>
        <v>-0.31999252688971191</v>
      </c>
      <c r="C95" s="6">
        <f>'Time Series Risk and Return'!H95</f>
        <v>7.4375631264395947E-2</v>
      </c>
      <c r="D95" s="6">
        <f>'Time Series Risk and Return'!I95</f>
        <v>5.725857282317115E-2</v>
      </c>
    </row>
    <row r="96" spans="1:4" x14ac:dyDescent="0.3">
      <c r="A96" s="3">
        <v>42613</v>
      </c>
      <c r="B96">
        <f>'Time Series Risk and Return'!F96</f>
        <v>-0.31712248987641861</v>
      </c>
      <c r="C96" s="6">
        <f>'Time Series Risk and Return'!H96</f>
        <v>7.6849502202095854E-2</v>
      </c>
      <c r="D96" s="6">
        <f>'Time Series Risk and Return'!I96</f>
        <v>5.9731567897520321E-2</v>
      </c>
    </row>
    <row r="97" spans="1:4" x14ac:dyDescent="0.3">
      <c r="A97" s="3">
        <v>42582</v>
      </c>
      <c r="B97">
        <f>'Time Series Risk and Return'!F97</f>
        <v>-0.31831596511605831</v>
      </c>
      <c r="C97" s="6">
        <f>'Time Series Risk and Return'!H97</f>
        <v>7.7326840879089476E-2</v>
      </c>
      <c r="D97" s="6">
        <f>'Time Series Risk and Return'!I97</f>
        <v>6.2413084157538323E-2</v>
      </c>
    </row>
    <row r="98" spans="1:4" x14ac:dyDescent="0.3">
      <c r="A98" s="3">
        <v>42551</v>
      </c>
      <c r="B98">
        <f>'Time Series Risk and Return'!F98</f>
        <v>-0.31851352467091837</v>
      </c>
      <c r="C98" s="6">
        <f>'Time Series Risk and Return'!H98</f>
        <v>7.3544892429661557E-2</v>
      </c>
      <c r="D98" s="6">
        <f>'Time Series Risk and Return'!I98</f>
        <v>6.2169272752812255E-2</v>
      </c>
    </row>
    <row r="99" spans="1:4" x14ac:dyDescent="0.3">
      <c r="A99" s="3">
        <v>42521</v>
      </c>
      <c r="B99">
        <f>'Time Series Risk and Return'!F99</f>
        <v>-0.31673680276010002</v>
      </c>
      <c r="C99" s="6">
        <f>'Time Series Risk and Return'!H99</f>
        <v>7.0099711659615149E-2</v>
      </c>
      <c r="D99" s="6">
        <f>'Time Series Risk and Return'!I99</f>
        <v>5.8580399322064824E-2</v>
      </c>
    </row>
    <row r="100" spans="1:4" x14ac:dyDescent="0.3">
      <c r="A100" s="3">
        <v>42490</v>
      </c>
      <c r="B100">
        <f>'Time Series Risk and Return'!F100</f>
        <v>-0.31647447002025175</v>
      </c>
      <c r="C100" s="6">
        <f>'Time Series Risk and Return'!H100</f>
        <v>6.9591700863894435E-2</v>
      </c>
      <c r="D100" s="6">
        <f>'Time Series Risk and Return'!I100</f>
        <v>5.7336976987219401E-2</v>
      </c>
    </row>
    <row r="101" spans="1:4" x14ac:dyDescent="0.3">
      <c r="A101" s="3">
        <v>42460</v>
      </c>
      <c r="B101">
        <f>'Time Series Risk and Return'!F101</f>
        <v>-0.31622168868366712</v>
      </c>
      <c r="C101" s="6">
        <f>'Time Series Risk and Return'!H101</f>
        <v>7.0469513828629982E-2</v>
      </c>
      <c r="D101" s="6">
        <f>'Time Series Risk and Return'!I101</f>
        <v>5.5330716573454897E-2</v>
      </c>
    </row>
    <row r="102" spans="1:4" x14ac:dyDescent="0.3">
      <c r="A102" s="3">
        <v>42429</v>
      </c>
      <c r="B102">
        <f>'Time Series Risk and Return'!F102</f>
        <v>-0.31472138881594014</v>
      </c>
      <c r="C102" s="6">
        <f>'Time Series Risk and Return'!H102</f>
        <v>6.3726198637551246E-2</v>
      </c>
      <c r="D102" s="6">
        <f>'Time Series Risk and Return'!I102</f>
        <v>5.5395795134487225E-2</v>
      </c>
    </row>
    <row r="103" spans="1:4" x14ac:dyDescent="0.3">
      <c r="A103" s="3">
        <v>42400</v>
      </c>
      <c r="B103">
        <f>'Time Series Risk and Return'!F103</f>
        <v>-0.31577347980237941</v>
      </c>
      <c r="C103" s="6">
        <f>'Time Series Risk and Return'!H103</f>
        <v>6.6625775744133975E-2</v>
      </c>
      <c r="D103" s="6">
        <f>'Time Series Risk and Return'!I103</f>
        <v>5.2837583862658688E-2</v>
      </c>
    </row>
    <row r="104" spans="1:4" x14ac:dyDescent="0.3">
      <c r="A104" s="3">
        <v>42369</v>
      </c>
      <c r="B104">
        <f>'Time Series Risk and Return'!F104</f>
        <v>-0.30624677331489647</v>
      </c>
      <c r="C104" s="6">
        <f>'Time Series Risk and Return'!H104</f>
        <v>7.2077548711502848E-2</v>
      </c>
      <c r="D104" s="6">
        <f>'Time Series Risk and Return'!I104</f>
        <v>5.0726415762660571E-2</v>
      </c>
    </row>
    <row r="105" spans="1:4" x14ac:dyDescent="0.3">
      <c r="A105" s="3">
        <v>42338</v>
      </c>
      <c r="B105">
        <f>'Time Series Risk and Return'!F105</f>
        <v>-0.30740481140254045</v>
      </c>
      <c r="C105" s="6">
        <f>'Time Series Risk and Return'!H105</f>
        <v>7.7751172978005156E-2</v>
      </c>
      <c r="D105" s="6">
        <f>'Time Series Risk and Return'!I105</f>
        <v>5.1584186563210954E-2</v>
      </c>
    </row>
    <row r="106" spans="1:4" x14ac:dyDescent="0.3">
      <c r="A106" s="3">
        <v>42308</v>
      </c>
      <c r="B106">
        <f>'Time Series Risk and Return'!F106</f>
        <v>-0.30260152058525797</v>
      </c>
      <c r="C106" s="6">
        <f>'Time Series Risk and Return'!H106</f>
        <v>7.5596983648704041E-2</v>
      </c>
      <c r="D106" s="6">
        <f>'Time Series Risk and Return'!I106</f>
        <v>5.0574560655299639E-2</v>
      </c>
    </row>
    <row r="107" spans="1:4" x14ac:dyDescent="0.3">
      <c r="A107" s="3">
        <v>42277</v>
      </c>
      <c r="B107">
        <f>'Time Series Risk and Return'!F107</f>
        <v>-0.29799026784144833</v>
      </c>
      <c r="C107" s="6">
        <f>'Time Series Risk and Return'!H107</f>
        <v>6.7756667835954465E-2</v>
      </c>
      <c r="D107" s="6">
        <f>'Time Series Risk and Return'!I107</f>
        <v>4.894199117991338E-2</v>
      </c>
    </row>
    <row r="108" spans="1:4" x14ac:dyDescent="0.3">
      <c r="A108" s="3">
        <v>42247</v>
      </c>
      <c r="B108">
        <f>'Time Series Risk and Return'!F108</f>
        <v>-0.29758761722531279</v>
      </c>
      <c r="C108" s="6">
        <f>'Time Series Risk and Return'!H108</f>
        <v>6.9427842443220866E-2</v>
      </c>
      <c r="D108" s="6">
        <f>'Time Series Risk and Return'!I108</f>
        <v>4.9765784273184455E-2</v>
      </c>
    </row>
    <row r="109" spans="1:4" x14ac:dyDescent="0.3">
      <c r="A109" s="3">
        <v>42216</v>
      </c>
      <c r="B109">
        <f>'Time Series Risk and Return'!F109</f>
        <v>-0.30741645892885422</v>
      </c>
      <c r="C109" s="6">
        <f>'Time Series Risk and Return'!H109</f>
        <v>8.0018966235311018E-2</v>
      </c>
      <c r="D109" s="6">
        <f>'Time Series Risk and Return'!I109</f>
        <v>4.7141196318461143E-2</v>
      </c>
    </row>
    <row r="110" spans="1:4" x14ac:dyDescent="0.3">
      <c r="A110" s="3">
        <v>42185</v>
      </c>
      <c r="B110">
        <f>'Time Series Risk and Return'!F110</f>
        <v>-0.30906111231027156</v>
      </c>
      <c r="C110" s="6">
        <f>'Time Series Risk and Return'!H110</f>
        <v>7.7914324819436276E-2</v>
      </c>
      <c r="D110" s="6">
        <f>'Time Series Risk and Return'!I110</f>
        <v>4.658992337485679E-2</v>
      </c>
    </row>
    <row r="111" spans="1:4" x14ac:dyDescent="0.3">
      <c r="A111" s="3">
        <v>42155</v>
      </c>
      <c r="B111">
        <f>'Time Series Risk and Return'!F111</f>
        <v>-0.31301644558810426</v>
      </c>
      <c r="C111" s="6">
        <f>'Time Series Risk and Return'!H111</f>
        <v>8.3390653201765197E-2</v>
      </c>
      <c r="D111" s="6">
        <f>'Time Series Risk and Return'!I111</f>
        <v>5.0391308573433324E-2</v>
      </c>
    </row>
    <row r="112" spans="1:4" x14ac:dyDescent="0.3">
      <c r="A112" s="3">
        <v>42124</v>
      </c>
      <c r="B112">
        <f>'Time Series Risk and Return'!F112</f>
        <v>-0.31637902106555144</v>
      </c>
      <c r="C112" s="6">
        <f>'Time Series Risk and Return'!H112</f>
        <v>7.9918202352992518E-2</v>
      </c>
      <c r="D112" s="6">
        <f>'Time Series Risk and Return'!I112</f>
        <v>5.3569641844424254E-2</v>
      </c>
    </row>
    <row r="113" spans="1:4" x14ac:dyDescent="0.3">
      <c r="A113" s="3">
        <v>42094</v>
      </c>
      <c r="B113">
        <f>'Time Series Risk and Return'!F113</f>
        <v>-0.3130304026686494</v>
      </c>
      <c r="C113" s="6">
        <f>'Time Series Risk and Return'!H113</f>
        <v>7.6942637442464878E-2</v>
      </c>
      <c r="D113" s="6">
        <f>'Time Series Risk and Return'!I113</f>
        <v>5.3660664871916453E-2</v>
      </c>
    </row>
    <row r="114" spans="1:4" x14ac:dyDescent="0.3">
      <c r="A114" s="3">
        <v>42063</v>
      </c>
      <c r="B114">
        <f>'Time Series Risk and Return'!F114</f>
        <v>-0.31397029141381461</v>
      </c>
      <c r="C114" s="6">
        <f>'Time Series Risk and Return'!H114</f>
        <v>8.0895420734374168E-2</v>
      </c>
      <c r="D114" s="6">
        <f>'Time Series Risk and Return'!I114</f>
        <v>5.1210531349107358E-2</v>
      </c>
    </row>
    <row r="115" spans="1:4" x14ac:dyDescent="0.3">
      <c r="A115" s="3">
        <v>42035</v>
      </c>
      <c r="B115">
        <f>'Time Series Risk and Return'!F115</f>
        <v>-0.30493959373410734</v>
      </c>
      <c r="C115" s="6">
        <f>'Time Series Risk and Return'!H115</f>
        <v>7.2208210354671065E-2</v>
      </c>
      <c r="D115" s="6">
        <f>'Time Series Risk and Return'!I115</f>
        <v>5.5161717543504629E-2</v>
      </c>
    </row>
    <row r="116" spans="1:4" x14ac:dyDescent="0.3">
      <c r="A116" s="3">
        <v>42004</v>
      </c>
      <c r="B116">
        <f>'Time Series Risk and Return'!F116</f>
        <v>-0.29306999654128985</v>
      </c>
      <c r="C116" s="6">
        <f>'Time Series Risk and Return'!H116</f>
        <v>7.9072259140555934E-2</v>
      </c>
      <c r="D116" s="6">
        <f>'Time Series Risk and Return'!I116</f>
        <v>5.1951226037340703E-2</v>
      </c>
    </row>
    <row r="117" spans="1:4" x14ac:dyDescent="0.3">
      <c r="A117" s="3">
        <v>41973</v>
      </c>
      <c r="B117">
        <f>'Time Series Risk and Return'!F117</f>
        <v>-0.2986677522933342</v>
      </c>
      <c r="C117" s="6">
        <f>'Time Series Risk and Return'!H117</f>
        <v>8.3620841915254651E-2</v>
      </c>
      <c r="D117" s="6">
        <f>'Time Series Risk and Return'!I117</f>
        <v>4.917195327735735E-2</v>
      </c>
    </row>
    <row r="118" spans="1:4" x14ac:dyDescent="0.3">
      <c r="A118" s="3">
        <v>41943</v>
      </c>
      <c r="B118">
        <f>'Time Series Risk and Return'!F118</f>
        <v>-0.30034115919009435</v>
      </c>
      <c r="C118" s="6">
        <f>'Time Series Risk and Return'!H118</f>
        <v>8.2379006490138407E-2</v>
      </c>
      <c r="D118" s="6">
        <f>'Time Series Risk and Return'!I118</f>
        <v>4.8817891799145308E-2</v>
      </c>
    </row>
    <row r="119" spans="1:4" x14ac:dyDescent="0.3">
      <c r="A119" s="3">
        <v>41912</v>
      </c>
      <c r="B119">
        <f>'Time Series Risk and Return'!F119</f>
        <v>-0.30307068434310175</v>
      </c>
      <c r="C119" s="6">
        <f>'Time Series Risk and Return'!H119</f>
        <v>8.0924024676034323E-2</v>
      </c>
      <c r="D119" s="6">
        <f>'Time Series Risk and Return'!I119</f>
        <v>4.7416364332563576E-2</v>
      </c>
    </row>
    <row r="120" spans="1:4" x14ac:dyDescent="0.3">
      <c r="A120" s="3">
        <v>41882</v>
      </c>
      <c r="B120">
        <f>'Time Series Risk and Return'!F120</f>
        <v>-0.30637703874416933</v>
      </c>
      <c r="C120" s="6">
        <f>'Time Series Risk and Return'!H120</f>
        <v>8.287893684398262E-2</v>
      </c>
      <c r="D120" s="6">
        <f>'Time Series Risk and Return'!I120</f>
        <v>5.1885685090415246E-2</v>
      </c>
    </row>
    <row r="121" spans="1:4" x14ac:dyDescent="0.3">
      <c r="A121" s="3">
        <v>41851</v>
      </c>
      <c r="B121">
        <f>'Time Series Risk and Return'!F121</f>
        <v>-0.3155372104882514</v>
      </c>
      <c r="C121" s="6">
        <f>'Time Series Risk and Return'!H121</f>
        <v>7.5006248440078194E-2</v>
      </c>
      <c r="D121" s="6">
        <f>'Time Series Risk and Return'!I121</f>
        <v>5.1209335838291459E-2</v>
      </c>
    </row>
    <row r="122" spans="1:4" x14ac:dyDescent="0.3">
      <c r="A122" s="3">
        <v>41820</v>
      </c>
      <c r="B122">
        <f>'Time Series Risk and Return'!F122</f>
        <v>-0.31676556599797973</v>
      </c>
      <c r="C122" s="6">
        <f>'Time Series Risk and Return'!H122</f>
        <v>7.8567967891869372E-2</v>
      </c>
      <c r="D122" s="6">
        <f>'Time Series Risk and Return'!I122</f>
        <v>5.203362926449584E-2</v>
      </c>
    </row>
    <row r="123" spans="1:4" x14ac:dyDescent="0.3">
      <c r="A123" s="3">
        <v>41790</v>
      </c>
      <c r="B123">
        <f>'Time Series Risk and Return'!F123</f>
        <v>-0.31639554497904032</v>
      </c>
      <c r="C123" s="6">
        <f>'Time Series Risk and Return'!H123</f>
        <v>7.7827698265847234E-2</v>
      </c>
      <c r="D123" s="6">
        <f>'Time Series Risk and Return'!I123</f>
        <v>5.1665759982989501E-2</v>
      </c>
    </row>
    <row r="124" spans="1:4" x14ac:dyDescent="0.3">
      <c r="A124" s="3">
        <v>41759</v>
      </c>
      <c r="B124">
        <f>'Time Series Risk and Return'!F124</f>
        <v>-0.3009124493291202</v>
      </c>
      <c r="C124" s="6">
        <f>'Time Series Risk and Return'!H124</f>
        <v>7.362235390889027E-2</v>
      </c>
      <c r="D124" s="6">
        <f>'Time Series Risk and Return'!I124</f>
        <v>4.4299390656120652E-2</v>
      </c>
    </row>
    <row r="125" spans="1:4" x14ac:dyDescent="0.3">
      <c r="A125" s="3">
        <v>41729</v>
      </c>
      <c r="B125">
        <f>'Time Series Risk and Return'!F125</f>
        <v>-0.30256043112231756</v>
      </c>
      <c r="C125" s="6">
        <f>'Time Series Risk and Return'!H125</f>
        <v>7.1194127184392109E-2</v>
      </c>
      <c r="D125" s="6">
        <f>'Time Series Risk and Return'!I125</f>
        <v>4.4958547110829139E-2</v>
      </c>
    </row>
    <row r="126" spans="1:4" x14ac:dyDescent="0.3">
      <c r="A126" s="3">
        <v>41698</v>
      </c>
      <c r="B126">
        <f>'Time Series Risk and Return'!F126</f>
        <v>-0.3013103901262193</v>
      </c>
      <c r="C126" s="6">
        <f>'Time Series Risk and Return'!H126</f>
        <v>7.1771159705004361E-2</v>
      </c>
      <c r="D126" s="6">
        <f>'Time Series Risk and Return'!I126</f>
        <v>4.7045677004241115E-2</v>
      </c>
    </row>
    <row r="127" spans="1:4" x14ac:dyDescent="0.3">
      <c r="A127" s="3">
        <v>41670</v>
      </c>
      <c r="B127">
        <f>'Time Series Risk and Return'!F127</f>
        <v>-0.30146359138010898</v>
      </c>
      <c r="C127" s="6">
        <f>'Time Series Risk and Return'!H127</f>
        <v>6.8924176387589187E-2</v>
      </c>
      <c r="D127" s="6">
        <f>'Time Series Risk and Return'!I127</f>
        <v>4.790514781528632E-2</v>
      </c>
    </row>
    <row r="128" spans="1:4" x14ac:dyDescent="0.3">
      <c r="A128" s="3">
        <v>41639</v>
      </c>
      <c r="B128">
        <f>'Time Series Risk and Return'!F128</f>
        <v>-0.29115675720077611</v>
      </c>
      <c r="C128" s="6">
        <f>'Time Series Risk and Return'!H128</f>
        <v>7.8182487208561247E-2</v>
      </c>
      <c r="D128" s="6">
        <f>'Time Series Risk and Return'!I128</f>
        <v>4.5462923222879592E-2</v>
      </c>
    </row>
    <row r="129" spans="1:4" x14ac:dyDescent="0.3">
      <c r="A129" s="3">
        <v>41608</v>
      </c>
      <c r="B129">
        <f>'Time Series Risk and Return'!F129</f>
        <v>-0.28889084883644867</v>
      </c>
      <c r="C129" s="6">
        <f>'Time Series Risk and Return'!H129</f>
        <v>7.6426473314647803E-2</v>
      </c>
      <c r="D129" s="6">
        <f>'Time Series Risk and Return'!I129</f>
        <v>4.7969034536828437E-2</v>
      </c>
    </row>
    <row r="130" spans="1:4" x14ac:dyDescent="0.3">
      <c r="A130" s="3">
        <v>41578</v>
      </c>
      <c r="B130">
        <f>'Time Series Risk and Return'!F130</f>
        <v>-0.29554511521990212</v>
      </c>
      <c r="C130" s="6">
        <f>'Time Series Risk and Return'!H130</f>
        <v>7.9115784273476208E-2</v>
      </c>
      <c r="D130" s="6">
        <f>'Time Series Risk and Return'!I130</f>
        <v>4.6707577697138181E-2</v>
      </c>
    </row>
    <row r="131" spans="1:4" x14ac:dyDescent="0.3">
      <c r="A131" s="3">
        <v>41547</v>
      </c>
      <c r="B131">
        <f>'Time Series Risk and Return'!F131</f>
        <v>-0.30012544749744519</v>
      </c>
      <c r="C131" s="6">
        <f>'Time Series Risk and Return'!H131</f>
        <v>7.3123310525773366E-2</v>
      </c>
      <c r="D131" s="6">
        <f>'Time Series Risk and Return'!I131</f>
        <v>5.0477769514660986E-2</v>
      </c>
    </row>
    <row r="132" spans="1:4" x14ac:dyDescent="0.3">
      <c r="A132" s="3">
        <v>41517</v>
      </c>
      <c r="B132">
        <f>'Time Series Risk and Return'!F132</f>
        <v>-0.30190293957476322</v>
      </c>
      <c r="C132" s="6">
        <f>'Time Series Risk and Return'!H132</f>
        <v>7.1877207215927719E-2</v>
      </c>
      <c r="D132" s="6">
        <f>'Time Series Risk and Return'!I132</f>
        <v>5.0164006377922732E-2</v>
      </c>
    </row>
    <row r="133" spans="1:4" x14ac:dyDescent="0.3">
      <c r="A133" s="3">
        <v>41486</v>
      </c>
      <c r="B133">
        <f>'Time Series Risk and Return'!F133</f>
        <v>-0.30185698829466312</v>
      </c>
      <c r="C133" s="6">
        <f>'Time Series Risk and Return'!H133</f>
        <v>7.6906292083936956E-2</v>
      </c>
      <c r="D133" s="6">
        <f>'Time Series Risk and Return'!I133</f>
        <v>4.3815580325116343E-2</v>
      </c>
    </row>
    <row r="134" spans="1:4" x14ac:dyDescent="0.3">
      <c r="A134" s="3">
        <v>41455</v>
      </c>
      <c r="B134">
        <f>'Time Series Risk and Return'!F134</f>
        <v>-0.29935184538946213</v>
      </c>
      <c r="C134" s="6">
        <f>'Time Series Risk and Return'!H134</f>
        <v>7.2924930773220042E-2</v>
      </c>
      <c r="D134" s="6">
        <f>'Time Series Risk and Return'!I134</f>
        <v>4.3371470163428683E-2</v>
      </c>
    </row>
    <row r="135" spans="1:4" x14ac:dyDescent="0.3">
      <c r="A135" s="3">
        <v>41425</v>
      </c>
      <c r="B135">
        <f>'Time Series Risk and Return'!F135</f>
        <v>-0.28552835568536539</v>
      </c>
      <c r="C135" s="6">
        <f>'Time Series Risk and Return'!H135</f>
        <v>7.9899536780631442E-2</v>
      </c>
      <c r="D135" s="6">
        <f>'Time Series Risk and Return'!I135</f>
        <v>5.0885668246049676E-2</v>
      </c>
    </row>
    <row r="136" spans="1:4" x14ac:dyDescent="0.3">
      <c r="A136" s="3">
        <v>41394</v>
      </c>
      <c r="B136">
        <f>'Time Series Risk and Return'!F136</f>
        <v>-0.28311327773436173</v>
      </c>
      <c r="C136" s="6">
        <f>'Time Series Risk and Return'!H136</f>
        <v>8.5958789037897221E-2</v>
      </c>
      <c r="D136" s="6">
        <f>'Time Series Risk and Return'!I136</f>
        <v>5.48303556742753E-2</v>
      </c>
    </row>
    <row r="137" spans="1:4" x14ac:dyDescent="0.3">
      <c r="A137" s="3">
        <v>41364</v>
      </c>
      <c r="B137">
        <f>'Time Series Risk and Return'!F137</f>
        <v>-0.28475751232075064</v>
      </c>
      <c r="C137" s="6">
        <f>'Time Series Risk and Return'!H137</f>
        <v>8.4927614184010292E-2</v>
      </c>
      <c r="D137" s="6">
        <f>'Time Series Risk and Return'!I137</f>
        <v>5.2232568062702267E-2</v>
      </c>
    </row>
    <row r="138" spans="1:4" x14ac:dyDescent="0.3">
      <c r="A138" s="3">
        <v>41333</v>
      </c>
      <c r="B138">
        <f>'Time Series Risk and Return'!F138</f>
        <v>-0.2880084981160041</v>
      </c>
      <c r="C138" s="6">
        <f>'Time Series Risk and Return'!H138</f>
        <v>7.9299361158545745E-2</v>
      </c>
      <c r="D138" s="6">
        <f>'Time Series Risk and Return'!I138</f>
        <v>5.4525292309213436E-2</v>
      </c>
    </row>
    <row r="139" spans="1:4" x14ac:dyDescent="0.3">
      <c r="A139" s="3">
        <v>41305</v>
      </c>
      <c r="B139">
        <f>'Time Series Risk and Return'!F139</f>
        <v>-0.28375145814525526</v>
      </c>
      <c r="C139" s="6">
        <f>'Time Series Risk and Return'!H139</f>
        <v>7.4978271447439404E-2</v>
      </c>
      <c r="D139" s="6">
        <f>'Time Series Risk and Return'!I139</f>
        <v>5.2306190191405033E-2</v>
      </c>
    </row>
    <row r="140" spans="1:4" x14ac:dyDescent="0.3">
      <c r="A140" s="3">
        <v>41274</v>
      </c>
      <c r="B140">
        <f>'Time Series Risk and Return'!F140</f>
        <v>-0.28915267458572047</v>
      </c>
      <c r="C140" s="6">
        <f>'Time Series Risk and Return'!H140</f>
        <v>6.3097083956716649E-2</v>
      </c>
      <c r="D140" s="6">
        <f>'Time Series Risk and Return'!I140</f>
        <v>5.8074046397028178E-2</v>
      </c>
    </row>
    <row r="141" spans="1:4" x14ac:dyDescent="0.3">
      <c r="A141" s="3">
        <v>41243</v>
      </c>
      <c r="B141">
        <f>'Time Series Risk and Return'!F141</f>
        <v>-0.29743095828582949</v>
      </c>
      <c r="C141" s="6">
        <f>'Time Series Risk and Return'!H141</f>
        <v>6.8215770342157311E-2</v>
      </c>
      <c r="D141" s="6">
        <f>'Time Series Risk and Return'!I141</f>
        <v>5.7024901856254306E-2</v>
      </c>
    </row>
    <row r="142" spans="1:4" x14ac:dyDescent="0.3">
      <c r="A142" s="3">
        <v>41213</v>
      </c>
      <c r="B142">
        <f>'Time Series Risk and Return'!F142</f>
        <v>-0.30869611709671596</v>
      </c>
      <c r="C142" s="6">
        <f>'Time Series Risk and Return'!H142</f>
        <v>7.6631293567342773E-2</v>
      </c>
      <c r="D142" s="6">
        <f>'Time Series Risk and Return'!I142</f>
        <v>5.3563278295324812E-2</v>
      </c>
    </row>
    <row r="143" spans="1:4" x14ac:dyDescent="0.3">
      <c r="A143" s="3">
        <v>41182</v>
      </c>
      <c r="B143">
        <f>'Time Series Risk and Return'!F143</f>
        <v>-0.33633346944569276</v>
      </c>
      <c r="C143" s="6">
        <f>'Time Series Risk and Return'!H143</f>
        <v>6.6287875107034155E-2</v>
      </c>
      <c r="D143" s="6">
        <f>'Time Series Risk and Return'!I143</f>
        <v>5.8682720979263969E-2</v>
      </c>
    </row>
    <row r="144" spans="1:4" x14ac:dyDescent="0.3">
      <c r="A144" s="3">
        <v>41152</v>
      </c>
      <c r="B144">
        <f>'Time Series Risk and Return'!F144</f>
        <v>-0.33366018219602656</v>
      </c>
      <c r="C144" s="6">
        <f>'Time Series Risk and Return'!H144</f>
        <v>6.4255654107136184E-2</v>
      </c>
      <c r="D144" s="6">
        <f>'Time Series Risk and Return'!I144</f>
        <v>6.2391011171914368E-2</v>
      </c>
    </row>
    <row r="145" spans="1:4" x14ac:dyDescent="0.3">
      <c r="A145" s="3">
        <v>41121</v>
      </c>
      <c r="B145">
        <f>'Time Series Risk and Return'!F145</f>
        <v>-0.34349673288938537</v>
      </c>
      <c r="C145" s="6">
        <f>'Time Series Risk and Return'!H145</f>
        <v>5.3291120713281126E-2</v>
      </c>
      <c r="D145" s="6">
        <f>'Time Series Risk and Return'!I145</f>
        <v>6.5883858537437945E-2</v>
      </c>
    </row>
    <row r="146" spans="1:4" x14ac:dyDescent="0.3">
      <c r="A146" s="3">
        <v>41090</v>
      </c>
      <c r="B146">
        <f>'Time Series Risk and Return'!F146</f>
        <v>-0.34883316020703936</v>
      </c>
      <c r="C146" s="6">
        <f>'Time Series Risk and Return'!H146</f>
        <v>4.4082972351438432E-2</v>
      </c>
      <c r="D146" s="6">
        <f>'Time Series Risk and Return'!I146</f>
        <v>6.628759106984794E-2</v>
      </c>
    </row>
    <row r="147" spans="1:4" x14ac:dyDescent="0.3">
      <c r="A147" s="3">
        <v>41060</v>
      </c>
      <c r="B147">
        <f>'Time Series Risk and Return'!F147</f>
        <v>-0.34689844473994791</v>
      </c>
      <c r="C147" s="6">
        <f>'Time Series Risk and Return'!H147</f>
        <v>3.9095033835867099E-2</v>
      </c>
      <c r="D147" s="6">
        <f>'Time Series Risk and Return'!I147</f>
        <v>6.7745430665591355E-2</v>
      </c>
    </row>
    <row r="148" spans="1:4" x14ac:dyDescent="0.3">
      <c r="A148" s="3">
        <v>41029</v>
      </c>
      <c r="B148">
        <f>'Time Series Risk and Return'!F148</f>
        <v>-0.34531123976191258</v>
      </c>
      <c r="C148" s="6">
        <f>'Time Series Risk and Return'!H148</f>
        <v>3.9024094710053747E-2</v>
      </c>
      <c r="D148" s="6">
        <f>'Time Series Risk and Return'!I148</f>
        <v>6.7260944222124586E-2</v>
      </c>
    </row>
    <row r="149" spans="1:4" x14ac:dyDescent="0.3">
      <c r="A149" s="3">
        <v>40999</v>
      </c>
      <c r="B149">
        <f>'Time Series Risk and Return'!F149</f>
        <v>-0.35018806490522975</v>
      </c>
      <c r="C149" s="6">
        <f>'Time Series Risk and Return'!H149</f>
        <v>4.3513148249002542E-2</v>
      </c>
      <c r="D149" s="6">
        <f>'Time Series Risk and Return'!I149</f>
        <v>6.0229162202074971E-2</v>
      </c>
    </row>
    <row r="150" spans="1:4" x14ac:dyDescent="0.3">
      <c r="A150" s="3">
        <v>40968</v>
      </c>
      <c r="B150">
        <f>'Time Series Risk and Return'!F150</f>
        <v>-0.34756933268933338</v>
      </c>
      <c r="C150" s="6">
        <f>'Time Series Risk and Return'!H150</f>
        <v>3.8104658829472005E-2</v>
      </c>
      <c r="D150" s="6">
        <f>'Time Series Risk and Return'!I150</f>
        <v>6.3519874420435274E-2</v>
      </c>
    </row>
    <row r="151" spans="1:4" x14ac:dyDescent="0.3">
      <c r="A151" s="3">
        <v>40939</v>
      </c>
      <c r="B151">
        <f>'Time Series Risk and Return'!F151</f>
        <v>-0.34404855414372615</v>
      </c>
      <c r="C151" s="6">
        <f>'Time Series Risk and Return'!H151</f>
        <v>3.2188563010414839E-2</v>
      </c>
      <c r="D151" s="6">
        <f>'Time Series Risk and Return'!I151</f>
        <v>6.5225788172772248E-2</v>
      </c>
    </row>
    <row r="152" spans="1:4" x14ac:dyDescent="0.3">
      <c r="A152" s="3">
        <v>40908</v>
      </c>
      <c r="B152">
        <f>'Time Series Risk and Return'!F152</f>
        <v>-0.3455261770327735</v>
      </c>
      <c r="C152" s="6">
        <f>'Time Series Risk and Return'!H152</f>
        <v>2.8557451804031686E-2</v>
      </c>
      <c r="D152" s="6">
        <f>'Time Series Risk and Return'!I152</f>
        <v>6.2442691979069487E-2</v>
      </c>
    </row>
    <row r="153" spans="1:4" x14ac:dyDescent="0.3">
      <c r="A153" s="3">
        <v>40877</v>
      </c>
      <c r="B153">
        <f>'Time Series Risk and Return'!F153</f>
        <v>-0.36013136757096836</v>
      </c>
      <c r="C153" s="6">
        <f>'Time Series Risk and Return'!H153</f>
        <v>3.5119629461043855E-2</v>
      </c>
      <c r="D153" s="6">
        <f>'Time Series Risk and Return'!I153</f>
        <v>5.6911351819097122E-2</v>
      </c>
    </row>
    <row r="154" spans="1:4" x14ac:dyDescent="0.3">
      <c r="A154" s="3">
        <v>40847</v>
      </c>
      <c r="B154">
        <f>'Time Series Risk and Return'!F154</f>
        <v>-0.35595476947588672</v>
      </c>
      <c r="C154" s="6">
        <f>'Time Series Risk and Return'!H154</f>
        <v>3.7287523819901969E-2</v>
      </c>
      <c r="D154" s="6">
        <f>'Time Series Risk and Return'!I154</f>
        <v>5.8426399437960796E-2</v>
      </c>
    </row>
    <row r="155" spans="1:4" x14ac:dyDescent="0.3">
      <c r="A155" s="3">
        <v>40816</v>
      </c>
      <c r="B155">
        <f>'Time Series Risk and Return'!F155</f>
        <v>-0.35120343252814601</v>
      </c>
      <c r="C155" s="6">
        <f>'Time Series Risk and Return'!H155</f>
        <v>1.7950693084155978E-2</v>
      </c>
      <c r="D155" s="6">
        <f>'Time Series Risk and Return'!I155</f>
        <v>6.298511369131865E-2</v>
      </c>
    </row>
    <row r="156" spans="1:4" x14ac:dyDescent="0.3">
      <c r="A156" s="3">
        <v>40786</v>
      </c>
      <c r="B156">
        <f>'Time Series Risk and Return'!F156</f>
        <v>-0.34474241903986635</v>
      </c>
      <c r="C156" s="6">
        <f>'Time Series Risk and Return'!H156</f>
        <v>1.876228399233737E-2</v>
      </c>
      <c r="D156" s="6">
        <f>'Time Series Risk and Return'!I156</f>
        <v>6.1488107217406718E-2</v>
      </c>
    </row>
    <row r="157" spans="1:4" x14ac:dyDescent="0.3">
      <c r="A157" s="3">
        <v>40755</v>
      </c>
      <c r="B157">
        <f>'Time Series Risk and Return'!F157</f>
        <v>-0.33172963044928744</v>
      </c>
      <c r="C157" s="6">
        <f>'Time Series Risk and Return'!H157</f>
        <v>2.3430489496905516E-2</v>
      </c>
      <c r="D157" s="6">
        <f>'Time Series Risk and Return'!I157</f>
        <v>5.8915592053838894E-2</v>
      </c>
    </row>
    <row r="158" spans="1:4" x14ac:dyDescent="0.3">
      <c r="A158" s="3">
        <v>40724</v>
      </c>
      <c r="B158">
        <f>'Time Series Risk and Return'!F158</f>
        <v>-0.32838424875137118</v>
      </c>
      <c r="C158" s="6">
        <f>'Time Series Risk and Return'!H158</f>
        <v>2.2986739420766567E-2</v>
      </c>
      <c r="D158" s="6">
        <f>'Time Series Risk and Return'!I158</f>
        <v>5.5982612826859235E-2</v>
      </c>
    </row>
    <row r="159" spans="1:4" x14ac:dyDescent="0.3">
      <c r="A159" s="3">
        <v>40694</v>
      </c>
      <c r="B159">
        <f>'Time Series Risk and Return'!F159</f>
        <v>-0.33081602616734068</v>
      </c>
      <c r="C159" s="6">
        <f>'Time Series Risk and Return'!H159</f>
        <v>2.5365292227033764E-2</v>
      </c>
      <c r="D159" s="6">
        <f>'Time Series Risk and Return'!I159</f>
        <v>5.6570534583239906E-2</v>
      </c>
    </row>
    <row r="160" spans="1:4" x14ac:dyDescent="0.3">
      <c r="A160" s="3">
        <v>40663</v>
      </c>
      <c r="B160">
        <f>'Time Series Risk and Return'!F160</f>
        <v>-0.34135463962689738</v>
      </c>
      <c r="C160" s="6">
        <f>'Time Series Risk and Return'!H160</f>
        <v>3.4213154338593066E-2</v>
      </c>
      <c r="D160" s="6">
        <f>'Time Series Risk and Return'!I160</f>
        <v>5.0962839308623442E-2</v>
      </c>
    </row>
    <row r="161" spans="1:4" x14ac:dyDescent="0.3">
      <c r="A161" s="3">
        <v>40633</v>
      </c>
      <c r="B161">
        <f>'Time Series Risk and Return'!F161</f>
        <v>-0.34070563371057883</v>
      </c>
      <c r="C161" s="6">
        <f>'Time Series Risk and Return'!H161</f>
        <v>2.4434092417904285E-2</v>
      </c>
      <c r="D161" s="6">
        <f>'Time Series Risk and Return'!I161</f>
        <v>4.9614736065158871E-2</v>
      </c>
    </row>
    <row r="162" spans="1:4" x14ac:dyDescent="0.3">
      <c r="A162" s="3">
        <v>40602</v>
      </c>
      <c r="B162">
        <f>'Time Series Risk and Return'!F162</f>
        <v>-0.3410277926883471</v>
      </c>
      <c r="C162" s="6">
        <f>'Time Series Risk and Return'!H162</f>
        <v>1.4611573492619323E-2</v>
      </c>
      <c r="D162" s="6">
        <f>'Time Series Risk and Return'!I162</f>
        <v>5.0972596291765537E-2</v>
      </c>
    </row>
    <row r="163" spans="1:4" x14ac:dyDescent="0.3">
      <c r="A163" s="3">
        <v>40574</v>
      </c>
      <c r="B163">
        <f>'Time Series Risk and Return'!F163</f>
        <v>-0.34071674775610888</v>
      </c>
      <c r="C163" s="6">
        <f>'Time Series Risk and Return'!H163</f>
        <v>1.4687703542843211E-2</v>
      </c>
      <c r="D163" s="6">
        <f>'Time Series Risk and Return'!I163</f>
        <v>5.1063207786229858E-2</v>
      </c>
    </row>
    <row r="164" spans="1:4" x14ac:dyDescent="0.3">
      <c r="A164" s="3">
        <v>40543</v>
      </c>
      <c r="B164">
        <f>'Time Series Risk and Return'!F164</f>
        <v>-0.33789688771973936</v>
      </c>
      <c r="C164" s="6">
        <f>'Time Series Risk and Return'!H164</f>
        <v>1.276690540381864E-2</v>
      </c>
      <c r="D164" s="6">
        <f>'Time Series Risk and Return'!I164</f>
        <v>5.4414758645986216E-2</v>
      </c>
    </row>
    <row r="165" spans="1:4" x14ac:dyDescent="0.3">
      <c r="A165" s="3">
        <v>40512</v>
      </c>
      <c r="B165">
        <f>'Time Series Risk and Return'!F165</f>
        <v>-0.33169065108057993</v>
      </c>
      <c r="C165" s="6">
        <f>'Time Series Risk and Return'!H165</f>
        <v>-2.0386291756598895E-3</v>
      </c>
      <c r="D165" s="6">
        <f>'Time Series Risk and Return'!I165</f>
        <v>6.1581363816029189E-2</v>
      </c>
    </row>
    <row r="166" spans="1:4" x14ac:dyDescent="0.3">
      <c r="A166" s="3">
        <v>40482</v>
      </c>
      <c r="B166">
        <f>'Time Series Risk and Return'!F166</f>
        <v>-0.33249029467409141</v>
      </c>
      <c r="C166" s="6">
        <f>'Time Series Risk and Return'!H166</f>
        <v>-2.5199713853687467E-3</v>
      </c>
      <c r="D166" s="6">
        <f>'Time Series Risk and Return'!I166</f>
        <v>6.3457215410736234E-2</v>
      </c>
    </row>
    <row r="167" spans="1:4" x14ac:dyDescent="0.3">
      <c r="A167" s="3">
        <v>40451</v>
      </c>
      <c r="B167">
        <f>'Time Series Risk and Return'!F167</f>
        <v>-0.32616859184983626</v>
      </c>
      <c r="C167" s="6">
        <f>'Time Series Risk and Return'!H167</f>
        <v>-1.1656932208865323E-2</v>
      </c>
      <c r="D167" s="6">
        <f>'Time Series Risk and Return'!I167</f>
        <v>6.3994776732799297E-2</v>
      </c>
    </row>
    <row r="168" spans="1:4" x14ac:dyDescent="0.3">
      <c r="A168" s="3">
        <v>40421</v>
      </c>
      <c r="B168">
        <f>'Time Series Risk and Return'!F168</f>
        <v>-0.3191150498477161</v>
      </c>
      <c r="C168" s="6">
        <f>'Time Series Risk and Return'!H168</f>
        <v>-1.418470288869389E-2</v>
      </c>
      <c r="D168" s="6">
        <f>'Time Series Risk and Return'!I168</f>
        <v>6.5750275499458333E-2</v>
      </c>
    </row>
    <row r="169" spans="1:4" x14ac:dyDescent="0.3">
      <c r="A169" s="3">
        <v>40390</v>
      </c>
      <c r="B169">
        <f>'Time Series Risk and Return'!F169</f>
        <v>-0.31096996441456082</v>
      </c>
      <c r="C169" s="6">
        <f>'Time Series Risk and Return'!H169</f>
        <v>-1.1218919801404992E-2</v>
      </c>
      <c r="D169" s="6">
        <f>'Time Series Risk and Return'!I169</f>
        <v>6.1993567703704455E-2</v>
      </c>
    </row>
    <row r="170" spans="1:4" x14ac:dyDescent="0.3">
      <c r="A170" s="3">
        <v>40359</v>
      </c>
      <c r="B170">
        <f>'Time Series Risk and Return'!F170</f>
        <v>-0.30960966696287895</v>
      </c>
      <c r="C170" s="6">
        <f>'Time Series Risk and Return'!H170</f>
        <v>-1.5528669181807508E-2</v>
      </c>
      <c r="D170" s="6">
        <f>'Time Series Risk and Return'!I170</f>
        <v>6.3804640152395509E-2</v>
      </c>
    </row>
    <row r="171" spans="1:4" x14ac:dyDescent="0.3">
      <c r="A171" s="3">
        <v>40329</v>
      </c>
      <c r="B171">
        <f>'Time Series Risk and Return'!F171</f>
        <v>-0.30092334620669936</v>
      </c>
      <c r="C171" s="6">
        <f>'Time Series Risk and Return'!H171</f>
        <v>-1.2311919244860303E-2</v>
      </c>
      <c r="D171" s="6">
        <f>'Time Series Risk and Return'!I171</f>
        <v>6.0459395360563217E-2</v>
      </c>
    </row>
    <row r="172" spans="1:4" x14ac:dyDescent="0.3">
      <c r="A172" s="3">
        <v>40298</v>
      </c>
      <c r="B172">
        <f>'Time Series Risk and Return'!F172</f>
        <v>-0.28477505672756664</v>
      </c>
      <c r="C172" s="6">
        <f>'Time Series Risk and Return'!H172</f>
        <v>-7.1339886426928789E-3</v>
      </c>
      <c r="D172" s="6">
        <f>'Time Series Risk and Return'!I172</f>
        <v>5.6054589560780466E-2</v>
      </c>
    </row>
    <row r="173" spans="1:4" x14ac:dyDescent="0.3">
      <c r="A173" s="3">
        <v>40268</v>
      </c>
      <c r="B173">
        <f>'Time Series Risk and Return'!F173</f>
        <v>-0.25748798459366778</v>
      </c>
      <c r="C173" s="6">
        <f>'Time Series Risk and Return'!H173</f>
        <v>5.7260413076631878E-4</v>
      </c>
      <c r="D173" s="6">
        <f>'Time Series Risk and Return'!I173</f>
        <v>5.7791850562725289E-2</v>
      </c>
    </row>
    <row r="174" spans="1:4" x14ac:dyDescent="0.3">
      <c r="A174" s="3">
        <v>40237</v>
      </c>
      <c r="B174">
        <f>'Time Series Risk and Return'!F174</f>
        <v>-0.25109257455251516</v>
      </c>
      <c r="C174" s="6">
        <f>'Time Series Risk and Return'!H174</f>
        <v>-7.2077959360073995E-3</v>
      </c>
      <c r="D174" s="6">
        <f>'Time Series Risk and Return'!I174</f>
        <v>6.1028206135365304E-2</v>
      </c>
    </row>
    <row r="175" spans="1:4" x14ac:dyDescent="0.3">
      <c r="A175" s="3">
        <v>40209</v>
      </c>
      <c r="B175">
        <f>'Time Series Risk and Return'!F175</f>
        <v>-0.2436078493865981</v>
      </c>
      <c r="C175" s="6">
        <f>'Time Series Risk and Return'!H175</f>
        <v>-1.5356407243400483E-2</v>
      </c>
      <c r="D175" s="6">
        <f>'Time Series Risk and Return'!I175</f>
        <v>5.9405980427102767E-2</v>
      </c>
    </row>
    <row r="176" spans="1:4" x14ac:dyDescent="0.3">
      <c r="A176" s="3">
        <v>40178</v>
      </c>
      <c r="B176">
        <f>'Time Series Risk and Return'!F176</f>
        <v>-0.2462713409061531</v>
      </c>
      <c r="C176" s="6">
        <f>'Time Series Risk and Return'!H176</f>
        <v>-6.1049171255866952E-3</v>
      </c>
      <c r="D176" s="6">
        <f>'Time Series Risk and Return'!I176</f>
        <v>5.5552432630912474E-2</v>
      </c>
    </row>
    <row r="177" spans="1:4" x14ac:dyDescent="0.3">
      <c r="A177" s="3">
        <v>40147</v>
      </c>
      <c r="B177">
        <f>'Time Series Risk and Return'!F177</f>
        <v>-0.24568304650368214</v>
      </c>
      <c r="C177" s="6">
        <f>'Time Series Risk and Return'!H177</f>
        <v>-6.0346890844373835E-3</v>
      </c>
      <c r="D177" s="6">
        <f>'Time Series Risk and Return'!I177</f>
        <v>6.0154314574392576E-2</v>
      </c>
    </row>
    <row r="178" spans="1:4" x14ac:dyDescent="0.3">
      <c r="A178" s="3">
        <v>40117</v>
      </c>
      <c r="B178">
        <f>'Time Series Risk and Return'!F178</f>
        <v>-0.25612388868103808</v>
      </c>
      <c r="C178" s="6">
        <f>'Time Series Risk and Return'!H178</f>
        <v>-5.75634992349916E-3</v>
      </c>
      <c r="D178" s="6">
        <f>'Time Series Risk and Return'!I178</f>
        <v>5.7824293727298137E-2</v>
      </c>
    </row>
    <row r="179" spans="1:4" x14ac:dyDescent="0.3">
      <c r="A179" s="3">
        <v>40086</v>
      </c>
      <c r="B179">
        <f>'Time Series Risk and Return'!F179</f>
        <v>-0.25879362628290037</v>
      </c>
      <c r="C179" s="6">
        <f>'Time Series Risk and Return'!H179</f>
        <v>-6.688409472055068E-3</v>
      </c>
      <c r="D179" s="6">
        <f>'Time Series Risk and Return'!I179</f>
        <v>5.9407392973880313E-2</v>
      </c>
    </row>
    <row r="180" spans="1:4" x14ac:dyDescent="0.3">
      <c r="A180" s="3">
        <v>40056</v>
      </c>
      <c r="B180">
        <f>'Time Series Risk and Return'!F180</f>
        <v>-0.26042520917209411</v>
      </c>
      <c r="C180" s="6">
        <f>'Time Series Risk and Return'!H180</f>
        <v>-1.084307903484738E-2</v>
      </c>
      <c r="D180" s="6">
        <f>'Time Series Risk and Return'!I180</f>
        <v>5.7708925638281228E-2</v>
      </c>
    </row>
    <row r="181" spans="1:4" x14ac:dyDescent="0.3">
      <c r="A181" s="3">
        <v>40025</v>
      </c>
      <c r="B181">
        <f>'Time Series Risk and Return'!F181</f>
        <v>-0.25992721852164841</v>
      </c>
      <c r="C181" s="6">
        <f>'Time Series Risk and Return'!H181</f>
        <v>-1.7498294816528426E-2</v>
      </c>
      <c r="D181" s="6">
        <f>'Time Series Risk and Return'!I181</f>
        <v>5.6349095940676719E-2</v>
      </c>
    </row>
    <row r="182" spans="1:4" x14ac:dyDescent="0.3">
      <c r="A182" s="3">
        <v>39994</v>
      </c>
      <c r="B182">
        <f>'Time Series Risk and Return'!F182</f>
        <v>-0.26691219520317255</v>
      </c>
      <c r="C182" s="6">
        <f>'Time Series Risk and Return'!H182</f>
        <v>-1.9383924692142118E-2</v>
      </c>
      <c r="D182" s="6">
        <f>'Time Series Risk and Return'!I182</f>
        <v>5.4865640718240849E-2</v>
      </c>
    </row>
    <row r="183" spans="1:4" x14ac:dyDescent="0.3">
      <c r="A183" s="3">
        <v>39964</v>
      </c>
      <c r="B183">
        <f>'Time Series Risk and Return'!F183</f>
        <v>-0.26048604627217203</v>
      </c>
      <c r="C183" s="6">
        <f>'Time Series Risk and Return'!H183</f>
        <v>-2.1945992094921984E-2</v>
      </c>
      <c r="D183" s="6">
        <f>'Time Series Risk and Return'!I183</f>
        <v>5.2812819745884809E-2</v>
      </c>
    </row>
    <row r="184" spans="1:4" x14ac:dyDescent="0.3">
      <c r="A184" s="3">
        <v>39933</v>
      </c>
      <c r="B184">
        <f>'Time Series Risk and Return'!F184</f>
        <v>-0.25172585300588113</v>
      </c>
      <c r="C184" s="6">
        <f>'Time Series Risk and Return'!H184</f>
        <v>-2.358025717247203E-2</v>
      </c>
      <c r="D184" s="6">
        <f>'Time Series Risk and Return'!I184</f>
        <v>5.5233759633063428E-2</v>
      </c>
    </row>
    <row r="185" spans="1:4" x14ac:dyDescent="0.3">
      <c r="A185" s="3">
        <v>39903</v>
      </c>
      <c r="B185">
        <f>'Time Series Risk and Return'!F185</f>
        <v>-0.22709683518491169</v>
      </c>
      <c r="C185" s="6">
        <f>'Time Series Risk and Return'!H185</f>
        <v>-2.8694063522364921E-2</v>
      </c>
      <c r="D185" s="6">
        <f>'Time Series Risk and Return'!I185</f>
        <v>5.9594201537196412E-2</v>
      </c>
    </row>
    <row r="186" spans="1:4" x14ac:dyDescent="0.3">
      <c r="A186" s="3">
        <v>39872</v>
      </c>
      <c r="B186">
        <f>'Time Series Risk and Return'!F186</f>
        <v>-0.23677299627723986</v>
      </c>
      <c r="C186" s="6">
        <f>'Time Series Risk and Return'!H186</f>
        <v>-3.9879505819078065E-2</v>
      </c>
      <c r="D186" s="6">
        <f>'Time Series Risk and Return'!I186</f>
        <v>5.1529860065713473E-2</v>
      </c>
    </row>
    <row r="187" spans="1:4" x14ac:dyDescent="0.3">
      <c r="A187" s="3">
        <v>39844</v>
      </c>
      <c r="B187">
        <f>'Time Series Risk and Return'!F187</f>
        <v>-0.25776373307869666</v>
      </c>
      <c r="C187" s="6">
        <f>'Time Series Risk and Return'!H187</f>
        <v>-2.5049585260209617E-2</v>
      </c>
      <c r="D187" s="6">
        <f>'Time Series Risk and Return'!I187</f>
        <v>5.3284661520698773E-2</v>
      </c>
    </row>
    <row r="188" spans="1:4" x14ac:dyDescent="0.3">
      <c r="A188" s="3">
        <v>39813</v>
      </c>
      <c r="B188">
        <f>'Time Series Risk and Return'!F188</f>
        <v>-0.29997065236581422</v>
      </c>
      <c r="C188" s="6">
        <f>'Time Series Risk and Return'!H188</f>
        <v>-1.0930663633047399E-2</v>
      </c>
      <c r="D188" s="6">
        <f>'Time Series Risk and Return'!I188</f>
        <v>5.9245624881571146E-2</v>
      </c>
    </row>
    <row r="189" spans="1:4" x14ac:dyDescent="0.3">
      <c r="A189" s="3">
        <v>39782</v>
      </c>
      <c r="B189">
        <f>'Time Series Risk and Return'!F189</f>
        <v>-0.31867515754464421</v>
      </c>
      <c r="C189" s="6">
        <f>'Time Series Risk and Return'!H189</f>
        <v>-6.1704861553723012E-3</v>
      </c>
      <c r="D189" s="6">
        <f>'Time Series Risk and Return'!I189</f>
        <v>5.1857518385043377E-2</v>
      </c>
    </row>
    <row r="190" spans="1:4" x14ac:dyDescent="0.3">
      <c r="A190" s="3">
        <v>39752</v>
      </c>
      <c r="B190">
        <f>'Time Series Risk and Return'!F190</f>
        <v>-0.29246237115745016</v>
      </c>
      <c r="C190" s="6">
        <f>'Time Series Risk and Return'!H190</f>
        <v>9.0957804174103263E-3</v>
      </c>
      <c r="D190" s="6">
        <f>'Time Series Risk and Return'!I190</f>
        <v>4.1704966121390852E-2</v>
      </c>
    </row>
    <row r="191" spans="1:4" x14ac:dyDescent="0.3">
      <c r="A191" s="3">
        <v>39721</v>
      </c>
      <c r="B191">
        <f>'Time Series Risk and Return'!F191</f>
        <v>-0.29538977691044555</v>
      </c>
      <c r="C191" s="6">
        <f>'Time Series Risk and Return'!H191</f>
        <v>3.4193685844076116E-2</v>
      </c>
      <c r="D191" s="6">
        <f>'Time Series Risk and Return'!I191</f>
        <v>4.7667740612682863E-2</v>
      </c>
    </row>
    <row r="192" spans="1:4" x14ac:dyDescent="0.3">
      <c r="A192" s="3">
        <v>39691</v>
      </c>
      <c r="B192">
        <f>'Time Series Risk and Return'!F192</f>
        <v>-0.3339839556070493</v>
      </c>
      <c r="C192" s="6">
        <f>'Time Series Risk and Return'!H192</f>
        <v>2.7687165129409719E-2</v>
      </c>
      <c r="D192" s="6">
        <f>'Time Series Risk and Return'!I192</f>
        <v>5.1507634183643791E-2</v>
      </c>
    </row>
    <row r="193" spans="1:4" x14ac:dyDescent="0.3">
      <c r="A193" s="3">
        <v>39660</v>
      </c>
      <c r="B193">
        <f>'Time Series Risk and Return'!F193</f>
        <v>-0.33529255574991412</v>
      </c>
      <c r="C193" s="6">
        <f>'Time Series Risk and Return'!H193</f>
        <v>2.5091023387581624E-2</v>
      </c>
      <c r="D193" s="6">
        <f>'Time Series Risk and Return'!I193</f>
        <v>4.9672706772416753E-2</v>
      </c>
    </row>
    <row r="194" spans="1:4" x14ac:dyDescent="0.3">
      <c r="A194" s="3">
        <v>39629</v>
      </c>
      <c r="B194">
        <f>'Time Series Risk and Return'!F194</f>
        <v>-0.33132235049456105</v>
      </c>
      <c r="C194" s="6">
        <f>'Time Series Risk and Return'!H194</f>
        <v>3.0028848026571797E-2</v>
      </c>
      <c r="D194" s="6">
        <f>'Time Series Risk and Return'!I194</f>
        <v>5.058943314733888E-2</v>
      </c>
    </row>
    <row r="195" spans="1:4" x14ac:dyDescent="0.3">
      <c r="A195" s="3">
        <v>39599</v>
      </c>
      <c r="B195">
        <f>'Time Series Risk and Return'!F195</f>
        <v>-0.33496680735228274</v>
      </c>
      <c r="C195" s="6">
        <f>'Time Series Risk and Return'!H195</f>
        <v>3.7321310231776428E-2</v>
      </c>
      <c r="D195" s="6">
        <f>'Time Series Risk and Return'!I195</f>
        <v>5.0846511869215627E-2</v>
      </c>
    </row>
    <row r="196" spans="1:4" x14ac:dyDescent="0.3">
      <c r="A196" s="3">
        <v>39568</v>
      </c>
      <c r="B196">
        <f>'Time Series Risk and Return'!F196</f>
        <v>-0.33493233286187885</v>
      </c>
      <c r="C196" s="6">
        <f>'Time Series Risk and Return'!H196</f>
        <v>3.7003107989133976E-2</v>
      </c>
      <c r="D196" s="6">
        <f>'Time Series Risk and Return'!I196</f>
        <v>5.3358047284495225E-2</v>
      </c>
    </row>
    <row r="197" spans="1:4" x14ac:dyDescent="0.3">
      <c r="A197" s="3">
        <v>39538</v>
      </c>
      <c r="B197">
        <f>'Time Series Risk and Return'!F197</f>
        <v>-0.32685985505278203</v>
      </c>
      <c r="C197" s="6">
        <f>'Time Series Risk and Return'!H197</f>
        <v>3.7233398252082495E-2</v>
      </c>
      <c r="D197" s="6">
        <f>'Time Series Risk and Return'!I197</f>
        <v>5.5993773129324964E-2</v>
      </c>
    </row>
    <row r="198" spans="1:4" x14ac:dyDescent="0.3">
      <c r="A198" s="3">
        <v>39507</v>
      </c>
      <c r="B198">
        <f>'Time Series Risk and Return'!F198</f>
        <v>-0.33056281151945516</v>
      </c>
      <c r="C198" s="6">
        <f>'Time Series Risk and Return'!H198</f>
        <v>4.4917424039410792E-2</v>
      </c>
      <c r="D198" s="6">
        <f>'Time Series Risk and Return'!I198</f>
        <v>5.4061580257789066E-2</v>
      </c>
    </row>
    <row r="199" spans="1:4" x14ac:dyDescent="0.3">
      <c r="A199" s="3">
        <v>39478</v>
      </c>
      <c r="B199">
        <f>'Time Series Risk and Return'!F199</f>
        <v>-0.32787328646390995</v>
      </c>
      <c r="C199" s="6">
        <f>'Time Series Risk and Return'!H199</f>
        <v>4.950258407398711E-2</v>
      </c>
      <c r="D199" s="6">
        <f>'Time Series Risk and Return'!I199</f>
        <v>5.5056691207814312E-2</v>
      </c>
    </row>
    <row r="200" spans="1:4" x14ac:dyDescent="0.3">
      <c r="A200" s="3">
        <v>39447</v>
      </c>
      <c r="B200">
        <f>'Time Series Risk and Return'!F200</f>
        <v>-0.31362647120882081</v>
      </c>
      <c r="C200" s="6">
        <f>'Time Series Risk and Return'!H200</f>
        <v>5.7791992000750581E-2</v>
      </c>
      <c r="D200" s="6">
        <f>'Time Series Risk and Return'!I200</f>
        <v>5.2717079832442115E-2</v>
      </c>
    </row>
    <row r="201" spans="1:4" x14ac:dyDescent="0.3">
      <c r="A201" s="3">
        <v>39416</v>
      </c>
      <c r="B201">
        <f>'Time Series Risk and Return'!F201</f>
        <v>-0.31438601746671546</v>
      </c>
      <c r="C201" s="6">
        <f>'Time Series Risk and Return'!H201</f>
        <v>6.3320736558513557E-2</v>
      </c>
      <c r="D201" s="6">
        <f>'Time Series Risk and Return'!I201</f>
        <v>5.318320878965288E-2</v>
      </c>
    </row>
    <row r="202" spans="1:4" x14ac:dyDescent="0.3">
      <c r="A202" s="3">
        <v>39386</v>
      </c>
      <c r="B202">
        <f>'Time Series Risk and Return'!F202</f>
        <v>-0.30869311827329143</v>
      </c>
      <c r="C202" s="6">
        <f>'Time Series Risk and Return'!H202</f>
        <v>6.4243437739473164E-2</v>
      </c>
      <c r="D202" s="6">
        <f>'Time Series Risk and Return'!I202</f>
        <v>5.1561097228793429E-2</v>
      </c>
    </row>
    <row r="203" spans="1:4" x14ac:dyDescent="0.3">
      <c r="A203" s="3">
        <v>39355</v>
      </c>
      <c r="B203">
        <f>'Time Series Risk and Return'!F203</f>
        <v>-0.29901872702415494</v>
      </c>
      <c r="C203" s="6">
        <f>'Time Series Risk and Return'!H203</f>
        <v>6.8236643428170263E-2</v>
      </c>
      <c r="D203" s="6">
        <f>'Time Series Risk and Return'!I203</f>
        <v>5.2530611836024255E-2</v>
      </c>
    </row>
    <row r="204" spans="1:4" x14ac:dyDescent="0.3">
      <c r="A204" s="3">
        <v>39325</v>
      </c>
      <c r="B204">
        <f>'Time Series Risk and Return'!F204</f>
        <v>-0.2790264235989432</v>
      </c>
      <c r="C204" s="6">
        <f>'Time Series Risk and Return'!H204</f>
        <v>5.8192252301944247E-2</v>
      </c>
      <c r="D204" s="6">
        <f>'Time Series Risk and Return'!I204</f>
        <v>5.0237156147843187E-2</v>
      </c>
    </row>
    <row r="205" spans="1:4" x14ac:dyDescent="0.3">
      <c r="A205" s="3">
        <v>39294</v>
      </c>
      <c r="B205">
        <f>'Time Series Risk and Return'!F205</f>
        <v>-0.24880307222122777</v>
      </c>
      <c r="C205" s="6">
        <f>'Time Series Risk and Return'!H205</f>
        <v>6.4740744774064884E-2</v>
      </c>
      <c r="D205" s="6">
        <f>'Time Series Risk and Return'!I205</f>
        <v>5.2303624883985433E-2</v>
      </c>
    </row>
    <row r="206" spans="1:4" x14ac:dyDescent="0.3">
      <c r="A206" s="3">
        <v>39263</v>
      </c>
      <c r="B206">
        <f>'Time Series Risk and Return'!F206</f>
        <v>-0.2379741235533645</v>
      </c>
      <c r="C206" s="6">
        <f>'Time Series Risk and Return'!H206</f>
        <v>7.2796152203864928E-2</v>
      </c>
      <c r="D206" s="6">
        <f>'Time Series Risk and Return'!I206</f>
        <v>5.148020808024234E-2</v>
      </c>
    </row>
    <row r="207" spans="1:4" x14ac:dyDescent="0.3">
      <c r="A207" s="3">
        <v>39233</v>
      </c>
      <c r="B207">
        <f>'Time Series Risk and Return'!F207</f>
        <v>-0.23647896894768683</v>
      </c>
      <c r="C207" s="6">
        <f>'Time Series Risk and Return'!H207</f>
        <v>8.0959818059382016E-2</v>
      </c>
      <c r="D207" s="6">
        <f>'Time Series Risk and Return'!I207</f>
        <v>5.3359509875740008E-2</v>
      </c>
    </row>
    <row r="208" spans="1:4" x14ac:dyDescent="0.3">
      <c r="A208" s="3">
        <v>39202</v>
      </c>
      <c r="B208">
        <f>'Time Series Risk and Return'!F208</f>
        <v>-0.22288496813672803</v>
      </c>
      <c r="C208" s="6">
        <f>'Time Series Risk and Return'!H208</f>
        <v>8.3522207303682316E-2</v>
      </c>
      <c r="D208" s="6">
        <f>'Time Series Risk and Return'!I208</f>
        <v>5.732142510499183E-2</v>
      </c>
    </row>
    <row r="209" spans="1:4" x14ac:dyDescent="0.3">
      <c r="A209" s="3">
        <v>39172</v>
      </c>
      <c r="B209">
        <f>'Time Series Risk and Return'!F209</f>
        <v>-0.20923748672074904</v>
      </c>
      <c r="C209" s="6">
        <f>'Time Series Risk and Return'!H209</f>
        <v>7.4316813830345607E-2</v>
      </c>
      <c r="D209" s="6">
        <f>'Time Series Risk and Return'!I209</f>
        <v>5.4533248514993193E-2</v>
      </c>
    </row>
    <row r="210" spans="1:4" x14ac:dyDescent="0.3">
      <c r="A210" s="3">
        <v>39141</v>
      </c>
      <c r="B210">
        <f>'Time Series Risk and Return'!F210</f>
        <v>-0.20904735015975309</v>
      </c>
      <c r="C210" s="6">
        <f>'Time Series Risk and Return'!H210</f>
        <v>7.3964336944088105E-2</v>
      </c>
      <c r="D210" s="6">
        <f>'Time Series Risk and Return'!I210</f>
        <v>5.4831303796828434E-2</v>
      </c>
    </row>
    <row r="211" spans="1:4" x14ac:dyDescent="0.3">
      <c r="A211" s="3">
        <v>39113</v>
      </c>
      <c r="B211">
        <f>'Time Series Risk and Return'!F211</f>
        <v>-0.20694001168557394</v>
      </c>
      <c r="C211" s="6">
        <f>'Time Series Risk and Return'!H211</f>
        <v>8.262547829620237E-2</v>
      </c>
      <c r="D211" s="6">
        <f>'Time Series Risk and Return'!I211</f>
        <v>5.2275094208096284E-2</v>
      </c>
    </row>
    <row r="212" spans="1:4" x14ac:dyDescent="0.3">
      <c r="A212" s="3">
        <v>39082</v>
      </c>
      <c r="B212">
        <f>'Time Series Risk and Return'!F212</f>
        <v>-0.19827188964170264</v>
      </c>
      <c r="C212" s="6">
        <f>'Time Series Risk and Return'!H212</f>
        <v>7.8837160935089079E-2</v>
      </c>
      <c r="D212" s="6">
        <f>'Time Series Risk and Return'!I212</f>
        <v>5.0569634217404014E-2</v>
      </c>
    </row>
    <row r="213" spans="1:4" x14ac:dyDescent="0.3">
      <c r="A213" s="3">
        <v>39051</v>
      </c>
      <c r="B213">
        <f>'Time Series Risk and Return'!F213</f>
        <v>-0.18057077893429443</v>
      </c>
      <c r="C213" s="6">
        <f>'Time Series Risk and Return'!H213</f>
        <v>8.5215319951215562E-2</v>
      </c>
      <c r="D213" s="6">
        <f>'Time Series Risk and Return'!I213</f>
        <v>5.5116148784551289E-2</v>
      </c>
    </row>
    <row r="214" spans="1:4" x14ac:dyDescent="0.3">
      <c r="A214" s="3">
        <v>39021</v>
      </c>
      <c r="B214">
        <f>'Time Series Risk and Return'!F214</f>
        <v>-0.17634054755576961</v>
      </c>
      <c r="C214" s="6">
        <f>'Time Series Risk and Return'!H214</f>
        <v>8.6124431936721146E-2</v>
      </c>
      <c r="D214" s="6">
        <f>'Time Series Risk and Return'!I214</f>
        <v>5.6612308357792074E-2</v>
      </c>
    </row>
    <row r="215" spans="1:4" x14ac:dyDescent="0.3">
      <c r="A215" s="3">
        <v>38990</v>
      </c>
      <c r="B215">
        <f>'Time Series Risk and Return'!F215</f>
        <v>-0.1678541319333316</v>
      </c>
      <c r="C215" s="6">
        <f>'Time Series Risk and Return'!H215</f>
        <v>8.8589700308260966E-2</v>
      </c>
      <c r="D215" s="6">
        <f>'Time Series Risk and Return'!I215</f>
        <v>5.8326760096536923E-2</v>
      </c>
    </row>
    <row r="216" spans="1:4" x14ac:dyDescent="0.3">
      <c r="A216" s="3">
        <v>38960</v>
      </c>
      <c r="B216">
        <f>'Time Series Risk and Return'!F216</f>
        <v>-0.16994799698714338</v>
      </c>
      <c r="C216" s="6">
        <f>'Time Series Risk and Return'!H216</f>
        <v>8.8092284949842448E-2</v>
      </c>
      <c r="D216" s="6">
        <f>'Time Series Risk and Return'!I216</f>
        <v>5.6627774951661713E-2</v>
      </c>
    </row>
    <row r="217" spans="1:4" x14ac:dyDescent="0.3">
      <c r="A217" s="3">
        <v>38929</v>
      </c>
      <c r="B217">
        <f>'Time Series Risk and Return'!F217</f>
        <v>-0.16961467985391687</v>
      </c>
      <c r="C217" s="6">
        <f>'Time Series Risk and Return'!H217</f>
        <v>8.0637688846935562E-2</v>
      </c>
      <c r="D217" s="6">
        <f>'Time Series Risk and Return'!I217</f>
        <v>5.4360632757870508E-2</v>
      </c>
    </row>
    <row r="218" spans="1:4" x14ac:dyDescent="0.3">
      <c r="A218" s="3">
        <v>38898</v>
      </c>
      <c r="B218">
        <f>'Time Series Risk and Return'!F218</f>
        <v>-0.16984650968751083</v>
      </c>
      <c r="C218" s="6">
        <f>'Time Series Risk and Return'!H218</f>
        <v>8.0384531053764308E-2</v>
      </c>
      <c r="D218" s="6">
        <f>'Time Series Risk and Return'!I218</f>
        <v>5.4268265927608139E-2</v>
      </c>
    </row>
    <row r="219" spans="1:4" x14ac:dyDescent="0.3">
      <c r="A219" s="3">
        <v>38868</v>
      </c>
      <c r="B219">
        <f>'Time Series Risk and Return'!F219</f>
        <v>-0.17144639206198975</v>
      </c>
      <c r="C219" s="6">
        <f>'Time Series Risk and Return'!H219</f>
        <v>8.2991032207547555E-2</v>
      </c>
      <c r="D219" s="6">
        <f>'Time Series Risk and Return'!I219</f>
        <v>5.3373609323684956E-2</v>
      </c>
    </row>
    <row r="220" spans="1:4" x14ac:dyDescent="0.3">
      <c r="A220" s="3">
        <v>38837</v>
      </c>
      <c r="B220">
        <f>'Time Series Risk and Return'!F220</f>
        <v>-0.17442327755228926</v>
      </c>
      <c r="C220" s="6">
        <f>'Time Series Risk and Return'!H220</f>
        <v>8.7748650811257711E-2</v>
      </c>
      <c r="D220" s="6">
        <f>'Time Series Risk and Return'!I220</f>
        <v>5.1700476352772418E-2</v>
      </c>
    </row>
    <row r="221" spans="1:4" x14ac:dyDescent="0.3">
      <c r="A221" s="3">
        <v>38807</v>
      </c>
      <c r="B221">
        <f>'Time Series Risk and Return'!F221</f>
        <v>-0.17391396735706818</v>
      </c>
      <c r="C221" s="6">
        <f>'Time Series Risk and Return'!H221</f>
        <v>8.7336708102073057E-2</v>
      </c>
      <c r="D221" s="6">
        <f>'Time Series Risk and Return'!I221</f>
        <v>5.185002017322482E-2</v>
      </c>
    </row>
    <row r="222" spans="1:4" x14ac:dyDescent="0.3">
      <c r="A222" s="3">
        <v>38776</v>
      </c>
      <c r="B222">
        <f>'Time Series Risk and Return'!F222</f>
        <v>-0.17168968524390329</v>
      </c>
      <c r="C222" s="6">
        <f>'Time Series Risk and Return'!H222</f>
        <v>8.6993384057969525E-2</v>
      </c>
      <c r="D222" s="6">
        <f>'Time Series Risk and Return'!I222</f>
        <v>5.0171745674709722E-2</v>
      </c>
    </row>
    <row r="223" spans="1:4" x14ac:dyDescent="0.3">
      <c r="A223" s="3">
        <v>38748</v>
      </c>
      <c r="B223">
        <f>'Time Series Risk and Return'!F223</f>
        <v>-0.17189432234451074</v>
      </c>
      <c r="C223" s="6">
        <f>'Time Series Risk and Return'!H223</f>
        <v>9.033511915267245E-2</v>
      </c>
      <c r="D223" s="6">
        <f>'Time Series Risk and Return'!I223</f>
        <v>5.0767913668861908E-2</v>
      </c>
    </row>
    <row r="224" spans="1:4" x14ac:dyDescent="0.3">
      <c r="A224" s="3">
        <v>38717</v>
      </c>
      <c r="B224">
        <f>'Time Series Risk and Return'!F224</f>
        <v>-0.16881441149059589</v>
      </c>
      <c r="C224" s="6">
        <f>'Time Series Risk and Return'!H224</f>
        <v>8.9553237017806264E-2</v>
      </c>
      <c r="D224" s="6">
        <f>'Time Series Risk and Return'!I224</f>
        <v>5.3314631447654692E-2</v>
      </c>
    </row>
    <row r="225" spans="1:4" x14ac:dyDescent="0.3">
      <c r="A225" s="3">
        <v>38686</v>
      </c>
      <c r="B225">
        <f>'Time Series Risk and Return'!F225</f>
        <v>-0.16242301782709806</v>
      </c>
      <c r="C225" s="6">
        <f>'Time Series Risk and Return'!H225</f>
        <v>9.4198883963409141E-2</v>
      </c>
      <c r="D225" s="6">
        <f>'Time Series Risk and Return'!I225</f>
        <v>5.4224559069255385E-2</v>
      </c>
    </row>
    <row r="226" spans="1:4" x14ac:dyDescent="0.3">
      <c r="A226" s="3">
        <v>38656</v>
      </c>
      <c r="B226">
        <f>'Time Series Risk and Return'!F226</f>
        <v>-0.16377381349400469</v>
      </c>
      <c r="C226" s="6">
        <f>'Time Series Risk and Return'!H226</f>
        <v>8.9738100223780481E-2</v>
      </c>
      <c r="D226" s="6">
        <f>'Time Series Risk and Return'!I226</f>
        <v>5.5311583344329396E-2</v>
      </c>
    </row>
    <row r="227" spans="1:4" x14ac:dyDescent="0.3">
      <c r="A227" s="3">
        <v>38625</v>
      </c>
      <c r="B227">
        <f>'Time Series Risk and Return'!F227</f>
        <v>-0.16584286796869188</v>
      </c>
      <c r="C227" s="6">
        <f>'Time Series Risk and Return'!H227</f>
        <v>9.608064482747114E-2</v>
      </c>
      <c r="D227" s="6">
        <f>'Time Series Risk and Return'!I227</f>
        <v>5.8278505445373385E-2</v>
      </c>
    </row>
    <row r="228" spans="1:4" x14ac:dyDescent="0.3">
      <c r="A228" s="3">
        <v>38595</v>
      </c>
      <c r="B228">
        <f>'Time Series Risk and Return'!F228</f>
        <v>-0.16752911029875289</v>
      </c>
      <c r="C228" s="6">
        <f>'Time Series Risk and Return'!H228</f>
        <v>9.5455580991182121E-2</v>
      </c>
      <c r="D228" s="6">
        <f>'Time Series Risk and Return'!I228</f>
        <v>6.2051228408711356E-2</v>
      </c>
    </row>
    <row r="229" spans="1:4" x14ac:dyDescent="0.3">
      <c r="A229" s="3">
        <v>38564</v>
      </c>
      <c r="B229">
        <f>'Time Series Risk and Return'!F229</f>
        <v>-0.1682187764909123</v>
      </c>
      <c r="C229" s="6">
        <f>'Time Series Risk and Return'!H229</f>
        <v>0.10003078482300043</v>
      </c>
      <c r="D229" s="6">
        <f>'Time Series Risk and Return'!I229</f>
        <v>5.8481234338589649E-2</v>
      </c>
    </row>
    <row r="230" spans="1:4" x14ac:dyDescent="0.3">
      <c r="A230" s="3">
        <v>38533</v>
      </c>
      <c r="B230">
        <f>'Time Series Risk and Return'!F230</f>
        <v>-0.16178018311949852</v>
      </c>
      <c r="C230" s="6">
        <f>'Time Series Risk and Return'!H230</f>
        <v>9.8520286024471604E-2</v>
      </c>
      <c r="D230" s="6">
        <f>'Time Series Risk and Return'!I230</f>
        <v>6.2120108113213002E-2</v>
      </c>
    </row>
    <row r="231" spans="1:4" x14ac:dyDescent="0.3">
      <c r="A231" s="3">
        <v>38503</v>
      </c>
      <c r="B231">
        <f>'Time Series Risk and Return'!F231</f>
        <v>-0.14353447963194574</v>
      </c>
      <c r="C231" s="6">
        <f>'Time Series Risk and Return'!H231</f>
        <v>0.10265040809528037</v>
      </c>
      <c r="D231" s="6">
        <f>'Time Series Risk and Return'!I231</f>
        <v>6.7122006564350301E-2</v>
      </c>
    </row>
    <row r="232" spans="1:4" x14ac:dyDescent="0.3">
      <c r="A232" s="3">
        <v>38472</v>
      </c>
      <c r="B232">
        <f>'Time Series Risk and Return'!F232</f>
        <v>-0.14399158663266437</v>
      </c>
      <c r="C232" s="6">
        <f>'Time Series Risk and Return'!H232</f>
        <v>0.10237863707290917</v>
      </c>
      <c r="D232" s="6">
        <f>'Time Series Risk and Return'!I232</f>
        <v>6.7007261618748259E-2</v>
      </c>
    </row>
    <row r="233" spans="1:4" x14ac:dyDescent="0.3">
      <c r="A233" s="3">
        <v>38442</v>
      </c>
      <c r="B233">
        <f>'Time Series Risk and Return'!F233</f>
        <v>-0.1391181936482162</v>
      </c>
      <c r="C233" s="6">
        <f>'Time Series Risk and Return'!H233</f>
        <v>0.10768664072729628</v>
      </c>
      <c r="D233" s="6">
        <f>'Time Series Risk and Return'!I233</f>
        <v>6.480552840169862E-2</v>
      </c>
    </row>
    <row r="234" spans="1:4" x14ac:dyDescent="0.3">
      <c r="A234" s="3">
        <v>38411</v>
      </c>
      <c r="B234">
        <f>'Time Series Risk and Return'!F234</f>
        <v>-0.13501353218448034</v>
      </c>
      <c r="C234" s="6">
        <f>'Time Series Risk and Return'!H234</f>
        <v>0.11390246922372316</v>
      </c>
      <c r="D234" s="6">
        <f>'Time Series Risk and Return'!I234</f>
        <v>6.890992545969632E-2</v>
      </c>
    </row>
    <row r="235" spans="1:4" x14ac:dyDescent="0.3">
      <c r="A235" s="3">
        <v>38383</v>
      </c>
      <c r="B235">
        <f>'Time Series Risk and Return'!F235</f>
        <v>-0.13102645091334952</v>
      </c>
      <c r="C235" s="6">
        <f>'Time Series Risk and Return'!H235</f>
        <v>0.11441094169455113</v>
      </c>
      <c r="D235" s="6">
        <f>'Time Series Risk and Return'!I235</f>
        <v>7.2856111572803028E-2</v>
      </c>
    </row>
    <row r="236" spans="1:4" x14ac:dyDescent="0.3">
      <c r="A236" s="3">
        <v>38352</v>
      </c>
      <c r="B236">
        <f>'Time Series Risk and Return'!F236</f>
        <v>-0.12993433526641826</v>
      </c>
      <c r="C236" s="6">
        <f>'Time Series Risk and Return'!H236</f>
        <v>0.11878568262544031</v>
      </c>
      <c r="D236" s="6">
        <f>'Time Series Risk and Return'!I236</f>
        <v>7.2819828544349319E-2</v>
      </c>
    </row>
    <row r="237" spans="1:4" x14ac:dyDescent="0.3">
      <c r="A237" s="3">
        <v>38321</v>
      </c>
      <c r="B237">
        <f>'Time Series Risk and Return'!F237</f>
        <v>-0.12848597319044416</v>
      </c>
      <c r="C237" s="6">
        <f>'Time Series Risk and Return'!H237</f>
        <v>0.11089804527658709</v>
      </c>
      <c r="D237" s="6">
        <f>'Time Series Risk and Return'!I237</f>
        <v>7.1151615257264433E-2</v>
      </c>
    </row>
    <row r="238" spans="1:4" x14ac:dyDescent="0.3">
      <c r="A238" s="3">
        <v>38291</v>
      </c>
      <c r="B238">
        <f>'Time Series Risk and Return'!F238</f>
        <v>-0.12327277757330109</v>
      </c>
      <c r="C238" s="6">
        <f>'Time Series Risk and Return'!H238</f>
        <v>0.10894074726049441</v>
      </c>
      <c r="D238" s="6">
        <f>'Time Series Risk and Return'!I238</f>
        <v>7.2747505498791831E-2</v>
      </c>
    </row>
    <row r="239" spans="1:4" x14ac:dyDescent="0.3">
      <c r="A239" s="3">
        <v>38260</v>
      </c>
      <c r="B239">
        <f>'Time Series Risk and Return'!F239</f>
        <v>-0.11345000418108657</v>
      </c>
      <c r="C239" s="6">
        <f>'Time Series Risk and Return'!H239</f>
        <v>0.10449769637974127</v>
      </c>
      <c r="D239" s="6">
        <f>'Time Series Risk and Return'!I239</f>
        <v>6.9041417607168976E-2</v>
      </c>
    </row>
    <row r="240" spans="1:4" x14ac:dyDescent="0.3">
      <c r="A240" s="3">
        <v>38230</v>
      </c>
      <c r="B240">
        <f>'Time Series Risk and Return'!F240</f>
        <v>-0.11484742855961698</v>
      </c>
      <c r="C240" s="6">
        <f>'Time Series Risk and Return'!H240</f>
        <v>0.10772736532699767</v>
      </c>
      <c r="D240" s="6">
        <f>'Time Series Risk and Return'!I240</f>
        <v>6.8588553118589468E-2</v>
      </c>
    </row>
    <row r="241" spans="1:4" x14ac:dyDescent="0.3">
      <c r="A241" s="3">
        <v>38199</v>
      </c>
      <c r="B241">
        <f>'Time Series Risk and Return'!F241</f>
        <v>-0.11048660002106786</v>
      </c>
      <c r="C241" s="6">
        <f>'Time Series Risk and Return'!H241</f>
        <v>0.11084919904159629</v>
      </c>
      <c r="D241" s="6">
        <f>'Time Series Risk and Return'!I241</f>
        <v>6.7723229948033703E-2</v>
      </c>
    </row>
    <row r="242" spans="1:4" x14ac:dyDescent="0.3">
      <c r="A242" s="3">
        <v>38168</v>
      </c>
      <c r="B242">
        <f>'Time Series Risk and Return'!F242</f>
        <v>-0.10335881640184386</v>
      </c>
      <c r="C242" s="6">
        <f>'Time Series Risk and Return'!H242</f>
        <v>0.11181125671851722</v>
      </c>
      <c r="D242" s="6">
        <f>'Time Series Risk and Return'!I242</f>
        <v>6.5417105427873823E-2</v>
      </c>
    </row>
    <row r="243" spans="1:4" x14ac:dyDescent="0.3">
      <c r="A243" s="3">
        <v>38138</v>
      </c>
      <c r="B243">
        <f>'Time Series Risk and Return'!F243</f>
        <v>-0.10383997172185427</v>
      </c>
      <c r="C243" s="6">
        <f>'Time Series Risk and Return'!H243</f>
        <v>0.11145915205335788</v>
      </c>
      <c r="D243" s="6">
        <f>'Time Series Risk and Return'!I243</f>
        <v>6.4389765879536043E-2</v>
      </c>
    </row>
    <row r="244" spans="1:4" x14ac:dyDescent="0.3">
      <c r="A244" s="3">
        <v>38107</v>
      </c>
      <c r="B244">
        <f>'Time Series Risk and Return'!F244</f>
        <v>-0.10370635322375281</v>
      </c>
      <c r="C244" s="6">
        <f>'Time Series Risk and Return'!H244</f>
        <v>0.11134137295040336</v>
      </c>
      <c r="D244" s="6">
        <f>'Time Series Risk and Return'!I244</f>
        <v>6.3673077321761085E-2</v>
      </c>
    </row>
    <row r="245" spans="1:4" x14ac:dyDescent="0.3">
      <c r="A245" s="3">
        <v>38077</v>
      </c>
      <c r="B245">
        <f>'Time Series Risk and Return'!F245</f>
        <v>-9.4563523978133335E-2</v>
      </c>
      <c r="C245" s="6">
        <f>'Time Series Risk and Return'!H245</f>
        <v>0.10813171991118731</v>
      </c>
      <c r="D245" s="6">
        <f>'Time Series Risk and Return'!I245</f>
        <v>6.4541885115755093E-2</v>
      </c>
    </row>
    <row r="246" spans="1:4" x14ac:dyDescent="0.3">
      <c r="A246" s="3">
        <v>38046</v>
      </c>
      <c r="B246">
        <f>'Time Series Risk and Return'!F246</f>
        <v>-7.8871699004158094E-2</v>
      </c>
      <c r="C246" s="6">
        <f>'Time Series Risk and Return'!H246</f>
        <v>0.10675665933683387</v>
      </c>
      <c r="D246" s="6">
        <f>'Time Series Risk and Return'!I246</f>
        <v>5.9368638218384895E-2</v>
      </c>
    </row>
    <row r="247" spans="1:4" x14ac:dyDescent="0.3">
      <c r="A247" s="3">
        <v>38017</v>
      </c>
      <c r="B247">
        <f>'Time Series Risk and Return'!F247</f>
        <v>-7.7214063540271383E-2</v>
      </c>
      <c r="C247" s="6">
        <f>'Time Series Risk and Return'!H247</f>
        <v>0.10891350671552447</v>
      </c>
      <c r="D247" s="6">
        <f>'Time Series Risk and Return'!I247</f>
        <v>5.915356653629722E-2</v>
      </c>
    </row>
    <row r="248" spans="1:4" x14ac:dyDescent="0.3">
      <c r="A248" s="3">
        <v>37986</v>
      </c>
      <c r="B248">
        <f>'Time Series Risk and Return'!F248</f>
        <v>-7.7892017681198217E-2</v>
      </c>
      <c r="C248" s="6">
        <f>'Time Series Risk and Return'!H248</f>
        <v>0.10821525032652124</v>
      </c>
      <c r="D248" s="6">
        <f>'Time Series Risk and Return'!I248</f>
        <v>5.8269429296117226E-2</v>
      </c>
    </row>
    <row r="249" spans="1:4" x14ac:dyDescent="0.3">
      <c r="A249" s="3">
        <v>37955</v>
      </c>
      <c r="B249">
        <f>'Time Series Risk and Return'!F249</f>
        <v>-7.4001918021174742E-2</v>
      </c>
      <c r="C249" s="6">
        <f>'Time Series Risk and Return'!H249</f>
        <v>0.10149318746380342</v>
      </c>
      <c r="D249" s="6">
        <f>'Time Series Risk and Return'!I249</f>
        <v>5.4927716708412344E-2</v>
      </c>
    </row>
    <row r="250" spans="1:4" x14ac:dyDescent="0.3">
      <c r="A250" s="3">
        <v>37925</v>
      </c>
      <c r="B250">
        <f>'Time Series Risk and Return'!F250</f>
        <v>-7.4188346395901925E-2</v>
      </c>
      <c r="C250" s="6">
        <f>'Time Series Risk and Return'!H250</f>
        <v>0.10277131994796562</v>
      </c>
      <c r="D250" s="6">
        <f>'Time Series Risk and Return'!I250</f>
        <v>5.4827372729445711E-2</v>
      </c>
    </row>
    <row r="251" spans="1:4" x14ac:dyDescent="0.3">
      <c r="A251" s="3">
        <v>37894</v>
      </c>
      <c r="B251">
        <f>'Time Series Risk and Return'!F251</f>
        <v>-6.3272620684768008E-2</v>
      </c>
      <c r="C251" s="6">
        <f>'Time Series Risk and Return'!H251</f>
        <v>9.585767163190706E-2</v>
      </c>
      <c r="D251" s="6">
        <f>'Time Series Risk and Return'!I251</f>
        <v>5.8321309006898803E-2</v>
      </c>
    </row>
    <row r="252" spans="1:4" x14ac:dyDescent="0.3">
      <c r="A252" s="3">
        <v>37864</v>
      </c>
      <c r="B252">
        <f>'Time Series Risk and Return'!F252</f>
        <v>-5.1076083862656413E-2</v>
      </c>
      <c r="C252" s="6">
        <f>'Time Series Risk and Return'!H252</f>
        <v>0.10110717660477042</v>
      </c>
      <c r="D252" s="6">
        <f>'Time Series Risk and Return'!I252</f>
        <v>5.650092070549384E-2</v>
      </c>
    </row>
    <row r="253" spans="1:4" x14ac:dyDescent="0.3">
      <c r="A253" s="3">
        <v>37833</v>
      </c>
      <c r="B253">
        <f>'Time Series Risk and Return'!F253</f>
        <v>-5.1346112179262632E-2</v>
      </c>
      <c r="C253" s="6">
        <f>'Time Series Risk and Return'!H253</f>
        <v>9.8522872357192703E-2</v>
      </c>
      <c r="D253" s="6">
        <f>'Time Series Risk and Return'!I253</f>
        <v>5.5622396315388123E-2</v>
      </c>
    </row>
    <row r="254" spans="1:4" x14ac:dyDescent="0.3">
      <c r="A254" s="3">
        <v>37802</v>
      </c>
      <c r="B254">
        <f>'Time Series Risk and Return'!F254</f>
        <v>-4.947399160215965E-2</v>
      </c>
      <c r="C254" s="6">
        <f>'Time Series Risk and Return'!H254</f>
        <v>9.6908795806632142E-2</v>
      </c>
      <c r="D254" s="6">
        <f>'Time Series Risk and Return'!I254</f>
        <v>6.6658958673470936E-2</v>
      </c>
    </row>
    <row r="255" spans="1:4" x14ac:dyDescent="0.3">
      <c r="A255" s="3">
        <v>37772</v>
      </c>
      <c r="B255">
        <f>'Time Series Risk and Return'!F255</f>
        <v>-5.0414701066732348E-2</v>
      </c>
      <c r="C255" s="6">
        <f>'Time Series Risk and Return'!H255</f>
        <v>9.8404906636516687E-2</v>
      </c>
      <c r="D255" s="6">
        <f>'Time Series Risk and Return'!I255</f>
        <v>6.7589340978534418E-2</v>
      </c>
    </row>
    <row r="256" spans="1:4" x14ac:dyDescent="0.3">
      <c r="A256" s="3">
        <v>37741</v>
      </c>
      <c r="B256">
        <f>'Time Series Risk and Return'!F256</f>
        <v>-6.775309021352556E-2</v>
      </c>
      <c r="C256" s="6">
        <f>'Time Series Risk and Return'!H256</f>
        <v>9.009462458560602E-2</v>
      </c>
      <c r="D256" s="6">
        <f>'Time Series Risk and Return'!I256</f>
        <v>6.3321862292174513E-2</v>
      </c>
    </row>
    <row r="257" spans="1:4" x14ac:dyDescent="0.3">
      <c r="A257" s="3">
        <v>37711</v>
      </c>
      <c r="B257">
        <f>'Time Series Risk and Return'!F257</f>
        <v>-6.4710190564265233E-2</v>
      </c>
      <c r="C257" s="6">
        <f>'Time Series Risk and Return'!H257</f>
        <v>8.3746591033415863E-2</v>
      </c>
      <c r="D257" s="6">
        <f>'Time Series Risk and Return'!I257</f>
        <v>6.3824139766201826E-2</v>
      </c>
    </row>
    <row r="258" spans="1:4" x14ac:dyDescent="0.3">
      <c r="A258" s="3">
        <v>37680</v>
      </c>
      <c r="B258">
        <f>'Time Series Risk and Return'!F258</f>
        <v>-6.3304357962876395E-2</v>
      </c>
      <c r="C258" s="6">
        <f>'Time Series Risk and Return'!H258</f>
        <v>8.4155745218942313E-2</v>
      </c>
      <c r="D258" s="6">
        <f>'Time Series Risk and Return'!I258</f>
        <v>6.7191762158103074E-2</v>
      </c>
    </row>
    <row r="259" spans="1:4" x14ac:dyDescent="0.3">
      <c r="A259" s="3">
        <v>37652</v>
      </c>
      <c r="B259">
        <f>'Time Series Risk and Return'!F259</f>
        <v>-5.8792056069962087E-2</v>
      </c>
      <c r="C259" s="6">
        <f>'Time Series Risk and Return'!H259</f>
        <v>8.6688194698574916E-2</v>
      </c>
      <c r="D259" s="6">
        <f>'Time Series Risk and Return'!I259</f>
        <v>6.7231772407400969E-2</v>
      </c>
    </row>
    <row r="260" spans="1:4" x14ac:dyDescent="0.3">
      <c r="A260" s="3">
        <v>37621</v>
      </c>
      <c r="B260">
        <f>'Time Series Risk and Return'!F260</f>
        <v>-6.3012612222270836E-2</v>
      </c>
      <c r="C260" s="6">
        <f>'Time Series Risk and Return'!H260</f>
        <v>9.0890898649027996E-2</v>
      </c>
      <c r="D260" s="6">
        <f>'Time Series Risk and Return'!I260</f>
        <v>7.0556900649823229E-2</v>
      </c>
    </row>
    <row r="261" spans="1:4" x14ac:dyDescent="0.3">
      <c r="A261" s="3">
        <v>37590</v>
      </c>
      <c r="B261">
        <f>'Time Series Risk and Return'!F261</f>
        <v>-4.7303881820994896E-2</v>
      </c>
      <c r="C261" s="6">
        <f>'Time Series Risk and Return'!H261</f>
        <v>0.10118691333032515</v>
      </c>
      <c r="D261" s="6">
        <f>'Time Series Risk and Return'!I261</f>
        <v>6.6291445804654625E-2</v>
      </c>
    </row>
    <row r="262" spans="1:4" x14ac:dyDescent="0.3">
      <c r="A262" s="3">
        <v>37560</v>
      </c>
      <c r="B262">
        <f>'Time Series Risk and Return'!F262</f>
        <v>-3.2892176350553901E-2</v>
      </c>
      <c r="C262" s="6">
        <f>'Time Series Risk and Return'!H262</f>
        <v>9.5274560545428155E-2</v>
      </c>
      <c r="D262" s="6">
        <f>'Time Series Risk and Return'!I262</f>
        <v>6.589046567040846E-2</v>
      </c>
    </row>
    <row r="263" spans="1:4" x14ac:dyDescent="0.3">
      <c r="A263" s="3">
        <v>37529</v>
      </c>
      <c r="B263">
        <f>'Time Series Risk and Return'!F263</f>
        <v>-1.1922792658453571E-2</v>
      </c>
      <c r="C263" s="6">
        <f>'Time Series Risk and Return'!H263</f>
        <v>8.7332129677801795E-2</v>
      </c>
      <c r="D263" s="6">
        <f>'Time Series Risk and Return'!I263</f>
        <v>7.0644519343388223E-2</v>
      </c>
    </row>
    <row r="264" spans="1:4" x14ac:dyDescent="0.3">
      <c r="A264" s="3">
        <v>37499</v>
      </c>
      <c r="B264">
        <f>'Time Series Risk and Return'!F264</f>
        <v>3.6667388220670331E-2</v>
      </c>
      <c r="C264" s="6">
        <f>'Time Series Risk and Return'!H264</f>
        <v>9.7632169187224616E-2</v>
      </c>
      <c r="D264" s="6">
        <f>'Time Series Risk and Return'!I264</f>
        <v>6.6590437912593448E-2</v>
      </c>
    </row>
    <row r="265" spans="1:4" x14ac:dyDescent="0.3">
      <c r="A265" s="3">
        <v>37468</v>
      </c>
      <c r="B265">
        <f>'Time Series Risk and Return'!F265</f>
        <v>4.6973012582442734E-2</v>
      </c>
      <c r="C265" s="6">
        <f>'Time Series Risk and Return'!H265</f>
        <v>0.10130010612518503</v>
      </c>
      <c r="D265" s="6">
        <f>'Time Series Risk and Return'!I265</f>
        <v>6.7194877049767676E-2</v>
      </c>
    </row>
    <row r="266" spans="1:4" x14ac:dyDescent="0.3">
      <c r="A266" s="3">
        <v>37437</v>
      </c>
      <c r="B266">
        <f>'Time Series Risk and Return'!F266</f>
        <v>6.8412953917076483E-2</v>
      </c>
      <c r="C266" s="6">
        <f>'Time Series Risk and Return'!H266</f>
        <v>0.1085964216072357</v>
      </c>
      <c r="D266" s="6">
        <f>'Time Series Risk and Return'!I266</f>
        <v>6.5894266656694622E-2</v>
      </c>
    </row>
    <row r="267" spans="1:4" x14ac:dyDescent="0.3">
      <c r="A267" s="3">
        <v>37407</v>
      </c>
      <c r="B267">
        <f>'Time Series Risk and Return'!F267</f>
        <v>8.1690772965647307E-2</v>
      </c>
      <c r="C267" s="6">
        <f>'Time Series Risk and Return'!H267</f>
        <v>0.1173517479132693</v>
      </c>
      <c r="D267" s="6">
        <f>'Time Series Risk and Return'!I267</f>
        <v>6.5979334454608685E-2</v>
      </c>
    </row>
    <row r="268" spans="1:4" x14ac:dyDescent="0.3">
      <c r="A268" s="3">
        <v>37376</v>
      </c>
      <c r="B268">
        <f>'Time Series Risk and Return'!F268</f>
        <v>8.1261081324568232E-2</v>
      </c>
      <c r="C268" s="6">
        <f>'Time Series Risk and Return'!H268</f>
        <v>0.12140392156566637</v>
      </c>
      <c r="D268" s="6">
        <f>'Time Series Risk and Return'!I268</f>
        <v>6.5321703235781126E-2</v>
      </c>
    </row>
    <row r="269" spans="1:4" x14ac:dyDescent="0.3">
      <c r="A269" s="3">
        <v>37346</v>
      </c>
      <c r="B269">
        <f>'Time Series Risk and Return'!F269</f>
        <v>0.10708255773713458</v>
      </c>
      <c r="C269" s="6">
        <f>'Time Series Risk and Return'!H269</f>
        <v>0.12620711200306167</v>
      </c>
      <c r="D269" s="6">
        <f>'Time Series Risk and Return'!I269</f>
        <v>6.0879481651706646E-2</v>
      </c>
    </row>
    <row r="270" spans="1:4" x14ac:dyDescent="0.3">
      <c r="A270" s="3">
        <v>37315</v>
      </c>
      <c r="B270">
        <f>'Time Series Risk and Return'!F270</f>
        <v>0.12227235664974137</v>
      </c>
      <c r="C270" s="6">
        <f>'Time Series Risk and Return'!H270</f>
        <v>0.12348750012507148</v>
      </c>
      <c r="D270" s="6">
        <f>'Time Series Risk and Return'!I270</f>
        <v>6.5730722934810082E-2</v>
      </c>
    </row>
    <row r="271" spans="1:4" x14ac:dyDescent="0.3">
      <c r="A271" s="3">
        <v>37287</v>
      </c>
      <c r="B271">
        <f>'Time Series Risk and Return'!F271</f>
        <v>0.13477908593046542</v>
      </c>
      <c r="C271" s="6">
        <f>'Time Series Risk and Return'!H271</f>
        <v>0.1235418392887333</v>
      </c>
      <c r="D271" s="6">
        <f>'Time Series Risk and Return'!I271</f>
        <v>6.0806279324891577E-2</v>
      </c>
    </row>
    <row r="272" spans="1:4" x14ac:dyDescent="0.3">
      <c r="A272" s="3">
        <v>37256</v>
      </c>
      <c r="B272">
        <f>'Time Series Risk and Return'!F272</f>
        <v>0.17960402876416659</v>
      </c>
      <c r="C272" s="6">
        <f>'Time Series Risk and Return'!H272</f>
        <v>0.13742668798498947</v>
      </c>
      <c r="D272" s="6">
        <f>'Time Series Risk and Return'!I272</f>
        <v>6.582729878470106E-2</v>
      </c>
    </row>
    <row r="273" spans="1:4" x14ac:dyDescent="0.3">
      <c r="A273" s="3">
        <v>37225</v>
      </c>
      <c r="B273">
        <f>'Time Series Risk and Return'!F273</f>
        <v>0.17741088585990053</v>
      </c>
      <c r="C273" s="6">
        <f>'Time Series Risk and Return'!H273</f>
        <v>0.13174645407673768</v>
      </c>
      <c r="D273" s="6">
        <f>'Time Series Risk and Return'!I273</f>
        <v>6.8632853841723795E-2</v>
      </c>
    </row>
    <row r="274" spans="1:4" x14ac:dyDescent="0.3">
      <c r="A274" s="3">
        <v>37195</v>
      </c>
      <c r="B274">
        <f>'Time Series Risk and Return'!F274</f>
        <v>0.20910682287626295</v>
      </c>
      <c r="C274" s="6">
        <f>'Time Series Risk and Return'!H274</f>
        <v>0.1248898862033796</v>
      </c>
      <c r="D274" s="6">
        <f>'Time Series Risk and Return'!I274</f>
        <v>7.2824687412477385E-2</v>
      </c>
    </row>
    <row r="275" spans="1:4" x14ac:dyDescent="0.3">
      <c r="A275" s="3">
        <v>37164</v>
      </c>
      <c r="B275">
        <f>'Time Series Risk and Return'!F275</f>
        <v>0.19946097872055535</v>
      </c>
      <c r="C275" s="6">
        <f>'Time Series Risk and Return'!H275</f>
        <v>0.12085102067673814</v>
      </c>
      <c r="D275" s="6">
        <f>'Time Series Risk and Return'!I275</f>
        <v>7.3108453478735846E-2</v>
      </c>
    </row>
    <row r="276" spans="1:4" x14ac:dyDescent="0.3">
      <c r="A276" s="3">
        <v>37134</v>
      </c>
      <c r="B276">
        <f>'Time Series Risk and Return'!F276</f>
        <v>0.22328047236413612</v>
      </c>
      <c r="C276" s="6">
        <f>'Time Series Risk and Return'!H276</f>
        <v>0.13296373374893178</v>
      </c>
      <c r="D276" s="6">
        <f>'Time Series Risk and Return'!I276</f>
        <v>7.3509273960008281E-2</v>
      </c>
    </row>
    <row r="277" spans="1:4" x14ac:dyDescent="0.3">
      <c r="A277" s="3">
        <v>37103</v>
      </c>
      <c r="B277">
        <f>'Time Series Risk and Return'!F277</f>
        <v>0.23390488761750389</v>
      </c>
      <c r="C277" s="6">
        <f>'Time Series Risk and Return'!H277</f>
        <v>0.14550596817012429</v>
      </c>
      <c r="D277" s="6">
        <f>'Time Series Risk and Return'!I277</f>
        <v>7.3249777111229042E-2</v>
      </c>
    </row>
    <row r="278" spans="1:4" x14ac:dyDescent="0.3">
      <c r="A278" s="3">
        <v>37072</v>
      </c>
      <c r="B278">
        <f>'Time Series Risk and Return'!F278</f>
        <v>0.24736012445990599</v>
      </c>
      <c r="C278" s="6">
        <f>'Time Series Risk and Return'!H278</f>
        <v>0.14126175915187278</v>
      </c>
      <c r="D278" s="6">
        <f>'Time Series Risk and Return'!I278</f>
        <v>6.9273549957885372E-2</v>
      </c>
    </row>
    <row r="279" spans="1:4" x14ac:dyDescent="0.3">
      <c r="A279" s="3">
        <v>37042</v>
      </c>
      <c r="B279">
        <f>'Time Series Risk and Return'!F279</f>
        <v>0.24576811884705976</v>
      </c>
      <c r="C279" s="6">
        <f>'Time Series Risk and Return'!H279</f>
        <v>0.14890374153972674</v>
      </c>
      <c r="D279" s="6">
        <f>'Time Series Risk and Return'!I279</f>
        <v>6.8998692201914791E-2</v>
      </c>
    </row>
    <row r="280" spans="1:4" x14ac:dyDescent="0.3">
      <c r="A280" s="3">
        <v>37011</v>
      </c>
      <c r="B280">
        <f>'Time Series Risk and Return'!F280</f>
        <v>0.24517516578078655</v>
      </c>
      <c r="C280" s="6">
        <f>'Time Series Risk and Return'!H280</f>
        <v>0.14838832899437437</v>
      </c>
      <c r="D280" s="6">
        <f>'Time Series Risk and Return'!I280</f>
        <v>6.9918407479434341E-2</v>
      </c>
    </row>
    <row r="281" spans="1:4" x14ac:dyDescent="0.3">
      <c r="A281" s="3">
        <v>36981</v>
      </c>
      <c r="B281">
        <f>'Time Series Risk and Return'!F281</f>
        <v>0.27459513678856795</v>
      </c>
      <c r="C281" s="6">
        <f>'Time Series Risk and Return'!H281</f>
        <v>0.142550380105404</v>
      </c>
      <c r="D281" s="6">
        <f>'Time Series Risk and Return'!I281</f>
        <v>7.3281047026037438E-2</v>
      </c>
    </row>
    <row r="282" spans="1:4" x14ac:dyDescent="0.3">
      <c r="A282" s="3">
        <v>36950</v>
      </c>
      <c r="B282">
        <f>'Time Series Risk and Return'!F282</f>
        <v>0.27170092157022885</v>
      </c>
      <c r="C282" s="6">
        <f>'Time Series Risk and Return'!H282</f>
        <v>0.15802336778969317</v>
      </c>
      <c r="D282" s="6">
        <f>'Time Series Risk and Return'!I282</f>
        <v>7.3319452748290326E-2</v>
      </c>
    </row>
    <row r="283" spans="1:4" x14ac:dyDescent="0.3">
      <c r="A283" s="3">
        <v>36922</v>
      </c>
      <c r="B283">
        <f>'Time Series Risk and Return'!F283</f>
        <v>0.289010980275479</v>
      </c>
      <c r="C283" s="6">
        <f>'Time Series Risk and Return'!H283</f>
        <v>0.17413457143934163</v>
      </c>
      <c r="D283" s="6">
        <f>'Time Series Risk and Return'!I283</f>
        <v>7.3013932724236508E-2</v>
      </c>
    </row>
    <row r="284" spans="1:4" x14ac:dyDescent="0.3">
      <c r="A284" s="3">
        <v>36891</v>
      </c>
      <c r="B284">
        <f>'Time Series Risk and Return'!F284</f>
        <v>0.29190384407732783</v>
      </c>
      <c r="C284" s="6">
        <f>'Time Series Risk and Return'!H284</f>
        <v>0.173261825733527</v>
      </c>
      <c r="D284" s="6">
        <f>'Time Series Risk and Return'!I284</f>
        <v>7.486533210681956E-2</v>
      </c>
    </row>
    <row r="285" spans="1:4" x14ac:dyDescent="0.3">
      <c r="A285" s="3">
        <v>36860</v>
      </c>
      <c r="B285">
        <f>'Time Series Risk and Return'!F285</f>
        <v>0.30512036768314726</v>
      </c>
      <c r="C285" s="6">
        <f>'Time Series Risk and Return'!H285</f>
        <v>0.18005407406861296</v>
      </c>
      <c r="D285" s="6">
        <f>'Time Series Risk and Return'!I285</f>
        <v>7.4800003093682177E-2</v>
      </c>
    </row>
    <row r="286" spans="1:4" x14ac:dyDescent="0.3">
      <c r="A286" s="3">
        <v>36830</v>
      </c>
      <c r="B286">
        <f>'Time Series Risk and Return'!F286</f>
        <v>0.33416710186987064</v>
      </c>
      <c r="C286" s="6">
        <f>'Time Series Risk and Return'!H286</f>
        <v>0.18926412777782575</v>
      </c>
      <c r="D286" s="6">
        <f>'Time Series Risk and Return'!I286</f>
        <v>7.3854111333830685E-2</v>
      </c>
    </row>
    <row r="287" spans="1:4" x14ac:dyDescent="0.3">
      <c r="A287" s="3">
        <v>36799</v>
      </c>
      <c r="B287">
        <f>'Time Series Risk and Return'!F287</f>
        <v>0.32848745499341736</v>
      </c>
      <c r="C287" s="6">
        <f>'Time Series Risk and Return'!H287</f>
        <v>0.18383933446143952</v>
      </c>
      <c r="D287" s="6">
        <f>'Time Series Risk and Return'!I287</f>
        <v>7.4033630570220277E-2</v>
      </c>
    </row>
    <row r="288" spans="1:4" x14ac:dyDescent="0.3">
      <c r="A288" s="3">
        <v>36769</v>
      </c>
      <c r="B288">
        <f>'Time Series Risk and Return'!F288</f>
        <v>0.35211108748183229</v>
      </c>
      <c r="C288" s="6">
        <f>'Time Series Risk and Return'!H288</f>
        <v>0.17903657358846936</v>
      </c>
      <c r="D288" s="6">
        <f>'Time Series Risk and Return'!I288</f>
        <v>7.1258002298530743E-2</v>
      </c>
    </row>
    <row r="289" spans="1:4" x14ac:dyDescent="0.3">
      <c r="A289" s="3">
        <v>36738</v>
      </c>
      <c r="B289">
        <f>'Time Series Risk and Return'!F289</f>
        <v>0.3480966411622437</v>
      </c>
      <c r="C289" s="6">
        <f>'Time Series Risk and Return'!H289</f>
        <v>0.17155640764956481</v>
      </c>
      <c r="D289" s="6">
        <f>'Time Series Risk and Return'!I289</f>
        <v>7.0751953607867568E-2</v>
      </c>
    </row>
    <row r="290" spans="1:4" x14ac:dyDescent="0.3">
      <c r="A290" s="3">
        <v>36707</v>
      </c>
      <c r="B290">
        <f>'Time Series Risk and Return'!F290</f>
        <v>0.34428471927881299</v>
      </c>
      <c r="C290" s="6">
        <f>'Time Series Risk and Return'!H290</f>
        <v>0.1725953760549741</v>
      </c>
      <c r="D290" s="6">
        <f>'Time Series Risk and Return'!I290</f>
        <v>7.2254081366338818E-2</v>
      </c>
    </row>
    <row r="291" spans="1:4" x14ac:dyDescent="0.3">
      <c r="A291" s="3">
        <v>36677</v>
      </c>
      <c r="B291">
        <f>'Time Series Risk and Return'!F291</f>
        <v>0.36009184760692142</v>
      </c>
      <c r="C291" s="6">
        <f>'Time Series Risk and Return'!H291</f>
        <v>0.18065470105605108</v>
      </c>
      <c r="D291" s="6">
        <f>'Time Series Risk and Return'!I291</f>
        <v>7.3338511282136754E-2</v>
      </c>
    </row>
    <row r="292" spans="1:4" x14ac:dyDescent="0.3">
      <c r="A292" s="3">
        <v>36646</v>
      </c>
      <c r="B292">
        <f>'Time Series Risk and Return'!F292</f>
        <v>0.36603756047596264</v>
      </c>
      <c r="C292" s="6">
        <f>'Time Series Risk and Return'!H292</f>
        <v>0.18009922325169692</v>
      </c>
      <c r="D292" s="6">
        <f>'Time Series Risk and Return'!I292</f>
        <v>7.1284830392608578E-2</v>
      </c>
    </row>
    <row r="293" spans="1:4" x14ac:dyDescent="0.3">
      <c r="A293" s="3">
        <v>36616</v>
      </c>
      <c r="B293">
        <f>'Time Series Risk and Return'!F293</f>
        <v>0.35933559916422431</v>
      </c>
      <c r="C293" s="6">
        <f>'Time Series Risk and Return'!H293</f>
        <v>0.18679547641269978</v>
      </c>
      <c r="D293" s="6">
        <f>'Time Series Risk and Return'!I293</f>
        <v>7.2034702678868134E-2</v>
      </c>
    </row>
    <row r="294" spans="1:4" x14ac:dyDescent="0.3">
      <c r="A294" s="3">
        <v>36585</v>
      </c>
      <c r="B294">
        <f>'Time Series Risk and Return'!F294</f>
        <v>0.34267993561310228</v>
      </c>
      <c r="C294" s="6">
        <f>'Time Series Risk and Return'!H294</f>
        <v>0.17726219718197167</v>
      </c>
      <c r="D294" s="6">
        <f>'Time Series Risk and Return'!I294</f>
        <v>6.83773904802778E-2</v>
      </c>
    </row>
    <row r="295" spans="1:4" x14ac:dyDescent="0.3">
      <c r="A295" s="3">
        <v>36556</v>
      </c>
      <c r="B295">
        <f>'Time Series Risk and Return'!F295</f>
        <v>0.36580782986973898</v>
      </c>
      <c r="C295" s="6">
        <f>'Time Series Risk and Return'!H295</f>
        <v>0.17132915037781471</v>
      </c>
      <c r="D295" s="6">
        <f>'Time Series Risk and Return'!I295</f>
        <v>6.4076448947500975E-2</v>
      </c>
    </row>
    <row r="296" spans="1:4" x14ac:dyDescent="0.3">
      <c r="A296" s="3">
        <v>36525</v>
      </c>
      <c r="B296">
        <f>'Time Series Risk and Return'!F296</f>
        <v>0.35863871202886793</v>
      </c>
      <c r="C296" s="6">
        <f>'Time Series Risk and Return'!H296</f>
        <v>0.18016376983540261</v>
      </c>
      <c r="D296" s="6">
        <f>'Time Series Risk and Return'!I296</f>
        <v>6.5160748782123079E-2</v>
      </c>
    </row>
    <row r="297" spans="1:4" x14ac:dyDescent="0.3">
      <c r="A297" s="3">
        <v>36494</v>
      </c>
      <c r="B297">
        <f>'Time Series Risk and Return'!F297</f>
        <v>0.37237590188750136</v>
      </c>
      <c r="C297" s="6">
        <f>'Time Series Risk and Return'!H297</f>
        <v>0.17577473799690257</v>
      </c>
      <c r="D297" s="6">
        <f>'Time Series Risk and Return'!I297</f>
        <v>6.7568637633740325E-2</v>
      </c>
    </row>
    <row r="298" spans="1:4" x14ac:dyDescent="0.3">
      <c r="A298" s="3">
        <v>36464</v>
      </c>
      <c r="B298">
        <f>'Time Series Risk and Return'!F298</f>
        <v>0.35816929810549508</v>
      </c>
      <c r="C298" s="6">
        <f>'Time Series Risk and Return'!H298</f>
        <v>0.17062491615068831</v>
      </c>
      <c r="D298" s="6">
        <f>'Time Series Risk and Return'!I298</f>
        <v>7.1664555302032085E-2</v>
      </c>
    </row>
    <row r="299" spans="1:4" x14ac:dyDescent="0.3">
      <c r="A299" s="3">
        <v>36433</v>
      </c>
      <c r="B299">
        <f>'Time Series Risk and Return'!F299</f>
        <v>0.36699797015094054</v>
      </c>
      <c r="C299" s="6">
        <f>'Time Series Risk and Return'!H299</f>
        <v>0.16296279914897882</v>
      </c>
      <c r="D299" s="6">
        <f>'Time Series Risk and Return'!I299</f>
        <v>7.2392801931242756E-2</v>
      </c>
    </row>
    <row r="300" spans="1:4" x14ac:dyDescent="0.3">
      <c r="A300" s="3">
        <v>36403</v>
      </c>
      <c r="B300">
        <f>'Time Series Risk and Return'!F300</f>
        <v>0.36526249722693643</v>
      </c>
      <c r="C300" s="6">
        <f>'Time Series Risk and Return'!H300</f>
        <v>0.16842920233184744</v>
      </c>
      <c r="D300" s="6">
        <f>'Time Series Risk and Return'!I300</f>
        <v>6.8533612511227249E-2</v>
      </c>
    </row>
    <row r="301" spans="1:4" x14ac:dyDescent="0.3">
      <c r="A301" s="3">
        <v>36372</v>
      </c>
      <c r="B301">
        <f>'Time Series Risk and Return'!F301</f>
        <v>0.37242289219640018</v>
      </c>
      <c r="C301" s="6">
        <f>'Time Series Risk and Return'!H301</f>
        <v>0.17913206880326982</v>
      </c>
      <c r="D301" s="6">
        <f>'Time Series Risk and Return'!I301</f>
        <v>7.1710601630325055E-2</v>
      </c>
    </row>
    <row r="302" spans="1:4" x14ac:dyDescent="0.3">
      <c r="A302" s="3">
        <v>36341</v>
      </c>
      <c r="B302">
        <f>'Time Series Risk and Return'!F302</f>
        <v>0.35745456388595209</v>
      </c>
      <c r="C302" s="6">
        <f>'Time Series Risk and Return'!H302</f>
        <v>0.18217492830134208</v>
      </c>
      <c r="D302" s="6">
        <f>'Time Series Risk and Return'!I302</f>
        <v>7.6213737098016709E-2</v>
      </c>
    </row>
    <row r="303" spans="1:4" x14ac:dyDescent="0.3">
      <c r="A303" s="3">
        <v>36311</v>
      </c>
      <c r="B303">
        <f>'Time Series Risk and Return'!F303</f>
        <v>0.37105126305656638</v>
      </c>
      <c r="C303" s="6">
        <f>'Time Series Risk and Return'!H303</f>
        <v>0.18044169128763454</v>
      </c>
      <c r="D303" s="6">
        <f>'Time Series Risk and Return'!I303</f>
        <v>8.0527109886836312E-2</v>
      </c>
    </row>
    <row r="304" spans="1:4" x14ac:dyDescent="0.3">
      <c r="A304" s="3">
        <v>36280</v>
      </c>
      <c r="B304">
        <f>'Time Series Risk and Return'!F304</f>
        <v>0.36833573463396102</v>
      </c>
      <c r="C304" s="6">
        <f>'Time Series Risk and Return'!H304</f>
        <v>0.1892416800672887</v>
      </c>
      <c r="D304" s="6">
        <f>'Time Series Risk and Return'!I304</f>
        <v>8.5462206723549761E-2</v>
      </c>
    </row>
    <row r="305" spans="1:4" x14ac:dyDescent="0.3">
      <c r="A305" s="3">
        <v>36250</v>
      </c>
      <c r="B305">
        <f>'Time Series Risk and Return'!F305</f>
        <v>0.37257821249636308</v>
      </c>
      <c r="C305" s="6">
        <f>'Time Series Risk and Return'!H305</f>
        <v>0.1874374022899119</v>
      </c>
      <c r="D305" s="6">
        <f>'Time Series Risk and Return'!I305</f>
        <v>8.6919069238984958E-2</v>
      </c>
    </row>
    <row r="306" spans="1:4" x14ac:dyDescent="0.3">
      <c r="A306" s="3">
        <v>36219</v>
      </c>
      <c r="B306">
        <f>'Time Series Risk and Return'!F306</f>
        <v>0.37952945652474906</v>
      </c>
      <c r="C306" s="6">
        <f>'Time Series Risk and Return'!H306</f>
        <v>0.17978692112968275</v>
      </c>
      <c r="D306" s="6">
        <f>'Time Series Risk and Return'!I306</f>
        <v>8.4522722183397958E-2</v>
      </c>
    </row>
    <row r="307" spans="1:4" x14ac:dyDescent="0.3">
      <c r="A307" s="3">
        <v>36191</v>
      </c>
      <c r="B307">
        <f>'Time Series Risk and Return'!F307</f>
        <v>0.36853363507728781</v>
      </c>
      <c r="C307" s="6">
        <f>'Time Series Risk and Return'!H307</f>
        <v>0.19189631123304407</v>
      </c>
      <c r="D307" s="6">
        <f>'Time Series Risk and Return'!I307</f>
        <v>9.1078504765581103E-2</v>
      </c>
    </row>
    <row r="308" spans="1:4" x14ac:dyDescent="0.3">
      <c r="A308" s="3">
        <v>36160</v>
      </c>
      <c r="B308">
        <f>'Time Series Risk and Return'!F308</f>
        <v>0.37017885688595703</v>
      </c>
      <c r="C308" s="6">
        <f>'Time Series Risk and Return'!H308</f>
        <v>0.18905045181235614</v>
      </c>
      <c r="D308" s="6">
        <f>'Time Series Risk and Return'!I308</f>
        <v>9.0876821148970111E-2</v>
      </c>
    </row>
    <row r="309" spans="1:4" x14ac:dyDescent="0.3">
      <c r="A309" s="3">
        <v>36129</v>
      </c>
      <c r="B309">
        <f>'Time Series Risk and Return'!F309</f>
        <v>0.37611161109747465</v>
      </c>
      <c r="C309" s="6">
        <f>'Time Series Risk and Return'!H309</f>
        <v>0.18068935364339334</v>
      </c>
      <c r="D309" s="6">
        <f>'Time Series Risk and Return'!I309</f>
        <v>8.7478113772340382E-2</v>
      </c>
    </row>
    <row r="310" spans="1:4" x14ac:dyDescent="0.3">
      <c r="A310" s="3">
        <v>36099</v>
      </c>
      <c r="B310">
        <f>'Time Series Risk and Return'!F310</f>
        <v>0.38902737489974137</v>
      </c>
      <c r="C310" s="6">
        <f>'Time Series Risk and Return'!H310</f>
        <v>0.17696131740096743</v>
      </c>
      <c r="D310" s="6">
        <f>'Time Series Risk and Return'!I310</f>
        <v>9.0708294529526778E-2</v>
      </c>
    </row>
    <row r="311" spans="1:4" x14ac:dyDescent="0.3">
      <c r="A311" s="3">
        <v>36068</v>
      </c>
      <c r="B311">
        <f>'Time Series Risk and Return'!F311</f>
        <v>0.41371199237132761</v>
      </c>
      <c r="C311" s="6">
        <f>'Time Series Risk and Return'!H311</f>
        <v>0.17264584651713988</v>
      </c>
      <c r="D311" s="6">
        <f>'Time Series Risk and Return'!I311</f>
        <v>9.5322092077135157E-2</v>
      </c>
    </row>
    <row r="312" spans="1:4" x14ac:dyDescent="0.3">
      <c r="A312" s="3">
        <v>36038</v>
      </c>
      <c r="B312">
        <f>'Time Series Risk and Return'!F312</f>
        <v>0.40138766512256657</v>
      </c>
      <c r="C312" s="6">
        <f>'Time Series Risk and Return'!H312</f>
        <v>0.16135218955038488</v>
      </c>
      <c r="D312" s="6">
        <f>'Time Series Risk and Return'!I312</f>
        <v>9.0000696135063452E-2</v>
      </c>
    </row>
    <row r="313" spans="1:4" x14ac:dyDescent="0.3">
      <c r="A313" s="3">
        <v>36007</v>
      </c>
      <c r="B313">
        <f>'Time Series Risk and Return'!F313</f>
        <v>0.50615218681174101</v>
      </c>
      <c r="C313" s="6">
        <f>'Time Series Risk and Return'!H313</f>
        <v>0.17918051106460831</v>
      </c>
      <c r="D313" s="6">
        <f>'Time Series Risk and Return'!I313</f>
        <v>8.4383126687387344E-2</v>
      </c>
    </row>
    <row r="314" spans="1:4" x14ac:dyDescent="0.3">
      <c r="A314" s="3">
        <v>35976</v>
      </c>
      <c r="B314">
        <f>'Time Series Risk and Return'!F314</f>
        <v>0.50981521001692598</v>
      </c>
      <c r="C314" s="6">
        <f>'Time Series Risk and Return'!H314</f>
        <v>0.18574661013622795</v>
      </c>
      <c r="D314" s="6">
        <f>'Time Series Risk and Return'!I314</f>
        <v>8.7924791370724176E-2</v>
      </c>
    </row>
    <row r="315" spans="1:4" x14ac:dyDescent="0.3">
      <c r="A315" s="3">
        <v>35946</v>
      </c>
      <c r="B315">
        <f>'Time Series Risk and Return'!F315</f>
        <v>0.50793208804737877</v>
      </c>
      <c r="C315" s="6">
        <f>'Time Series Risk and Return'!H315</f>
        <v>0.18204129014017911</v>
      </c>
      <c r="D315" s="6">
        <f>'Time Series Risk and Return'!I315</f>
        <v>8.4764644220188368E-2</v>
      </c>
    </row>
    <row r="316" spans="1:4" x14ac:dyDescent="0.3">
      <c r="A316" s="3">
        <v>35915</v>
      </c>
      <c r="B316">
        <f>'Time Series Risk and Return'!F316</f>
        <v>0.50989152703545282</v>
      </c>
      <c r="C316" s="6">
        <f>'Time Series Risk and Return'!H316</f>
        <v>0.18539075882446787</v>
      </c>
      <c r="D316" s="6">
        <f>'Time Series Risk and Return'!I316</f>
        <v>8.2150669679754929E-2</v>
      </c>
    </row>
    <row r="317" spans="1:4" x14ac:dyDescent="0.3">
      <c r="A317" s="3">
        <v>35885</v>
      </c>
      <c r="B317">
        <f>'Time Series Risk and Return'!F317</f>
        <v>0.51710498419774342</v>
      </c>
      <c r="C317" s="6">
        <f>'Time Series Risk and Return'!H317</f>
        <v>0.18049045727614277</v>
      </c>
      <c r="D317" s="6">
        <f>'Time Series Risk and Return'!I317</f>
        <v>7.9582353649412241E-2</v>
      </c>
    </row>
    <row r="318" spans="1:4" x14ac:dyDescent="0.3">
      <c r="A318" s="3">
        <v>35854</v>
      </c>
      <c r="B318">
        <f>'Time Series Risk and Return'!F318</f>
        <v>0.52185717236163942</v>
      </c>
      <c r="C318" s="6">
        <f>'Time Series Risk and Return'!H318</f>
        <v>0.17996686740311563</v>
      </c>
      <c r="D318" s="6">
        <f>'Time Series Risk and Return'!I318</f>
        <v>8.0591389057306673E-2</v>
      </c>
    </row>
    <row r="319" spans="1:4" x14ac:dyDescent="0.3">
      <c r="A319" s="3">
        <v>35826</v>
      </c>
      <c r="B319">
        <f>'Time Series Risk and Return'!F319</f>
        <v>0.54236176924567714</v>
      </c>
      <c r="C319" s="6">
        <f>'Time Series Risk and Return'!H319</f>
        <v>0.17662485106607173</v>
      </c>
      <c r="D319" s="6">
        <f>'Time Series Risk and Return'!I319</f>
        <v>8.6261443441959074E-2</v>
      </c>
    </row>
    <row r="320" spans="1:4" x14ac:dyDescent="0.3">
      <c r="A320" s="3">
        <v>35795</v>
      </c>
      <c r="B320">
        <f>'Time Series Risk and Return'!F320</f>
        <v>0.54268038823836962</v>
      </c>
      <c r="C320" s="6">
        <f>'Time Series Risk and Return'!H320</f>
        <v>0.18398519493231524</v>
      </c>
      <c r="D320" s="6">
        <f>'Time Series Risk and Return'!I320</f>
        <v>8.5722091364927033E-2</v>
      </c>
    </row>
    <row r="321" spans="1:1" x14ac:dyDescent="0.3">
      <c r="A321" s="3"/>
    </row>
    <row r="322" spans="1:1" x14ac:dyDescent="0.3">
      <c r="A322" s="3"/>
    </row>
    <row r="323" spans="1:1" x14ac:dyDescent="0.3">
      <c r="A323" s="3"/>
    </row>
    <row r="324" spans="1:1" x14ac:dyDescent="0.3">
      <c r="A324" s="3"/>
    </row>
    <row r="325" spans="1:1" x14ac:dyDescent="0.3">
      <c r="A325" s="3"/>
    </row>
    <row r="326" spans="1:1" x14ac:dyDescent="0.3">
      <c r="A326" s="3"/>
    </row>
    <row r="327" spans="1:1" x14ac:dyDescent="0.3">
      <c r="A327" s="3"/>
    </row>
    <row r="328" spans="1:1" x14ac:dyDescent="0.3">
      <c r="A328" s="3"/>
    </row>
    <row r="329" spans="1:1" x14ac:dyDescent="0.3">
      <c r="A329" s="3"/>
    </row>
    <row r="330" spans="1:1" x14ac:dyDescent="0.3">
      <c r="A330" s="3"/>
    </row>
    <row r="331" spans="1:1" x14ac:dyDescent="0.3">
      <c r="A331" s="3"/>
    </row>
    <row r="332" spans="1:1" x14ac:dyDescent="0.3">
      <c r="A332" s="3"/>
    </row>
    <row r="333" spans="1:1" x14ac:dyDescent="0.3">
      <c r="A333" s="3"/>
    </row>
    <row r="334" spans="1:1" x14ac:dyDescent="0.3">
      <c r="A334" s="3"/>
    </row>
    <row r="335" spans="1:1" x14ac:dyDescent="0.3">
      <c r="A335" s="3"/>
    </row>
    <row r="336" spans="1:1" x14ac:dyDescent="0.3">
      <c r="A336" s="3"/>
    </row>
    <row r="337" spans="1:1" x14ac:dyDescent="0.3">
      <c r="A337" s="3"/>
    </row>
    <row r="338" spans="1:1" x14ac:dyDescent="0.3">
      <c r="A338" s="3"/>
    </row>
    <row r="339" spans="1:1" x14ac:dyDescent="0.3">
      <c r="A339" s="3"/>
    </row>
    <row r="340" spans="1:1" x14ac:dyDescent="0.3">
      <c r="A340" s="3"/>
    </row>
    <row r="341" spans="1:1" x14ac:dyDescent="0.3">
      <c r="A341" s="3"/>
    </row>
    <row r="342" spans="1:1" x14ac:dyDescent="0.3">
      <c r="A342" s="3"/>
    </row>
    <row r="343" spans="1:1" x14ac:dyDescent="0.3">
      <c r="A343" s="3"/>
    </row>
    <row r="344" spans="1:1" x14ac:dyDescent="0.3">
      <c r="A344" s="3"/>
    </row>
    <row r="345" spans="1:1" x14ac:dyDescent="0.3">
      <c r="A345" s="3"/>
    </row>
    <row r="346" spans="1:1" x14ac:dyDescent="0.3">
      <c r="A346" s="3"/>
    </row>
    <row r="347" spans="1:1" x14ac:dyDescent="0.3">
      <c r="A347" s="3"/>
    </row>
    <row r="348" spans="1:1" x14ac:dyDescent="0.3">
      <c r="A348" s="3"/>
    </row>
    <row r="349" spans="1:1" x14ac:dyDescent="0.3">
      <c r="A349" s="3"/>
    </row>
    <row r="350" spans="1:1" x14ac:dyDescent="0.3">
      <c r="A350" s="3"/>
    </row>
    <row r="351" spans="1:1" x14ac:dyDescent="0.3">
      <c r="A351" s="3"/>
    </row>
    <row r="352" spans="1:1" x14ac:dyDescent="0.3">
      <c r="A352" s="3"/>
    </row>
    <row r="353" spans="1:1" x14ac:dyDescent="0.3">
      <c r="A353" s="3"/>
    </row>
    <row r="354" spans="1:1" x14ac:dyDescent="0.3">
      <c r="A354" s="3"/>
    </row>
    <row r="355" spans="1:1" x14ac:dyDescent="0.3">
      <c r="A355" s="3"/>
    </row>
    <row r="356" spans="1:1" x14ac:dyDescent="0.3">
      <c r="A356" s="3"/>
    </row>
    <row r="357" spans="1:1" x14ac:dyDescent="0.3">
      <c r="A357" s="3"/>
    </row>
    <row r="358" spans="1:1" x14ac:dyDescent="0.3">
      <c r="A358" s="3"/>
    </row>
    <row r="359" spans="1:1" x14ac:dyDescent="0.3">
      <c r="A359" s="3"/>
    </row>
    <row r="360" spans="1:1" x14ac:dyDescent="0.3">
      <c r="A360" s="3"/>
    </row>
    <row r="361" spans="1:1" x14ac:dyDescent="0.3">
      <c r="A361" s="3"/>
    </row>
    <row r="362" spans="1:1" x14ac:dyDescent="0.3">
      <c r="A362" s="3"/>
    </row>
    <row r="363" spans="1:1" x14ac:dyDescent="0.3">
      <c r="A363" s="3"/>
    </row>
    <row r="364" spans="1:1" x14ac:dyDescent="0.3">
      <c r="A364" s="3"/>
    </row>
    <row r="365" spans="1:1" x14ac:dyDescent="0.3">
      <c r="A365" s="3"/>
    </row>
    <row r="366" spans="1:1" x14ac:dyDescent="0.3">
      <c r="A366" s="3"/>
    </row>
    <row r="367" spans="1:1" x14ac:dyDescent="0.3">
      <c r="A367" s="3"/>
    </row>
    <row r="368" spans="1:1" x14ac:dyDescent="0.3">
      <c r="A368" s="3"/>
    </row>
    <row r="369" spans="1:1" x14ac:dyDescent="0.3">
      <c r="A369" s="3"/>
    </row>
    <row r="370" spans="1:1" x14ac:dyDescent="0.3">
      <c r="A370" s="3"/>
    </row>
    <row r="371" spans="1:1" x14ac:dyDescent="0.3">
      <c r="A371" s="3"/>
    </row>
    <row r="372" spans="1:1" x14ac:dyDescent="0.3">
      <c r="A372" s="3"/>
    </row>
    <row r="373" spans="1:1" x14ac:dyDescent="0.3">
      <c r="A373" s="3"/>
    </row>
    <row r="374" spans="1:1" x14ac:dyDescent="0.3">
      <c r="A374" s="3"/>
    </row>
    <row r="375" spans="1:1" x14ac:dyDescent="0.3">
      <c r="A375" s="3"/>
    </row>
    <row r="376" spans="1:1" x14ac:dyDescent="0.3">
      <c r="A376" s="3"/>
    </row>
    <row r="377" spans="1:1" x14ac:dyDescent="0.3">
      <c r="A377" s="3"/>
    </row>
    <row r="378" spans="1:1" x14ac:dyDescent="0.3">
      <c r="A378" s="3"/>
    </row>
    <row r="379" spans="1:1" x14ac:dyDescent="0.3">
      <c r="A379" s="3"/>
    </row>
    <row r="380" spans="1:1" x14ac:dyDescent="0.3">
      <c r="A380" s="3"/>
    </row>
    <row r="381" spans="1:1" x14ac:dyDescent="0.3">
      <c r="A381" s="3"/>
    </row>
    <row r="382" spans="1:1" x14ac:dyDescent="0.3">
      <c r="A382" s="3"/>
    </row>
    <row r="383" spans="1:1" x14ac:dyDescent="0.3">
      <c r="A383" s="3"/>
    </row>
    <row r="384" spans="1:1" x14ac:dyDescent="0.3">
      <c r="A384" s="3"/>
    </row>
    <row r="385" spans="1:1" x14ac:dyDescent="0.3">
      <c r="A385" s="3"/>
    </row>
    <row r="386" spans="1:1" x14ac:dyDescent="0.3">
      <c r="A386" s="3"/>
    </row>
    <row r="387" spans="1:1" x14ac:dyDescent="0.3">
      <c r="A387" s="3"/>
    </row>
    <row r="388" spans="1:1" x14ac:dyDescent="0.3">
      <c r="A388" s="3"/>
    </row>
    <row r="389" spans="1:1" x14ac:dyDescent="0.3">
      <c r="A389" s="3"/>
    </row>
    <row r="390" spans="1:1" x14ac:dyDescent="0.3">
      <c r="A390" s="3"/>
    </row>
    <row r="391" spans="1:1" x14ac:dyDescent="0.3">
      <c r="A391" s="3"/>
    </row>
    <row r="392" spans="1:1" x14ac:dyDescent="0.3">
      <c r="A392" s="3"/>
    </row>
    <row r="393" spans="1:1" x14ac:dyDescent="0.3">
      <c r="A393" s="3"/>
    </row>
    <row r="394" spans="1:1" x14ac:dyDescent="0.3">
      <c r="A394" s="3"/>
    </row>
    <row r="395" spans="1:1" x14ac:dyDescent="0.3">
      <c r="A395" s="3"/>
    </row>
    <row r="396" spans="1:1" x14ac:dyDescent="0.3">
      <c r="A396" s="3"/>
    </row>
    <row r="397" spans="1:1" x14ac:dyDescent="0.3">
      <c r="A397" s="3"/>
    </row>
    <row r="398" spans="1:1" x14ac:dyDescent="0.3">
      <c r="A398" s="3"/>
    </row>
    <row r="399" spans="1:1" x14ac:dyDescent="0.3">
      <c r="A399" s="3"/>
    </row>
    <row r="400" spans="1:1" x14ac:dyDescent="0.3">
      <c r="A400" s="3"/>
    </row>
    <row r="401" spans="1:1" x14ac:dyDescent="0.3">
      <c r="A401" s="3"/>
    </row>
    <row r="402" spans="1:1" x14ac:dyDescent="0.3">
      <c r="A402" s="3"/>
    </row>
    <row r="403" spans="1:1" x14ac:dyDescent="0.3">
      <c r="A403" s="3"/>
    </row>
    <row r="404" spans="1:1" x14ac:dyDescent="0.3">
      <c r="A404" s="3"/>
    </row>
    <row r="405" spans="1:1" x14ac:dyDescent="0.3">
      <c r="A405" s="3"/>
    </row>
    <row r="406" spans="1:1" x14ac:dyDescent="0.3">
      <c r="A406" s="3"/>
    </row>
    <row r="407" spans="1:1" x14ac:dyDescent="0.3">
      <c r="A407" s="3"/>
    </row>
    <row r="408" spans="1:1" x14ac:dyDescent="0.3">
      <c r="A408" s="3"/>
    </row>
    <row r="409" spans="1:1" x14ac:dyDescent="0.3">
      <c r="A409" s="3"/>
    </row>
    <row r="410" spans="1:1" x14ac:dyDescent="0.3">
      <c r="A410" s="3"/>
    </row>
    <row r="411" spans="1:1" x14ac:dyDescent="0.3">
      <c r="A411" s="3"/>
    </row>
    <row r="412" spans="1:1" x14ac:dyDescent="0.3">
      <c r="A412" s="3"/>
    </row>
    <row r="413" spans="1:1" x14ac:dyDescent="0.3">
      <c r="A413" s="3"/>
    </row>
    <row r="414" spans="1:1" x14ac:dyDescent="0.3">
      <c r="A414" s="3"/>
    </row>
    <row r="415" spans="1:1" x14ac:dyDescent="0.3">
      <c r="A415" s="3"/>
    </row>
    <row r="416" spans="1:1" x14ac:dyDescent="0.3">
      <c r="A416" s="3"/>
    </row>
    <row r="417" spans="1:1" x14ac:dyDescent="0.3">
      <c r="A417" s="3"/>
    </row>
    <row r="418" spans="1:1" x14ac:dyDescent="0.3">
      <c r="A418" s="3"/>
    </row>
    <row r="419" spans="1:1" x14ac:dyDescent="0.3">
      <c r="A419" s="3"/>
    </row>
    <row r="420" spans="1:1" x14ac:dyDescent="0.3">
      <c r="A420" s="3"/>
    </row>
    <row r="421" spans="1:1" x14ac:dyDescent="0.3">
      <c r="A421" s="3"/>
    </row>
    <row r="422" spans="1:1" x14ac:dyDescent="0.3">
      <c r="A422" s="3"/>
    </row>
    <row r="423" spans="1:1" x14ac:dyDescent="0.3">
      <c r="A423" s="3"/>
    </row>
    <row r="424" spans="1:1" x14ac:dyDescent="0.3">
      <c r="A424" s="3"/>
    </row>
    <row r="425" spans="1:1" x14ac:dyDescent="0.3">
      <c r="A425" s="3"/>
    </row>
    <row r="426" spans="1:1" x14ac:dyDescent="0.3">
      <c r="A426" s="3"/>
    </row>
    <row r="427" spans="1:1" x14ac:dyDescent="0.3">
      <c r="A427" s="3"/>
    </row>
    <row r="428" spans="1:1" x14ac:dyDescent="0.3">
      <c r="A428" s="3"/>
    </row>
    <row r="429" spans="1:1" x14ac:dyDescent="0.3">
      <c r="A429" s="3"/>
    </row>
    <row r="430" spans="1:1" x14ac:dyDescent="0.3">
      <c r="A430" s="3"/>
    </row>
    <row r="431" spans="1:1" x14ac:dyDescent="0.3">
      <c r="A431" s="3"/>
    </row>
    <row r="432" spans="1:1" x14ac:dyDescent="0.3">
      <c r="A432" s="3"/>
    </row>
    <row r="433" spans="1:1" x14ac:dyDescent="0.3">
      <c r="A433" s="3"/>
    </row>
    <row r="434" spans="1:1" x14ac:dyDescent="0.3">
      <c r="A434" s="3"/>
    </row>
    <row r="435" spans="1:1" x14ac:dyDescent="0.3">
      <c r="A435" s="3"/>
    </row>
    <row r="436" spans="1:1" x14ac:dyDescent="0.3">
      <c r="A436" s="3"/>
    </row>
    <row r="437" spans="1:1" x14ac:dyDescent="0.3">
      <c r="A437" s="3"/>
    </row>
    <row r="438" spans="1:1" x14ac:dyDescent="0.3">
      <c r="A438" s="3"/>
    </row>
    <row r="439" spans="1:1" x14ac:dyDescent="0.3">
      <c r="A439" s="3"/>
    </row>
    <row r="440" spans="1:1" x14ac:dyDescent="0.3">
      <c r="A440" s="3"/>
    </row>
    <row r="441" spans="1:1" x14ac:dyDescent="0.3">
      <c r="A441" s="3"/>
    </row>
    <row r="442" spans="1:1" x14ac:dyDescent="0.3">
      <c r="A442" s="3"/>
    </row>
    <row r="443" spans="1:1" x14ac:dyDescent="0.3">
      <c r="A443" s="3"/>
    </row>
    <row r="444" spans="1:1" x14ac:dyDescent="0.3">
      <c r="A444" s="3"/>
    </row>
    <row r="445" spans="1:1" x14ac:dyDescent="0.3">
      <c r="A445" s="3"/>
    </row>
    <row r="446" spans="1:1" x14ac:dyDescent="0.3">
      <c r="A446" s="3"/>
    </row>
    <row r="447" spans="1:1" x14ac:dyDescent="0.3">
      <c r="A447" s="3"/>
    </row>
    <row r="448" spans="1:1" x14ac:dyDescent="0.3">
      <c r="A448" s="3"/>
    </row>
    <row r="449" spans="1:1" x14ac:dyDescent="0.3">
      <c r="A449" s="3"/>
    </row>
    <row r="450" spans="1:1" x14ac:dyDescent="0.3">
      <c r="A450" s="3"/>
    </row>
    <row r="451" spans="1:1" x14ac:dyDescent="0.3">
      <c r="A451" s="3"/>
    </row>
    <row r="452" spans="1:1" x14ac:dyDescent="0.3">
      <c r="A452" s="3"/>
    </row>
    <row r="453" spans="1:1" x14ac:dyDescent="0.3">
      <c r="A453" s="3"/>
    </row>
    <row r="454" spans="1:1" x14ac:dyDescent="0.3">
      <c r="A454" s="3"/>
    </row>
    <row r="455" spans="1:1" x14ac:dyDescent="0.3">
      <c r="A455" s="3"/>
    </row>
    <row r="456" spans="1:1" x14ac:dyDescent="0.3">
      <c r="A456" s="3"/>
    </row>
    <row r="457" spans="1:1" x14ac:dyDescent="0.3">
      <c r="A457" s="3"/>
    </row>
    <row r="458" spans="1:1" x14ac:dyDescent="0.3">
      <c r="A458" s="3"/>
    </row>
    <row r="459" spans="1:1" x14ac:dyDescent="0.3">
      <c r="A459" s="3"/>
    </row>
    <row r="460" spans="1:1" x14ac:dyDescent="0.3">
      <c r="A460" s="3"/>
    </row>
    <row r="461" spans="1:1" x14ac:dyDescent="0.3">
      <c r="A461" s="3"/>
    </row>
    <row r="462" spans="1:1" x14ac:dyDescent="0.3">
      <c r="A462" s="3"/>
    </row>
    <row r="463" spans="1:1" x14ac:dyDescent="0.3">
      <c r="A463" s="3"/>
    </row>
    <row r="464" spans="1:1" x14ac:dyDescent="0.3">
      <c r="A464" s="3"/>
    </row>
    <row r="465" spans="1:1" x14ac:dyDescent="0.3">
      <c r="A465" s="3"/>
    </row>
    <row r="466" spans="1:1" x14ac:dyDescent="0.3">
      <c r="A466" s="3"/>
    </row>
    <row r="467" spans="1:1" x14ac:dyDescent="0.3">
      <c r="A467" s="3"/>
    </row>
    <row r="468" spans="1:1" x14ac:dyDescent="0.3">
      <c r="A468" s="3"/>
    </row>
    <row r="469" spans="1:1" x14ac:dyDescent="0.3">
      <c r="A469" s="3"/>
    </row>
    <row r="470" spans="1:1" x14ac:dyDescent="0.3">
      <c r="A470" s="3"/>
    </row>
    <row r="471" spans="1:1" x14ac:dyDescent="0.3">
      <c r="A471" s="3"/>
    </row>
    <row r="472" spans="1:1" x14ac:dyDescent="0.3">
      <c r="A472" s="3"/>
    </row>
    <row r="473" spans="1:1" x14ac:dyDescent="0.3">
      <c r="A473" s="3"/>
    </row>
    <row r="474" spans="1:1" x14ac:dyDescent="0.3">
      <c r="A474" s="3"/>
    </row>
    <row r="475" spans="1:1" x14ac:dyDescent="0.3">
      <c r="A475" s="3"/>
    </row>
    <row r="476" spans="1:1" x14ac:dyDescent="0.3">
      <c r="A476" s="3"/>
    </row>
    <row r="477" spans="1:1" x14ac:dyDescent="0.3">
      <c r="A477" s="3"/>
    </row>
    <row r="478" spans="1:1" x14ac:dyDescent="0.3">
      <c r="A478" s="3"/>
    </row>
    <row r="479" spans="1:1" x14ac:dyDescent="0.3">
      <c r="A479" s="3"/>
    </row>
    <row r="480" spans="1:1" x14ac:dyDescent="0.3">
      <c r="A480" s="3"/>
    </row>
    <row r="481" spans="1:1" x14ac:dyDescent="0.3">
      <c r="A481" s="3"/>
    </row>
    <row r="482" spans="1:1" x14ac:dyDescent="0.3">
      <c r="A482" s="3"/>
    </row>
    <row r="483" spans="1:1" x14ac:dyDescent="0.3">
      <c r="A483" s="3"/>
    </row>
    <row r="484" spans="1:1" x14ac:dyDescent="0.3">
      <c r="A484" s="3"/>
    </row>
    <row r="485" spans="1:1" x14ac:dyDescent="0.3">
      <c r="A485" s="3"/>
    </row>
    <row r="486" spans="1:1" x14ac:dyDescent="0.3">
      <c r="A486" s="3"/>
    </row>
    <row r="487" spans="1:1" x14ac:dyDescent="0.3">
      <c r="A487" s="3"/>
    </row>
    <row r="488" spans="1:1" x14ac:dyDescent="0.3">
      <c r="A488" s="3"/>
    </row>
    <row r="489" spans="1:1" x14ac:dyDescent="0.3">
      <c r="A489" s="3"/>
    </row>
    <row r="490" spans="1:1" x14ac:dyDescent="0.3">
      <c r="A490" s="3"/>
    </row>
    <row r="491" spans="1:1" x14ac:dyDescent="0.3">
      <c r="A491" s="3"/>
    </row>
    <row r="492" spans="1:1" x14ac:dyDescent="0.3">
      <c r="A492" s="3"/>
    </row>
    <row r="493" spans="1:1" x14ac:dyDescent="0.3">
      <c r="A493" s="3"/>
    </row>
    <row r="494" spans="1:1" x14ac:dyDescent="0.3">
      <c r="A494" s="3"/>
    </row>
    <row r="495" spans="1:1" x14ac:dyDescent="0.3">
      <c r="A495" s="3"/>
    </row>
    <row r="496" spans="1:1" x14ac:dyDescent="0.3">
      <c r="A496" s="3"/>
    </row>
    <row r="497" spans="1:1" x14ac:dyDescent="0.3">
      <c r="A497" s="3"/>
    </row>
    <row r="498" spans="1:1" x14ac:dyDescent="0.3">
      <c r="A498" s="3"/>
    </row>
    <row r="499" spans="1:1" x14ac:dyDescent="0.3">
      <c r="A499" s="3"/>
    </row>
    <row r="500" spans="1:1" x14ac:dyDescent="0.3">
      <c r="A500" s="3"/>
    </row>
    <row r="501" spans="1:1" x14ac:dyDescent="0.3">
      <c r="A501" s="3"/>
    </row>
    <row r="502" spans="1:1" x14ac:dyDescent="0.3">
      <c r="A502" s="3"/>
    </row>
    <row r="503" spans="1:1" x14ac:dyDescent="0.3">
      <c r="A503" s="3"/>
    </row>
    <row r="504" spans="1:1" x14ac:dyDescent="0.3">
      <c r="A504" s="3"/>
    </row>
    <row r="505" spans="1:1" x14ac:dyDescent="0.3">
      <c r="A505" s="3"/>
    </row>
    <row r="506" spans="1:1" x14ac:dyDescent="0.3">
      <c r="A506" s="3"/>
    </row>
    <row r="507" spans="1:1" x14ac:dyDescent="0.3">
      <c r="A507" s="3"/>
    </row>
    <row r="508" spans="1:1" x14ac:dyDescent="0.3">
      <c r="A508" s="3"/>
    </row>
    <row r="509" spans="1:1" x14ac:dyDescent="0.3">
      <c r="A509" s="3"/>
    </row>
    <row r="510" spans="1:1" x14ac:dyDescent="0.3">
      <c r="A510" s="3"/>
    </row>
    <row r="511" spans="1:1" x14ac:dyDescent="0.3">
      <c r="A511" s="3"/>
    </row>
    <row r="512" spans="1:1" x14ac:dyDescent="0.3">
      <c r="A512" s="3"/>
    </row>
    <row r="513" spans="1:1" x14ac:dyDescent="0.3">
      <c r="A513" s="3"/>
    </row>
    <row r="514" spans="1:1" x14ac:dyDescent="0.3">
      <c r="A514" s="3"/>
    </row>
    <row r="515" spans="1:1" x14ac:dyDescent="0.3">
      <c r="A515" s="3"/>
    </row>
    <row r="516" spans="1:1" x14ac:dyDescent="0.3">
      <c r="A516" s="3"/>
    </row>
    <row r="517" spans="1:1" x14ac:dyDescent="0.3">
      <c r="A517" s="3"/>
    </row>
    <row r="518" spans="1:1" x14ac:dyDescent="0.3">
      <c r="A518" s="3"/>
    </row>
    <row r="519" spans="1:1" x14ac:dyDescent="0.3">
      <c r="A519" s="3"/>
    </row>
    <row r="520" spans="1:1" x14ac:dyDescent="0.3">
      <c r="A520" s="3"/>
    </row>
    <row r="521" spans="1:1" x14ac:dyDescent="0.3">
      <c r="A521" s="3"/>
    </row>
    <row r="522" spans="1:1" x14ac:dyDescent="0.3">
      <c r="A522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XFD1048575"/>
  <sheetViews>
    <sheetView zoomScale="106" zoomScaleNormal="100" workbookViewId="0">
      <selection activeCell="G8" sqref="G8"/>
    </sheetView>
  </sheetViews>
  <sheetFormatPr defaultColWidth="8.5" defaultRowHeight="14" x14ac:dyDescent="0.3"/>
  <cols>
    <col min="2" max="2" width="14.3984375" customWidth="1"/>
    <col min="3" max="3" width="21" customWidth="1"/>
    <col min="4" max="4" width="26.69921875" customWidth="1"/>
    <col min="5" max="5" width="22.59765625" customWidth="1"/>
    <col min="6" max="6" width="25" customWidth="1"/>
    <col min="7" max="7" width="20.796875" customWidth="1"/>
    <col min="8" max="8" width="21.3984375" customWidth="1"/>
    <col min="9" max="9" width="18.5" customWidth="1"/>
    <col min="10" max="10" width="8.5" customWidth="1"/>
  </cols>
  <sheetData>
    <row r="1" spans="2:11" x14ac:dyDescent="0.3">
      <c r="B1" s="5" t="s">
        <v>0</v>
      </c>
      <c r="C1" s="5" t="s">
        <v>15</v>
      </c>
      <c r="D1" s="5" t="s">
        <v>30</v>
      </c>
      <c r="E1" s="5" t="s">
        <v>22</v>
      </c>
      <c r="F1" s="5" t="s">
        <v>23</v>
      </c>
      <c r="G1" s="5" t="s">
        <v>16</v>
      </c>
      <c r="H1" s="5" t="s">
        <v>17</v>
      </c>
      <c r="I1" s="5" t="s">
        <v>18</v>
      </c>
    </row>
    <row r="2" spans="2:11" x14ac:dyDescent="0.3">
      <c r="B2" s="4">
        <v>35795</v>
      </c>
      <c r="C2">
        <f>'Time Series Risk and Return'!H320</f>
        <v>0.18398519493231524</v>
      </c>
      <c r="D2">
        <f>'Time Series Risk and Return'!I320</f>
        <v>8.5722091364927033E-2</v>
      </c>
      <c r="E2">
        <f>'Time Series Risk and Return'!J320</f>
        <v>0.12174914284012243</v>
      </c>
      <c r="F2">
        <f>'Time Series Risk and Return'!K320</f>
        <v>6.7528597393362699E-2</v>
      </c>
      <c r="G2">
        <f>'Time Series Risk and Return'!F320</f>
        <v>0.54268038823836962</v>
      </c>
      <c r="H2">
        <f>(C2*F2^2-D2*G2*E2*F2)/(C2*F2^2+D2*E2^2-(C2+D2)*G2*E2*F2)</f>
        <v>0.50373214667684663</v>
      </c>
      <c r="I2">
        <f>(H2*C2+(1-H2)*D2)/SQRT(H2^2*E2^2+((1-H2)^2)*(F2^2)+2*(H2-H2^2)*G2*E2*F2)</f>
        <v>1.6030752173313978</v>
      </c>
      <c r="K2" s="9"/>
    </row>
    <row r="3" spans="2:11" x14ac:dyDescent="0.3">
      <c r="B3" s="4">
        <v>37621</v>
      </c>
      <c r="C3">
        <f>'Time Series Risk and Return'!H260</f>
        <v>9.0890898649027996E-2</v>
      </c>
      <c r="D3">
        <f>'Time Series Risk and Return'!I260</f>
        <v>7.0556900649823229E-2</v>
      </c>
      <c r="E3">
        <f>'Time Series Risk and Return'!J260</f>
        <v>0.15440147154265002</v>
      </c>
      <c r="F3">
        <f>'Time Series Risk and Return'!K260</f>
        <v>6.7813876592479672E-2</v>
      </c>
      <c r="G3">
        <f>'Time Series Risk and Return'!F260</f>
        <v>-6.3012612222270836E-2</v>
      </c>
      <c r="H3">
        <f t="shared" ref="H3:H4" si="0">(C3*F3^2-D3*G3*E3*F3)/(C3*F3^2+D3*E3^2-(C3+D3)*G3*E3*F3)</f>
        <v>0.21052351336359573</v>
      </c>
      <c r="I3">
        <f>(H3*C3+(1-H3)*D3)/SQRT(H3^2*E3^2+((1-H3)^2)*(F3^2)+2*(H3-H3^2)*G3*E3*F3)</f>
        <v>1.2297375892900406</v>
      </c>
    </row>
    <row r="4" spans="2:11" x14ac:dyDescent="0.3">
      <c r="B4" s="4">
        <v>39813</v>
      </c>
      <c r="C4">
        <f>'Time Series Risk and Return'!H188</f>
        <v>-1.0930663633047399E-2</v>
      </c>
      <c r="D4">
        <f>'Time Series Risk and Return'!I188</f>
        <v>5.9245624881571146E-2</v>
      </c>
      <c r="E4">
        <f>'Time Series Risk and Return'!J188</f>
        <v>0.15142556956020953</v>
      </c>
      <c r="F4">
        <f>'Time Series Risk and Return'!K188</f>
        <v>7.610949605854149E-2</v>
      </c>
      <c r="G4">
        <f>'Time Series Risk and Return'!F188</f>
        <v>-0.29997065236581422</v>
      </c>
      <c r="H4">
        <f t="shared" si="0"/>
        <v>9.6773989320470349E-2</v>
      </c>
      <c r="I4">
        <f>(H4*C4+(1-H4)*D4)/SQRT(H4^2*E4^2+((1-H4)^2)*(F4^2)+2*(H4-H4^2)*G4*E4*F4)</f>
        <v>0.79658315235155996</v>
      </c>
    </row>
    <row r="9" spans="2:11" x14ac:dyDescent="0.3">
      <c r="B9" t="s">
        <v>26</v>
      </c>
      <c r="C9" t="s">
        <v>27</v>
      </c>
      <c r="D9" t="s">
        <v>28</v>
      </c>
      <c r="E9" t="s">
        <v>18</v>
      </c>
    </row>
    <row r="10" spans="2:11" x14ac:dyDescent="0.3">
      <c r="B10" s="4">
        <f>B2</f>
        <v>35795</v>
      </c>
      <c r="C10" s="6">
        <f>H2</f>
        <v>0.50373214667684663</v>
      </c>
      <c r="D10" s="6">
        <f>1-C10</f>
        <v>0.49626785332315337</v>
      </c>
      <c r="E10" s="8">
        <f>I2</f>
        <v>1.6030752173313978</v>
      </c>
    </row>
    <row r="11" spans="2:11" x14ac:dyDescent="0.3">
      <c r="B11" s="4">
        <f>B3</f>
        <v>37621</v>
      </c>
      <c r="C11" s="6">
        <f>H3</f>
        <v>0.21052351336359573</v>
      </c>
      <c r="D11" s="6">
        <f>1-C11</f>
        <v>0.78947648663640424</v>
      </c>
      <c r="E11" s="8">
        <f>I3</f>
        <v>1.2297375892900406</v>
      </c>
    </row>
    <row r="12" spans="2:11" x14ac:dyDescent="0.3">
      <c r="B12" s="4">
        <f>B4</f>
        <v>39813</v>
      </c>
      <c r="C12" s="6">
        <f>H4</f>
        <v>9.6773989320470349E-2</v>
      </c>
      <c r="D12" s="6">
        <f>1-C12</f>
        <v>0.90322601067952968</v>
      </c>
      <c r="E12" s="8">
        <f>I4</f>
        <v>0.79658315235155996</v>
      </c>
    </row>
    <row r="22" spans="8:8" x14ac:dyDescent="0.3">
      <c r="H22" t="s">
        <v>29</v>
      </c>
    </row>
    <row r="28" spans="8:8" x14ac:dyDescent="0.3">
      <c r="H28" t="s">
        <v>32</v>
      </c>
    </row>
    <row r="1048550" spans="16384:16384" x14ac:dyDescent="0.3">
      <c r="XFD1048550" t="e" cm="1">
        <f t="array" ref="XFD1048550">solver_pre</f>
        <v>#NAME?</v>
      </c>
    </row>
    <row r="1048551" spans="16384:16384" x14ac:dyDescent="0.3">
      <c r="XFD1048551" t="e" cm="1">
        <f t="array" ref="XFD1048551">solver_scl</f>
        <v>#NAME?</v>
      </c>
    </row>
    <row r="1048552" spans="16384:16384" x14ac:dyDescent="0.3">
      <c r="XFD1048552" t="e" cm="1">
        <f t="array" ref="XFD1048552">solver_rlx</f>
        <v>#NAME?</v>
      </c>
    </row>
    <row r="1048553" spans="16384:16384" x14ac:dyDescent="0.3">
      <c r="XFD1048553" t="e" cm="1">
        <f t="array" ref="XFD1048553">solver_tol</f>
        <v>#NAME?</v>
      </c>
    </row>
    <row r="1048554" spans="16384:16384" x14ac:dyDescent="0.3">
      <c r="XFD1048554" t="e" cm="1">
        <f t="array" ref="XFD1048554">solver_cvg</f>
        <v>#NAME?</v>
      </c>
    </row>
    <row r="1048555" spans="16384:16384" x14ac:dyDescent="0.3">
      <c r="XFD1048555" t="e" cm="1">
        <f t="array" ref="XFD1048555">AREAS(solver_adj1)</f>
        <v>#NAME?</v>
      </c>
    </row>
    <row r="1048556" spans="16384:16384" x14ac:dyDescent="0.3">
      <c r="XFD1048556" t="e" cm="1">
        <f t="array" ref="XFD1048556">solver_ssz</f>
        <v>#NAME?</v>
      </c>
    </row>
    <row r="1048557" spans="16384:16384" x14ac:dyDescent="0.3">
      <c r="XFD1048557" t="e" cm="1">
        <f t="array" ref="XFD1048557">solver_rsd</f>
        <v>#NAME?</v>
      </c>
    </row>
    <row r="1048558" spans="16384:16384" x14ac:dyDescent="0.3">
      <c r="XFD1048558" t="e" cm="1">
        <f t="array" ref="XFD1048558">solver_mrt</f>
        <v>#NAME?</v>
      </c>
    </row>
    <row r="1048559" spans="16384:16384" x14ac:dyDescent="0.3">
      <c r="XFD1048559" t="e" cm="1">
        <f t="array" ref="XFD1048559">solver_mni</f>
        <v>#NAME?</v>
      </c>
    </row>
    <row r="1048560" spans="16384:16384" x14ac:dyDescent="0.3">
      <c r="XFD1048560" t="e" cm="1">
        <f t="array" ref="XFD1048560">solver_rbv</f>
        <v>#NAME?</v>
      </c>
    </row>
    <row r="1048561" spans="16384:16384" x14ac:dyDescent="0.3">
      <c r="XFD1048561" t="e" cm="1">
        <f t="array" ref="XFD1048561">solver_neg</f>
        <v>#NAME?</v>
      </c>
    </row>
    <row r="1048562" spans="16384:16384" x14ac:dyDescent="0.3">
      <c r="XFD1048562" t="e" cm="1">
        <f t="array" ref="XFD1048562">solver_ntr</f>
        <v>#NAME?</v>
      </c>
    </row>
    <row r="1048563" spans="16384:16384" x14ac:dyDescent="0.3">
      <c r="XFD1048563" t="e" cm="1">
        <f t="array" ref="XFD1048563">solver_acc</f>
        <v>#NAME?</v>
      </c>
    </row>
    <row r="1048564" spans="16384:16384" x14ac:dyDescent="0.3">
      <c r="XFD1048564" t="e" cm="1">
        <f t="array" ref="XFD1048564">solver_res</f>
        <v>#NAME?</v>
      </c>
    </row>
    <row r="1048565" spans="16384:16384" x14ac:dyDescent="0.3">
      <c r="XFD1048565" t="e" cm="1">
        <f t="array" ref="XFD1048565">solver_ars</f>
        <v>#NAME?</v>
      </c>
    </row>
    <row r="1048566" spans="16384:16384" x14ac:dyDescent="0.3">
      <c r="XFD1048566" t="e" cm="1">
        <f t="array" ref="XFD1048566">solver_sta</f>
        <v>#NAME?</v>
      </c>
    </row>
    <row r="1048567" spans="16384:16384" x14ac:dyDescent="0.3">
      <c r="XFD1048567" t="e" cm="1">
        <f t="array" ref="XFD1048567">solver_met</f>
        <v>#NAME?</v>
      </c>
    </row>
    <row r="1048568" spans="16384:16384" x14ac:dyDescent="0.3">
      <c r="XFD1048568" t="e" cm="1">
        <f t="array" ref="XFD1048568">solver_soc</f>
        <v>#NAME?</v>
      </c>
    </row>
    <row r="1048569" spans="16384:16384" x14ac:dyDescent="0.3">
      <c r="XFD1048569" t="e" cm="1">
        <f t="array" ref="XFD1048569">solver_lpt</f>
        <v>#NAME?</v>
      </c>
    </row>
    <row r="1048570" spans="16384:16384" x14ac:dyDescent="0.3">
      <c r="XFD1048570" t="e" cm="1">
        <f t="array" ref="XFD1048570">solver_lpp</f>
        <v>#NAME?</v>
      </c>
    </row>
    <row r="1048571" spans="16384:16384" x14ac:dyDescent="0.3">
      <c r="XFD1048571" t="e" cm="1">
        <f t="array" ref="XFD1048571">solver_gap</f>
        <v>#NAME?</v>
      </c>
    </row>
    <row r="1048572" spans="16384:16384" x14ac:dyDescent="0.3">
      <c r="XFD1048572" t="e" cm="1">
        <f t="array" ref="XFD1048572">solver_ips</f>
        <v>#NAME?</v>
      </c>
    </row>
    <row r="1048573" spans="16384:16384" x14ac:dyDescent="0.3">
      <c r="XFD1048573" t="e" cm="1">
        <f t="array" ref="XFD1048573">solver_fea</f>
        <v>#NAME?</v>
      </c>
    </row>
    <row r="1048574" spans="16384:16384" x14ac:dyDescent="0.3">
      <c r="XFD1048574" t="e" cm="1">
        <f t="array" ref="XFD1048574">solver_ipi</f>
        <v>#NAME?</v>
      </c>
    </row>
    <row r="1048575" spans="16384:16384" x14ac:dyDescent="0.3">
      <c r="XFD1048575" t="e" cm="1">
        <f t="array" ref="XFD1048575">solver_ipd</f>
        <v>#NAME?</v>
      </c>
    </row>
  </sheetData>
  <pageMargins left="0.7" right="0.7" top="0.75" bottom="0.75" header="0.511811023622047" footer="0.511811023622047"/>
  <pageSetup orientation="portrait" horizontalDpi="300" verticalDpi="300" r:id="rId1"/>
  <drawing r:id="rId2"/>
  <tableParts count="1">
    <tablePart r:id="rId3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0556EAE9-257D-46A7-A4EA-48D37F44459B}">
          <xm:f>'Sharpe Ratio'!$H$2</xm:f>
        </x15:webExtension>
        <x15:webExtension appRef="{C9A9AE03-C73B-4CE5-AE78-95177587E036}">
          <xm:f>'Sharpe Ratio'!$H$3</xm:f>
        </x15:webExtension>
        <x15:webExtension appRef="{3904B126-46D6-4C66-8452-CE08254F05C6}">
          <xm:f>'Sharpe Ratio'!1:1048576</xm:f>
        </x15:webExtension>
        <x15:webExtension appRef="{21483BE3-C69E-4AA9-8016-FD7E352B2E39}">
          <xm:f>'Sharpe Ratio'!XFD1048550:XFD1048575</xm:f>
        </x15:webExtension>
        <x15:webExtension appRef="{4EDC5F63-372B-407F-B792-4AEFCDE64734}">
          <xm:f>'Sharpe Ratio'!$I$4</xm:f>
        </x15:webExtension>
        <x15:webExtension appRef="{1CBA319A-C9FA-490D-A3B4-920002EC6AD6}">
          <xm:f>'Sharpe Ratio'!$H$4</xm:f>
        </x15:webExtension>
      </x15:webExtens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4"/>
  <sheetViews>
    <sheetView zoomScaleNormal="100" workbookViewId="0">
      <selection activeCell="E19" sqref="E19"/>
    </sheetView>
  </sheetViews>
  <sheetFormatPr defaultColWidth="8.5" defaultRowHeight="14" x14ac:dyDescent="0.3"/>
  <cols>
    <col min="2" max="2" width="9.8984375" customWidth="1"/>
    <col min="4" max="4" width="18.8984375" customWidth="1"/>
    <col min="5" max="5" width="11.69921875" customWidth="1"/>
    <col min="6" max="6" width="13.5" customWidth="1"/>
  </cols>
  <sheetData>
    <row r="1" spans="2:6" x14ac:dyDescent="0.3">
      <c r="B1" s="5" t="s">
        <v>19</v>
      </c>
      <c r="C1" s="5" t="s">
        <v>20</v>
      </c>
      <c r="D1" s="5" t="s">
        <v>21</v>
      </c>
      <c r="E1" s="5" t="s">
        <v>3</v>
      </c>
      <c r="F1" s="5" t="s">
        <v>18</v>
      </c>
    </row>
    <row r="2" spans="2:6" x14ac:dyDescent="0.3">
      <c r="B2">
        <v>1997</v>
      </c>
      <c r="C2" s="6" cm="1">
        <f t="array" ref="C2">PRODUCT(1+'Time Series Risk and Return'!M2:M188)^(1/10)-1</f>
        <v>0.13389471555165722</v>
      </c>
      <c r="D2" s="6">
        <f>_xlfn.STDEV.S('Time Series Risk and Return'!M2:M188)*SQRT(12)</f>
        <v>8.3406361848041663E-2</v>
      </c>
      <c r="E2" s="6" cm="1">
        <f t="array" ref="E2">PRODUCT(1+'Time Series Risk and Return'!D2:D188)^(1/10)-1</f>
        <v>1.2172596090003207E-3</v>
      </c>
      <c r="F2">
        <f>(C2-E2)/D2</f>
        <v>1.5907354427517462</v>
      </c>
    </row>
    <row r="3" spans="2:6" x14ac:dyDescent="0.3">
      <c r="B3">
        <v>2002</v>
      </c>
      <c r="C3" s="6" cm="1">
        <f t="array" ref="C3">PRODUCT(1+'Time Series Risk and Return'!N2:N188)^(1/10)-1</f>
        <v>7.1945516478090221E-2</v>
      </c>
      <c r="D3" s="6">
        <f>_xlfn.STDEV.S('Time Series Risk and Return'!N2:N188)*SQRT(12)</f>
        <v>6.519279066172419E-2</v>
      </c>
      <c r="E3" s="6" cm="1">
        <f t="array" ref="E3">PRODUCT(1+'Time Series Risk and Return'!D2:D188)^(1/10)-1</f>
        <v>1.2172596090003207E-3</v>
      </c>
      <c r="F3">
        <f t="shared" ref="F3:F4" si="0">(C3-E3)/D3</f>
        <v>1.0849091770911976</v>
      </c>
    </row>
    <row r="4" spans="2:6" x14ac:dyDescent="0.3">
      <c r="B4">
        <v>2008</v>
      </c>
      <c r="C4" s="6" cm="1">
        <f t="array" ref="C4">PRODUCT(1+'Time Series Risk and Return'!O2:O188)^(1/10)-1</f>
        <v>4.7676557182176227E-2</v>
      </c>
      <c r="D4" s="6">
        <f>_xlfn.STDEV.S('Time Series Risk and Return'!O2:O188)*SQRT(12)</f>
        <v>6.7651006420192547E-2</v>
      </c>
      <c r="E4" s="6" cm="1">
        <f t="array" ref="E4">PRODUCT(1+'Time Series Risk and Return'!D2:D188)^(1/10)-1</f>
        <v>1.2172596090003207E-3</v>
      </c>
      <c r="F4">
        <f t="shared" si="0"/>
        <v>0.68674954049624726</v>
      </c>
    </row>
  </sheetData>
  <pageMargins left="0.7" right="0.7" top="0.75" bottom="0.75" header="0.511811023622047" footer="0.511811023622047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 Series Risk and Return</vt:lpstr>
      <vt:lpstr>Plot Sheet</vt:lpstr>
      <vt:lpstr>Sharpe Ratio</vt:lpstr>
      <vt:lpstr>Portfolio Returns &amp; Volitility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joshua kocher</dc:creator>
  <dc:description/>
  <cp:lastModifiedBy>Zhu, Alfred Z</cp:lastModifiedBy>
  <cp:revision>1</cp:revision>
  <dcterms:created xsi:type="dcterms:W3CDTF">2024-07-29T01:56:51Z</dcterms:created>
  <dcterms:modified xsi:type="dcterms:W3CDTF">2024-09-23T03:59:10Z</dcterms:modified>
  <dc:language>en-US</dc:language>
</cp:coreProperties>
</file>