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0019887\Box Sync\Bootcamp_DataAnalytics\PREWORK_IEH\Module-1\"/>
    </mc:Choice>
  </mc:AlternateContent>
  <xr:revisionPtr revIDLastSave="0" documentId="8_{C66A87C5-6C64-4B79-B4A1-8F039C4F857A}" xr6:coauthVersionLast="44" xr6:coauthVersionMax="44" xr10:uidLastSave="{00000000-0000-0000-0000-000000000000}"/>
  <bookViews>
    <workbookView xWindow="-96" yWindow="-96" windowWidth="23232" windowHeight="12552" activeTab="5" xr2:uid="{00000000-000D-0000-FFFF-FFFF00000000}"/>
  </bookViews>
  <sheets>
    <sheet name="Cat Pivot" sheetId="2" r:id="rId1"/>
    <sheet name="Sub-Cat Pivot" sheetId="3" r:id="rId2"/>
    <sheet name="Month Created" sheetId="4" r:id="rId3"/>
    <sheet name="Bonus1" sheetId="5" r:id="rId4"/>
    <sheet name="Bonus2" sheetId="6" r:id="rId5"/>
    <sheet name="Data" sheetId="1" r:id="rId6"/>
  </sheets>
  <definedNames>
    <definedName name="_xlnm._FilterDatabase" localSheetId="5" hidden="1">Data!$A$1:$N$4115</definedName>
  </definedNames>
  <calcPr calcId="191029"/>
  <pivotCaches>
    <pivotCache cacheId="25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0" i="6" l="1"/>
  <c r="J10" i="6"/>
  <c r="K9" i="6"/>
  <c r="J9" i="6"/>
  <c r="K8" i="6"/>
  <c r="J8" i="6"/>
  <c r="K7" i="6"/>
  <c r="J7" i="6"/>
  <c r="K6" i="6"/>
  <c r="J6" i="6"/>
  <c r="K5" i="6"/>
  <c r="J5" i="6"/>
  <c r="E14" i="5"/>
  <c r="D14" i="5"/>
  <c r="C14" i="5"/>
  <c r="E13" i="5"/>
  <c r="D13" i="5"/>
  <c r="C13" i="5"/>
  <c r="E12" i="5"/>
  <c r="D12" i="5"/>
  <c r="C12" i="5"/>
  <c r="F12" i="5" s="1"/>
  <c r="E11" i="5"/>
  <c r="D11" i="5"/>
  <c r="C11" i="5"/>
  <c r="E10" i="5"/>
  <c r="D10" i="5"/>
  <c r="E9" i="5"/>
  <c r="D9" i="5"/>
  <c r="C9" i="5"/>
  <c r="E8" i="5"/>
  <c r="D8" i="5"/>
  <c r="C8" i="5"/>
  <c r="F8" i="5" s="1"/>
  <c r="E7" i="5"/>
  <c r="D7" i="5"/>
  <c r="C7" i="5"/>
  <c r="F7" i="5" s="1"/>
  <c r="E6" i="5"/>
  <c r="D6" i="5"/>
  <c r="E5" i="5"/>
  <c r="D5" i="5"/>
  <c r="C5" i="5"/>
  <c r="C10" i="5"/>
  <c r="C6" i="5"/>
  <c r="E4" i="5"/>
  <c r="D4" i="5"/>
  <c r="C4" i="5"/>
  <c r="E3" i="5"/>
  <c r="D3" i="5"/>
  <c r="C3" i="5"/>
  <c r="F11" i="5" l="1"/>
  <c r="H11" i="5" s="1"/>
  <c r="F13" i="5"/>
  <c r="H13" i="5" s="1"/>
  <c r="F14" i="5"/>
  <c r="H14" i="5" s="1"/>
  <c r="G4" i="5"/>
  <c r="H4" i="5"/>
  <c r="I12" i="5"/>
  <c r="I3" i="5"/>
  <c r="H7" i="5"/>
  <c r="I7" i="5"/>
  <c r="I4" i="5"/>
  <c r="H12" i="5"/>
  <c r="H8" i="5"/>
  <c r="I8" i="5"/>
  <c r="G10" i="5"/>
  <c r="I13" i="5"/>
  <c r="F3" i="5"/>
  <c r="H3" i="5" s="1"/>
  <c r="G7" i="5"/>
  <c r="G11" i="5"/>
  <c r="F4" i="5"/>
  <c r="F5" i="5"/>
  <c r="H5" i="5" s="1"/>
  <c r="F6" i="5"/>
  <c r="H6" i="5" s="1"/>
  <c r="G8" i="5"/>
  <c r="G12" i="5"/>
  <c r="F9" i="5"/>
  <c r="H9" i="5" s="1"/>
  <c r="F10" i="5"/>
  <c r="H10" i="5" s="1"/>
  <c r="G14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5" i="5" l="1"/>
  <c r="I10" i="5"/>
  <c r="G13" i="5"/>
  <c r="G9" i="5"/>
  <c r="I11" i="5"/>
  <c r="I14" i="5"/>
  <c r="I6" i="5"/>
  <c r="G6" i="5"/>
  <c r="I5" i="5"/>
  <c r="I9" i="5"/>
  <c r="G3" i="5"/>
</calcChain>
</file>

<file path=xl/sharedStrings.xml><?xml version="1.0" encoding="utf-8"?>
<sst xmlns="http://schemas.openxmlformats.org/spreadsheetml/2006/main" count="24864" uniqueCount="8413">
  <si>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</si>
  <si>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</si>
  <si>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</si>
  <si>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</si>
  <si>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</si>
  <si>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</si>
  <si>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</si>
  <si>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</si>
  <si>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</si>
  <si>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</si>
  <si>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</si>
  <si>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</si>
  <si>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</si>
  <si>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</si>
  <si>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</si>
  <si>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</si>
  <si>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</si>
  <si>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</si>
  <si>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</si>
  <si>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</si>
  <si>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</si>
  <si>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</si>
  <si>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</si>
  <si>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</si>
  <si>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</si>
  <si>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</si>
  <si>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</si>
  <si>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</si>
  <si>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</si>
  <si>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</si>
  <si>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</si>
  <si>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</si>
  <si>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</si>
  <si>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</si>
  <si>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</si>
  <si>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</si>
  <si>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</si>
  <si>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</si>
  <si>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</si>
  <si>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</si>
  <si>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</si>
  <si>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</si>
  <si>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</si>
  <si>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</si>
  <si>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</si>
  <si>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</si>
  <si>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</si>
  <si>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</si>
  <si>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</si>
  <si>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</si>
  <si>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</si>
  <si>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</si>
  <si>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</si>
  <si>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</si>
  <si>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</si>
  <si>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</si>
  <si>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</si>
  <si>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</si>
  <si>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</si>
  <si>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</si>
  <si>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</si>
  <si>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</si>
  <si>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</si>
  <si>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</si>
  <si>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</si>
  <si>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</si>
  <si>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</si>
  <si>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</si>
  <si>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</si>
  <si>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</si>
  <si>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</si>
  <si>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</si>
  <si>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</si>
  <si>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</si>
  <si>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</si>
  <si>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</si>
  <si>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</si>
  <si>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</si>
  <si>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</si>
  <si>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</si>
  <si>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</si>
  <si>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</si>
  <si>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</si>
  <si>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</si>
  <si>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</si>
  <si>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</si>
  <si>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</si>
  <si>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</si>
  <si>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</si>
  <si>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</si>
  <si>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</si>
  <si>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</si>
  <si>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</si>
  <si>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</si>
  <si>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</si>
  <si>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</si>
  <si>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</si>
  <si>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</si>
  <si>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</si>
  <si>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</si>
  <si>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</si>
  <si>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</si>
  <si>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</si>
  <si>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</si>
  <si>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</si>
  <si>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</si>
  <si>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</si>
  <si>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</si>
  <si>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</si>
  <si>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</si>
  <si>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</si>
  <si>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</si>
  <si>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</si>
  <si>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</si>
  <si>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</si>
  <si>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</si>
  <si>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</si>
  <si>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</si>
  <si>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</si>
  <si>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</si>
  <si>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</si>
  <si>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</si>
  <si>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</si>
  <si>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</si>
  <si>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</si>
  <si>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</si>
  <si>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</si>
  <si>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</si>
  <si>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</si>
  <si>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</si>
  <si>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</si>
  <si>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</si>
  <si>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</si>
  <si>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</si>
  <si>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</si>
  <si>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</si>
  <si>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</si>
  <si>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</si>
  <si>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</si>
  <si>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</si>
  <si>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</si>
  <si>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</si>
  <si>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</si>
  <si>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</si>
  <si>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</si>
  <si>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</si>
  <si>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</si>
  <si>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</si>
  <si>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</si>
  <si>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</si>
  <si>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</si>
  <si>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</si>
  <si>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</si>
  <si>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</si>
  <si>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</si>
  <si>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</si>
  <si>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</si>
  <si>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</si>
  <si>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</si>
  <si>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</si>
  <si>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</si>
  <si>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</si>
  <si>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</si>
  <si>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</si>
  <si>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</si>
  <si>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</si>
  <si>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</si>
  <si>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</si>
  <si>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</si>
  <si>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</si>
  <si>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</si>
  <si>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</si>
  <si>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</si>
  <si>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</si>
  <si>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</si>
  <si>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</si>
  <si>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</si>
  <si>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</si>
  <si>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</si>
  <si>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</si>
  <si>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</si>
  <si>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</si>
  <si>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</si>
  <si>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</si>
  <si>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</si>
  <si>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</si>
  <si>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</si>
  <si>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</si>
  <si>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</si>
  <si>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</si>
  <si>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</si>
  <si>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</si>
  <si>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</si>
  <si>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</si>
  <si>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</si>
  <si>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</si>
  <si>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</si>
  <si>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</si>
  <si>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</si>
  <si>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</si>
  <si>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</si>
  <si>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</si>
  <si>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</si>
  <si>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</si>
  <si>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</si>
  <si>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</si>
  <si>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</si>
  <si>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</si>
  <si>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</si>
  <si>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</si>
  <si>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</si>
  <si>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</si>
  <si>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</si>
  <si>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</si>
  <si>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</si>
  <si>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</si>
  <si>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</si>
  <si>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</si>
  <si>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</si>
  <si>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</si>
  <si>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</si>
  <si>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</si>
  <si>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</si>
  <si>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</si>
  <si>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</si>
  <si>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</si>
  <si>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</si>
  <si>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</si>
  <si>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</si>
  <si>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</si>
  <si>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</si>
  <si>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</si>
  <si>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</si>
  <si>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</si>
  <si>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</si>
  <si>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</si>
  <si>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</si>
  <si>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</si>
  <si>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</si>
  <si>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</si>
  <si>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</si>
  <si>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</si>
  <si>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</si>
  <si>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</si>
  <si>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</si>
  <si>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</si>
  <si>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</si>
  <si>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</si>
  <si>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</si>
  <si>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</si>
  <si>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</si>
  <si>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</si>
  <si>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</si>
  <si>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</si>
  <si>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</si>
  <si>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</si>
  <si>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</si>
  <si>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</si>
  <si>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</si>
  <si>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</si>
  <si>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</si>
  <si>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</si>
  <si>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</si>
  <si>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</si>
  <si>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</si>
  <si>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</si>
  <si>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</si>
  <si>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</si>
  <si>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</si>
  <si>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</si>
  <si>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</si>
  <si>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</si>
  <si>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</si>
  <si>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</si>
  <si>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</si>
  <si>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</si>
  <si>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</si>
  <si>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</si>
  <si>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</si>
  <si>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</si>
  <si>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</si>
  <si>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</si>
  <si>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</si>
  <si>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</si>
  <si>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</si>
  <si>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</si>
  <si>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</si>
  <si>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</si>
  <si>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</si>
  <si>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</si>
  <si>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</si>
  <si>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</si>
  <si>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</si>
  <si>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</si>
  <si>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</si>
  <si>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</si>
  <si>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</si>
  <si>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</si>
  <si>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</si>
  <si>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</si>
  <si>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</si>
  <si>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</si>
  <si>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</si>
  <si>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</si>
  <si>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</si>
  <si>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</si>
  <si>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</si>
  <si>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</si>
  <si>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</si>
  <si>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</si>
  <si>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</si>
  <si>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</si>
  <si>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</si>
  <si>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</si>
  <si>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</si>
  <si>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</si>
  <si>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</si>
  <si>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</si>
  <si>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</si>
  <si>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</si>
  <si>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</si>
  <si>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</si>
  <si>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</si>
  <si>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</si>
  <si>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</si>
  <si>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</si>
  <si>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</si>
  <si>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</si>
  <si>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</si>
  <si>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</si>
  <si>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</si>
  <si>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</si>
  <si>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</si>
  <si>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</si>
  <si>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</si>
  <si>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</si>
  <si>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</si>
  <si>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</si>
  <si>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</si>
  <si>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</si>
  <si>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</si>
  <si>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</si>
  <si>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</si>
  <si>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</si>
  <si>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</si>
  <si>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</si>
  <si>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</si>
  <si>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</si>
  <si>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</si>
  <si>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</si>
  <si>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</si>
  <si>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</si>
  <si>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</si>
  <si>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</si>
  <si>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</si>
  <si>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</si>
  <si>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</si>
  <si>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</si>
  <si>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</si>
  <si>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</si>
  <si>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</si>
  <si>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</si>
  <si>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</si>
  <si>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</si>
  <si>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</si>
  <si>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</si>
  <si>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</si>
  <si>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</si>
  <si>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</si>
  <si>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</si>
  <si>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</si>
  <si>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</si>
  <si>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</si>
  <si>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</si>
  <si>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</si>
  <si>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</si>
  <si>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</si>
  <si>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</si>
  <si>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</si>
  <si>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</si>
  <si>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</si>
  <si>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</si>
  <si>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</si>
  <si>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</si>
  <si>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</si>
  <si>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</si>
  <si>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</si>
  <si>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</si>
  <si>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</si>
  <si>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</si>
  <si>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</si>
  <si>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</si>
  <si>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</si>
  <si>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</si>
  <si>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</si>
  <si>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</si>
  <si>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</si>
  <si>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</si>
  <si>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</si>
  <si>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</si>
  <si>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</si>
  <si>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</si>
  <si>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</si>
  <si>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</si>
  <si>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</si>
  <si>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</si>
  <si>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</si>
  <si>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</si>
  <si>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</si>
  <si>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</si>
  <si>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</si>
  <si>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</si>
  <si>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</si>
  <si>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</si>
  <si>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</si>
  <si>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</si>
  <si>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</si>
  <si>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</si>
  <si>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</si>
  <si>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</si>
  <si>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</si>
  <si>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</si>
  <si>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</si>
  <si>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</si>
  <si>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</si>
  <si>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</si>
  <si>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</si>
  <si>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</si>
  <si>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</si>
  <si>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</si>
  <si>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</si>
  <si>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</si>
  <si>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</si>
  <si>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</si>
  <si>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</si>
  <si>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</si>
  <si>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</si>
  <si>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</si>
  <si>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</si>
  <si>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</si>
  <si>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</si>
  <si>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</si>
  <si>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</si>
  <si>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</si>
  <si>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</si>
  <si>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</si>
  <si>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</si>
  <si>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</si>
  <si>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</si>
  <si>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</si>
  <si>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</si>
  <si>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</si>
  <si>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</si>
  <si>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</si>
  <si>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</si>
  <si>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</si>
  <si>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</si>
  <si>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</si>
  <si>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</si>
  <si>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</si>
  <si>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</si>
  <si>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</si>
  <si>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</si>
  <si>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</si>
  <si>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</si>
  <si>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</si>
  <si>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</si>
  <si>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</si>
  <si>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</si>
  <si>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</si>
  <si>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</si>
  <si>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</si>
  <si>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</si>
  <si>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</si>
  <si>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</si>
  <si>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</si>
  <si>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</si>
  <si>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</si>
  <si>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</si>
  <si>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</si>
  <si>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</si>
  <si>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</si>
  <si>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</si>
  <si>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</si>
  <si>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</si>
  <si>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</si>
  <si>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</si>
  <si>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</si>
  <si>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</si>
  <si>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</si>
  <si>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</si>
  <si>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</si>
  <si>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</si>
  <si>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</si>
  <si>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</si>
  <si>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</si>
  <si>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</si>
  <si>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</si>
  <si>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</si>
  <si>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</si>
  <si>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</si>
  <si>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</si>
  <si>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</si>
  <si>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</si>
  <si>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</si>
  <si>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</si>
  <si>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</si>
  <si>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</si>
  <si>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</si>
  <si>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</si>
  <si>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</si>
  <si>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</si>
  <si>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</si>
  <si>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</si>
  <si>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</si>
  <si>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</si>
  <si>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</si>
  <si>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</si>
  <si>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</si>
  <si>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</si>
  <si>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</si>
  <si>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</si>
  <si>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</si>
  <si>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</si>
  <si>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</si>
  <si>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</si>
  <si>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</si>
  <si>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</si>
  <si>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</si>
  <si>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</si>
  <si>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</si>
  <si>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</si>
  <si>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</si>
  <si>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</si>
  <si>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</si>
  <si>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</si>
  <si>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</si>
  <si>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</si>
  <si>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</si>
  <si>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</si>
  <si>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</si>
  <si>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</si>
  <si>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</si>
  <si>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</si>
  <si>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</si>
  <si>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</si>
  <si>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</si>
  <si>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</si>
  <si>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</si>
  <si>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</si>
  <si>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</si>
  <si>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</si>
  <si>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</si>
  <si>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</si>
  <si>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</si>
  <si>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</si>
  <si>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</si>
  <si>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</si>
  <si>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</si>
  <si>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</si>
  <si>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</si>
  <si>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</si>
  <si>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</si>
  <si>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</si>
  <si>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</si>
  <si>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</si>
  <si>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</si>
  <si>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</si>
  <si>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</si>
  <si>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</si>
  <si>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</si>
  <si>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</si>
  <si>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</si>
  <si>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</si>
  <si>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</si>
  <si>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</si>
  <si>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</si>
  <si>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</si>
  <si>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</si>
  <si>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</si>
  <si>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</si>
  <si>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</si>
  <si>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</si>
  <si>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</si>
  <si>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</si>
  <si>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</si>
  <si>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</si>
  <si>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</si>
  <si>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</si>
  <si>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</si>
  <si>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</si>
  <si>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</si>
  <si>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</si>
  <si>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</si>
  <si>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</si>
  <si>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</si>
  <si>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</si>
  <si>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</si>
  <si>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</si>
  <si>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</si>
  <si>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</si>
  <si>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</si>
  <si>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</si>
  <si>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</si>
  <si>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</si>
  <si>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</si>
  <si>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</si>
  <si>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</si>
  <si>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</si>
  <si>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</si>
  <si>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</si>
  <si>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</si>
  <si>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</si>
  <si>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</si>
  <si>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</si>
  <si>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</si>
  <si>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</si>
  <si>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</si>
  <si>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</si>
  <si>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</si>
  <si>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</si>
  <si>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</si>
  <si>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</si>
  <si>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</si>
  <si>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</si>
  <si>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</si>
  <si>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</si>
  <si>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</si>
  <si>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</si>
  <si>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</si>
  <si>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</si>
  <si>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</si>
  <si>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</si>
  <si>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</si>
  <si>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</si>
  <si>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</si>
  <si>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</si>
  <si>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</si>
  <si>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</si>
  <si>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</si>
  <si>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</si>
  <si>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</si>
  <si>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</si>
  <si>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</si>
  <si>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</si>
  <si>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</si>
  <si>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</si>
  <si>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</si>
  <si>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</si>
  <si>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</si>
  <si>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</si>
  <si>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</si>
  <si>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</si>
  <si>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</si>
  <si>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</si>
  <si>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</si>
  <si>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</si>
  <si>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</si>
  <si>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</si>
  <si>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</si>
  <si>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</si>
  <si>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</si>
  <si>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</si>
  <si>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</si>
  <si>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</si>
  <si>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</si>
  <si>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</si>
  <si>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</si>
  <si>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</si>
  <si>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</si>
  <si>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</si>
  <si>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</si>
  <si>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</si>
  <si>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</si>
  <si>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</si>
  <si>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</si>
  <si>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</si>
  <si>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</si>
  <si>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</si>
  <si>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</si>
  <si>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</si>
  <si>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</si>
  <si>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</si>
  <si>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</si>
  <si>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</si>
  <si>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</si>
  <si>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</si>
  <si>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</si>
  <si>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</si>
  <si>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</si>
  <si>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</si>
  <si>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</si>
  <si>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</si>
  <si>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</si>
  <si>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</si>
  <si>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</si>
  <si>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</si>
  <si>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</si>
  <si>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</si>
  <si>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</si>
  <si>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</si>
  <si>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</si>
  <si>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</si>
  <si>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</si>
  <si>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</si>
  <si>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</si>
  <si>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</si>
  <si>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</si>
  <si>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</si>
  <si>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</si>
  <si>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</si>
  <si>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</si>
  <si>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</si>
  <si>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</si>
  <si>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</si>
  <si>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</si>
  <si>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</si>
  <si>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</si>
  <si>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</si>
  <si>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</si>
  <si>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</si>
  <si>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</si>
  <si>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</si>
  <si>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</si>
  <si>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</si>
  <si>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</si>
  <si>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</si>
  <si>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</si>
  <si>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</si>
  <si>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</si>
  <si>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</si>
  <si>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</si>
  <si>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</si>
  <si>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</si>
  <si>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</si>
  <si>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</si>
  <si>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</si>
  <si>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</si>
  <si>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</si>
  <si>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</si>
  <si>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</si>
  <si>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</si>
  <si>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</si>
  <si>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</si>
  <si>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</si>
  <si>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</si>
  <si>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</si>
  <si>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</si>
  <si>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</si>
  <si>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</si>
  <si>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</si>
  <si>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</si>
  <si>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</si>
  <si>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</si>
  <si>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</si>
  <si>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</si>
  <si>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</si>
  <si>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</si>
  <si>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</si>
  <si>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</si>
  <si>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</si>
  <si>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</si>
  <si>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</si>
  <si>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</si>
  <si>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</si>
  <si>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</si>
  <si>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</si>
  <si>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</si>
  <si>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</si>
  <si>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</si>
  <si>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</si>
  <si>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</si>
  <si>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</si>
  <si>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</si>
  <si>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</si>
  <si>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</si>
  <si>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</si>
  <si>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</si>
  <si>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</si>
  <si>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</si>
  <si>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</si>
  <si>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</si>
  <si>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</si>
  <si>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</si>
  <si>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</si>
  <si>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</si>
  <si>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</si>
  <si>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</si>
  <si>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</si>
  <si>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</si>
  <si>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</si>
  <si>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</si>
  <si>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</si>
  <si>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</si>
  <si>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</si>
  <si>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</si>
  <si>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</si>
  <si>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</si>
  <si>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</si>
  <si>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</si>
  <si>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</si>
  <si>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</si>
  <si>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</si>
  <si>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</si>
  <si>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</si>
  <si>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</si>
  <si>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</si>
  <si>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</si>
  <si>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</si>
  <si>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</si>
  <si>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</si>
  <si>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</si>
  <si>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</si>
  <si>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</si>
  <si>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</si>
  <si>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</si>
  <si>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</si>
  <si>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</si>
  <si>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</si>
  <si>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</si>
  <si>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</si>
  <si>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</si>
  <si>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</si>
  <si>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</si>
  <si>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</si>
  <si>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</si>
  <si>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</si>
  <si>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</si>
  <si>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</si>
  <si>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</si>
  <si>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</si>
  <si>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</si>
  <si>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</si>
  <si>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</si>
  <si>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</si>
  <si>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</si>
  <si>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</si>
  <si>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</si>
  <si>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</si>
  <si>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</si>
  <si>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</si>
  <si>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</si>
  <si>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</si>
  <si>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</si>
  <si>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</si>
  <si>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</si>
  <si>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</si>
  <si>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</si>
  <si>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</si>
  <si>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</si>
  <si>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</si>
  <si>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</si>
  <si>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</si>
  <si>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</si>
  <si>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</si>
  <si>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</si>
  <si>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</si>
  <si>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</si>
  <si>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</si>
  <si>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</si>
  <si>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</si>
  <si>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</si>
  <si>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</si>
  <si>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</si>
  <si>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</si>
  <si>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</si>
  <si>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</si>
  <si>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</si>
  <si>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</si>
  <si>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</si>
  <si>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</si>
  <si>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</si>
  <si>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</si>
  <si>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</si>
  <si>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</si>
  <si>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</si>
  <si>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</si>
  <si>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</si>
  <si>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</si>
  <si>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</si>
  <si>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</si>
  <si>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</si>
  <si>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</si>
  <si>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</si>
  <si>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</si>
  <si>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</si>
  <si>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</si>
  <si>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</si>
  <si>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</si>
  <si>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</si>
  <si>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</si>
  <si>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</si>
  <si>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</si>
  <si>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</si>
  <si>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</si>
  <si>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</si>
  <si>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</si>
  <si>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</si>
  <si>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</si>
  <si>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</si>
  <si>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</si>
  <si>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</si>
  <si>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</si>
  <si>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</si>
  <si>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</si>
  <si>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</si>
  <si>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</si>
  <si>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</si>
  <si>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</si>
  <si>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</si>
  <si>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</si>
  <si>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</si>
  <si>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</si>
  <si>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</si>
  <si>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</si>
  <si>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</si>
  <si>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</si>
  <si>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</si>
  <si>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</si>
  <si>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</si>
  <si>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</si>
  <si>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</si>
  <si>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</si>
  <si>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</si>
  <si>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</si>
  <si>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</si>
  <si>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</si>
  <si>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</si>
  <si>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</si>
  <si>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</si>
  <si>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</si>
  <si>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</si>
  <si>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</si>
  <si>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</si>
  <si>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</si>
  <si>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</si>
  <si>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</si>
  <si>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</si>
  <si>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</si>
  <si>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</si>
  <si>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</si>
  <si>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</si>
  <si>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</si>
  <si>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</si>
  <si>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</si>
  <si>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</si>
  <si>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</si>
  <si>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</si>
  <si>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</si>
  <si>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</si>
  <si>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</si>
  <si>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</si>
  <si>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</si>
  <si>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</si>
  <si>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</si>
  <si>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</si>
  <si>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</si>
  <si>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</si>
  <si>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</si>
  <si>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</si>
  <si>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</si>
  <si>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</si>
  <si>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</si>
  <si>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</si>
  <si>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</si>
  <si>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</si>
  <si>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</si>
  <si>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</si>
  <si>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</si>
  <si>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</si>
  <si>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</si>
  <si>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</si>
  <si>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</si>
  <si>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</si>
  <si>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</si>
  <si>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</si>
  <si>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</si>
  <si>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</si>
  <si>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</si>
  <si>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</si>
  <si>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</si>
  <si>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</si>
  <si>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</si>
  <si>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</si>
  <si>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</si>
  <si>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</si>
  <si>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</si>
  <si>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</si>
  <si>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</si>
  <si>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</si>
  <si>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</si>
  <si>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</si>
  <si>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</si>
  <si>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</si>
  <si>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</si>
  <si>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</si>
  <si>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</si>
  <si>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</si>
  <si>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</si>
  <si>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</si>
  <si>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</si>
  <si>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</si>
  <si>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</si>
  <si>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</si>
  <si>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</si>
  <si>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</si>
  <si>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</si>
  <si>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</si>
  <si>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</si>
  <si>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</si>
  <si>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</si>
  <si>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</si>
  <si>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</si>
  <si>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</si>
  <si>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</si>
  <si>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</si>
  <si>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</si>
  <si>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</si>
  <si>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</si>
  <si>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</si>
  <si>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</si>
  <si>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</si>
  <si>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</si>
  <si>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</si>
  <si>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</si>
  <si>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</si>
  <si>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</si>
  <si>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</si>
  <si>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</si>
  <si>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</si>
  <si>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</si>
  <si>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</si>
  <si>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</si>
  <si>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</si>
  <si>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</si>
  <si>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</si>
  <si>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</si>
  <si>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</si>
  <si>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</si>
  <si>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</si>
  <si>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</si>
  <si>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</si>
  <si>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</si>
  <si>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</si>
  <si>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</si>
  <si>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</si>
  <si>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</si>
  <si>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</si>
  <si>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</si>
  <si>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</si>
  <si>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</si>
  <si>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</si>
  <si>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</si>
  <si>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</si>
  <si>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</si>
  <si>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</si>
  <si>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</si>
  <si>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</si>
  <si>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</si>
  <si>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</si>
  <si>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</si>
  <si>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</si>
  <si>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</si>
  <si>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</si>
  <si>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</si>
  <si>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</si>
  <si>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</si>
  <si>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</si>
  <si>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</si>
  <si>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</si>
  <si>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</si>
  <si>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</si>
  <si>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</si>
  <si>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</si>
  <si>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</si>
  <si>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</si>
  <si>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</si>
  <si>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</si>
  <si>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</si>
  <si>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</si>
  <si>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</si>
  <si>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</si>
  <si>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</si>
  <si>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</si>
  <si>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</si>
  <si>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</si>
  <si>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</si>
  <si>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</si>
  <si>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</si>
  <si>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</si>
  <si>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</si>
  <si>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</si>
  <si>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</si>
  <si>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</si>
  <si>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</si>
  <si>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</si>
  <si>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</si>
  <si>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</si>
  <si>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</si>
  <si>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</si>
  <si>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</si>
  <si>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</si>
  <si>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</si>
  <si>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</si>
  <si>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</si>
  <si>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</si>
  <si>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</si>
  <si>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</si>
  <si>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</si>
  <si>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</si>
  <si>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</si>
  <si>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</si>
  <si>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</si>
  <si>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</si>
  <si>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</si>
  <si>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</si>
  <si>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</si>
  <si>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</si>
  <si>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</si>
  <si>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</si>
  <si>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</si>
  <si>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</si>
  <si>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</si>
  <si>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</si>
  <si>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</si>
  <si>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</si>
  <si>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</si>
  <si>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</si>
  <si>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</si>
  <si>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</si>
  <si>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</si>
  <si>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</si>
  <si>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</si>
  <si>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</si>
  <si>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</si>
  <si>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</si>
  <si>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</si>
  <si>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</si>
  <si>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</si>
  <si>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</si>
  <si>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</si>
  <si>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</si>
  <si>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</si>
  <si>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</si>
  <si>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</si>
  <si>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</si>
  <si>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</si>
  <si>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</si>
  <si>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</si>
  <si>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</si>
  <si>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</si>
  <si>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</si>
  <si>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</si>
  <si>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</si>
  <si>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</si>
  <si>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</si>
  <si>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</si>
  <si>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</si>
  <si>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</si>
  <si>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</si>
  <si>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</si>
  <si>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</si>
  <si>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</si>
  <si>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</si>
  <si>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</si>
  <si>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</si>
  <si>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</si>
  <si>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</si>
  <si>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</si>
  <si>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</si>
  <si>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</si>
  <si>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</si>
  <si>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</si>
  <si>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</si>
  <si>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</si>
  <si>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</si>
  <si>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</si>
  <si>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</si>
  <si>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</si>
  <si>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</si>
  <si>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</si>
  <si>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</si>
  <si>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</si>
  <si>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</si>
  <si>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</si>
  <si>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</si>
  <si>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</si>
  <si>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</si>
  <si>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</si>
  <si>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</si>
  <si>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</si>
  <si>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</si>
  <si>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</si>
  <si>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</si>
  <si>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</si>
  <si>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</si>
  <si>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</si>
  <si>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</si>
  <si>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</si>
  <si>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</si>
  <si>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</si>
  <si>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</si>
  <si>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</si>
  <si>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</si>
  <si>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</si>
  <si>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</si>
  <si>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</si>
  <si>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</si>
  <si>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</si>
  <si>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</si>
  <si>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</si>
  <si>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</si>
  <si>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</si>
  <si>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</si>
  <si>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</si>
  <si>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</si>
  <si>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</si>
  <si>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</si>
  <si>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</si>
  <si>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</si>
  <si>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</si>
  <si>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</si>
  <si>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</si>
  <si>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</si>
  <si>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</si>
  <si>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</si>
  <si>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</si>
  <si>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</si>
  <si>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</si>
  <si>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</si>
  <si>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</si>
  <si>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</si>
  <si>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</si>
  <si>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</si>
  <si>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</si>
  <si>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</si>
  <si>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</si>
  <si>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</si>
  <si>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</si>
  <si>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</si>
  <si>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</si>
  <si>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</si>
  <si>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</si>
  <si>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</si>
  <si>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</si>
  <si>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</si>
  <si>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</si>
  <si>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</si>
  <si>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</si>
  <si>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</si>
  <si>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</si>
  <si>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</si>
  <si>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</si>
  <si>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</si>
  <si>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</si>
  <si>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</si>
  <si>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</si>
  <si>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</si>
  <si>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</si>
  <si>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</si>
  <si>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</si>
  <si>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</si>
  <si>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</si>
  <si>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</si>
  <si>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</si>
  <si>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</si>
  <si>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</si>
  <si>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</si>
  <si>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</si>
  <si>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</si>
  <si>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</si>
  <si>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</si>
  <si>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</si>
  <si>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</si>
  <si>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</si>
  <si>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</si>
  <si>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</si>
  <si>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</si>
  <si>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</si>
  <si>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</si>
  <si>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</si>
  <si>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</si>
  <si>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</si>
  <si>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</si>
  <si>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</si>
  <si>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</si>
  <si>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</si>
  <si>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</si>
  <si>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</si>
  <si>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</si>
  <si>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</si>
  <si>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</si>
  <si>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</si>
  <si>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</si>
  <si>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</si>
  <si>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</si>
  <si>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</si>
  <si>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</si>
  <si>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</si>
  <si>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</si>
  <si>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</si>
  <si>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</si>
  <si>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</si>
  <si>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</si>
  <si>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</si>
  <si>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</si>
  <si>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</si>
  <si>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</si>
  <si>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</si>
  <si>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</si>
  <si>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</si>
  <si>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</si>
  <si>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</si>
  <si>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</si>
  <si>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</si>
  <si>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</si>
  <si>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</si>
  <si>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</si>
  <si>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</si>
  <si>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</si>
  <si>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</si>
  <si>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</si>
  <si>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</si>
  <si>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</si>
  <si>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</si>
  <si>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</si>
  <si>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</si>
  <si>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</si>
  <si>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</si>
  <si>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</si>
  <si>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</si>
  <si>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</si>
  <si>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</si>
  <si>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</si>
  <si>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</si>
  <si>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</si>
  <si>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</si>
  <si>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</si>
  <si>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</si>
  <si>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</si>
  <si>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</si>
  <si>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</si>
  <si>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</si>
  <si>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</si>
  <si>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</si>
  <si>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</si>
  <si>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</si>
  <si>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</si>
  <si>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</si>
  <si>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</si>
  <si>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</si>
  <si>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</si>
  <si>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</si>
  <si>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</si>
  <si>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</si>
  <si>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</si>
  <si>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</si>
  <si>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</si>
  <si>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</si>
  <si>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</si>
  <si>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</si>
  <si>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</si>
  <si>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</si>
  <si>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</si>
  <si>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</si>
  <si>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</si>
  <si>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</si>
  <si>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</si>
  <si>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</si>
  <si>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</si>
  <si>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</si>
  <si>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</si>
  <si>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</si>
  <si>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</si>
  <si>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</si>
  <si>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</si>
  <si>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</si>
  <si>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</si>
  <si>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</si>
  <si>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</si>
  <si>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</si>
  <si>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</si>
  <si>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</si>
  <si>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</si>
  <si>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</si>
  <si>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</si>
  <si>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</si>
  <si>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</si>
  <si>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</si>
  <si>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</si>
  <si>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</si>
  <si>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</si>
  <si>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</si>
  <si>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</si>
  <si>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</si>
  <si>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</si>
  <si>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</si>
  <si>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</si>
  <si>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</si>
  <si>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</si>
  <si>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</si>
  <si>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</si>
  <si>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</si>
  <si>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</si>
  <si>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</si>
  <si>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</si>
  <si>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</si>
  <si>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</si>
  <si>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</si>
  <si>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</si>
  <si>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</si>
  <si>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</si>
  <si>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</si>
  <si>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</si>
  <si>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</si>
  <si>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</si>
  <si>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</si>
  <si>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</si>
  <si>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</si>
  <si>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</si>
  <si>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</si>
  <si>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</si>
  <si>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</si>
  <si>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</si>
  <si>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</si>
  <si>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</si>
  <si>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</si>
  <si>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</si>
  <si>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</si>
  <si>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</si>
  <si>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</si>
  <si>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</si>
  <si>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</si>
  <si>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</si>
  <si>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</si>
  <si>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</si>
  <si>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</si>
  <si>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</si>
  <si>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</si>
  <si>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</si>
  <si>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</si>
  <si>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</si>
  <si>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</si>
  <si>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</si>
  <si>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</si>
  <si>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</si>
  <si>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</si>
  <si>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</si>
  <si>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</si>
  <si>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</si>
  <si>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</si>
  <si>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</si>
  <si>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</si>
  <si>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</si>
  <si>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</si>
  <si>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</si>
  <si>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</si>
  <si>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</si>
  <si>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</si>
  <si>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</si>
  <si>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</si>
  <si>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</si>
  <si>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</si>
  <si>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</si>
  <si>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</si>
  <si>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</si>
  <si>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</si>
  <si>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</si>
  <si>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</si>
  <si>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</si>
  <si>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</si>
  <si>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</si>
  <si>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</si>
  <si>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</si>
  <si>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</si>
  <si>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</si>
  <si>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</si>
  <si>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</si>
  <si>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</si>
  <si>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</si>
  <si>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</si>
  <si>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</si>
  <si>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</si>
  <si>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</si>
  <si>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</si>
  <si>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</si>
  <si>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</si>
  <si>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</si>
  <si>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</si>
  <si>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</si>
  <si>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</si>
  <si>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</si>
  <si>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</si>
  <si>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</si>
  <si>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</si>
  <si>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</si>
  <si>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</si>
  <si>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</si>
  <si>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</si>
  <si>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</si>
  <si>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</si>
  <si>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</si>
  <si>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</si>
  <si>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</si>
  <si>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</si>
  <si>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</si>
  <si>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</si>
  <si>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</si>
  <si>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</si>
  <si>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</si>
  <si>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</si>
  <si>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</si>
  <si>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</si>
  <si>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</si>
  <si>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</si>
  <si>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</si>
  <si>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</si>
  <si>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</si>
  <si>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</si>
  <si>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</si>
  <si>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</si>
  <si>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</si>
  <si>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</si>
  <si>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</si>
  <si>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</si>
  <si>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</si>
  <si>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</si>
  <si>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</si>
  <si>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</si>
  <si>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</si>
  <si>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</si>
  <si>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</si>
  <si>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</si>
  <si>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</si>
  <si>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</si>
  <si>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</si>
  <si>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</si>
  <si>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</si>
  <si>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</si>
  <si>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</si>
  <si>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</si>
  <si>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</si>
  <si>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</si>
  <si>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</si>
  <si>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</si>
  <si>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</si>
  <si>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</si>
  <si>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</si>
  <si>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</si>
  <si>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</si>
  <si>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</si>
  <si>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</si>
  <si>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</si>
  <si>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</si>
  <si>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</si>
  <si>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</si>
  <si>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</si>
  <si>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</si>
  <si>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</si>
  <si>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</si>
  <si>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</si>
  <si>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</si>
  <si>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</si>
  <si>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</si>
  <si>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</si>
  <si>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</si>
  <si>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</si>
  <si>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</si>
  <si>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</si>
  <si>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</si>
  <si>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</si>
  <si>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</si>
  <si>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</si>
  <si>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</si>
  <si>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</si>
  <si>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</si>
  <si>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</si>
  <si>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</si>
  <si>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</si>
  <si>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</si>
  <si>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</si>
  <si>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</si>
  <si>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</si>
  <si>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</si>
  <si>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</si>
  <si>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</si>
  <si>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</si>
  <si>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</si>
  <si>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</si>
  <si>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</si>
  <si>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</si>
  <si>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</si>
  <si>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</si>
  <si>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</si>
  <si>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</si>
  <si>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</si>
  <si>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</si>
  <si>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</si>
  <si>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</si>
  <si>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</si>
  <si>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</si>
  <si>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</si>
  <si>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</si>
  <si>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</si>
  <si>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</si>
  <si>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</si>
  <si>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</si>
  <si>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</si>
  <si>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</si>
  <si>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</si>
  <si>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</si>
  <si>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</si>
  <si>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</si>
  <si>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</si>
  <si>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</si>
  <si>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</si>
  <si>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</si>
  <si>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</si>
  <si>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</si>
  <si>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</si>
  <si>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</si>
  <si>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</si>
  <si>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</si>
  <si>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</si>
  <si>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</si>
  <si>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</si>
  <si>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</si>
  <si>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</si>
  <si>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</si>
  <si>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</si>
  <si>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</si>
  <si>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</si>
  <si>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</si>
  <si>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</si>
  <si>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</si>
  <si>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</si>
  <si>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</si>
  <si>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</si>
  <si>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</si>
  <si>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</si>
  <si>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</si>
  <si>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</si>
  <si>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</si>
  <si>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</si>
  <si>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</si>
  <si>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</si>
  <si>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</si>
  <si>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</si>
  <si>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</si>
  <si>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</si>
  <si>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</si>
  <si>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</si>
  <si>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</si>
  <si>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</si>
  <si>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</si>
  <si>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</si>
  <si>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</si>
  <si>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</si>
  <si>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</si>
  <si>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</si>
  <si>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</si>
  <si>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</si>
  <si>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</si>
  <si>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</si>
  <si>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</si>
  <si>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</si>
  <si>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</si>
  <si>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</si>
  <si>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</si>
  <si>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</si>
  <si>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</si>
  <si>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</si>
  <si>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</si>
  <si>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</si>
  <si>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</si>
  <si>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</si>
  <si>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</si>
  <si>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</si>
  <si>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</si>
  <si>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</si>
  <si>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</si>
  <si>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</si>
  <si>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</si>
  <si>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</si>
  <si>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</si>
  <si>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</si>
  <si>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</si>
  <si>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</si>
  <si>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</si>
  <si>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</si>
  <si>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</si>
  <si>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</si>
  <si>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</si>
  <si>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</si>
  <si>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</si>
  <si>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</si>
  <si>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</si>
  <si>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</si>
  <si>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</si>
  <si>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</si>
  <si>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</si>
  <si>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</si>
  <si>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</si>
  <si>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</si>
  <si>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</si>
  <si>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</si>
  <si>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</si>
  <si>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</si>
  <si>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</si>
  <si>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</si>
  <si>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</si>
  <si>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</si>
  <si>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</si>
  <si>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</si>
  <si>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</si>
  <si>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</si>
  <si>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</si>
  <si>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</si>
  <si>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</si>
  <si>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</si>
  <si>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</si>
  <si>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</si>
  <si>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</si>
  <si>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</si>
  <si>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</si>
  <si>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</si>
  <si>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</si>
  <si>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</si>
  <si>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</si>
  <si>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</si>
  <si>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</si>
  <si>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</si>
  <si>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</si>
  <si>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</si>
  <si>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</si>
  <si>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</si>
  <si>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</si>
  <si>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</si>
  <si>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</si>
  <si>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</si>
  <si>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</si>
  <si>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</si>
  <si>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</si>
  <si>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</si>
  <si>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</si>
  <si>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</si>
  <si>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</si>
  <si>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</si>
  <si>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</si>
  <si>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</si>
  <si>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</si>
  <si>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</si>
  <si>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</si>
  <si>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</si>
  <si>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</si>
  <si>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</si>
  <si>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</si>
  <si>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</si>
  <si>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</si>
  <si>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</si>
  <si>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</si>
  <si>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</si>
  <si>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</si>
  <si>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</si>
  <si>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</si>
  <si>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</si>
  <si>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</si>
  <si>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</si>
  <si>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</si>
  <si>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</si>
  <si>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</si>
  <si>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</si>
  <si>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</si>
  <si>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</si>
  <si>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</si>
  <si>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</si>
  <si>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</si>
  <si>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</si>
  <si>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</si>
  <si>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</si>
  <si>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</si>
  <si>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</si>
  <si>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</si>
  <si>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</si>
  <si>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</si>
  <si>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</si>
  <si>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</si>
  <si>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</si>
  <si>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</si>
  <si>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</si>
  <si>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</si>
  <si>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</si>
  <si>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</si>
  <si>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</si>
  <si>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</si>
  <si>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</si>
  <si>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</si>
  <si>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</si>
  <si>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</si>
  <si>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</si>
  <si>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</si>
  <si>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</si>
  <si>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</si>
  <si>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</si>
  <si>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</si>
  <si>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</si>
  <si>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</si>
  <si>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</si>
  <si>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</si>
  <si>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</si>
  <si>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</si>
  <si>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</si>
  <si>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</si>
  <si>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</si>
  <si>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</si>
  <si>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</si>
  <si>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</si>
  <si>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</si>
  <si>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</si>
  <si>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</si>
  <si>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</si>
  <si>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</si>
  <si>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</si>
  <si>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</si>
  <si>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</si>
  <si>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</si>
  <si>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</si>
  <si>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</si>
  <si>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</si>
  <si>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</si>
  <si>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</si>
  <si>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</si>
  <si>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</si>
  <si>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</si>
  <si>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</si>
  <si>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</si>
  <si>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</si>
  <si>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</si>
  <si>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</si>
  <si>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</si>
  <si>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</si>
  <si>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</si>
  <si>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</si>
  <si>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</si>
  <si>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</si>
  <si>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</si>
  <si>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</si>
  <si>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</si>
  <si>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</si>
  <si>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</si>
  <si>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</si>
  <si>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</si>
  <si>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</si>
  <si>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</si>
  <si>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</si>
  <si>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</si>
  <si>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</si>
  <si>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</si>
  <si>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</si>
  <si>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</si>
  <si>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</si>
  <si>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</si>
  <si>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</si>
  <si>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</si>
  <si>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</si>
  <si>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</si>
  <si>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</si>
  <si>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</si>
  <si>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</si>
  <si>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</si>
  <si>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</si>
  <si>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</si>
  <si>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</si>
  <si>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</si>
  <si>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</si>
  <si>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</si>
  <si>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</si>
  <si>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</si>
  <si>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</si>
  <si>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</si>
  <si>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</si>
  <si>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</si>
  <si>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</si>
  <si>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</si>
  <si>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</si>
  <si>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</si>
  <si>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</si>
  <si>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</si>
  <si>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</si>
  <si>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</si>
  <si>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</si>
  <si>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</si>
  <si>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</si>
  <si>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</si>
  <si>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</si>
  <si>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</si>
  <si>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</si>
  <si>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</si>
  <si>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</si>
  <si>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</si>
  <si>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</si>
  <si>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</si>
  <si>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</si>
  <si>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</si>
  <si>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</si>
  <si>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</si>
  <si>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</si>
  <si>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</si>
  <si>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</si>
  <si>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</si>
  <si>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</si>
  <si>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</si>
  <si>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</si>
  <si>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</si>
  <si>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</si>
  <si>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</si>
  <si>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</si>
  <si>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</si>
  <si>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</si>
  <si>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</si>
  <si>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</si>
  <si>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</si>
  <si>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</si>
  <si>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</si>
  <si>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</si>
  <si>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</si>
  <si>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</si>
  <si>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</si>
  <si>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</si>
  <si>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</si>
  <si>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</si>
  <si>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</si>
  <si>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</si>
  <si>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</si>
  <si>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</si>
  <si>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</si>
  <si>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</si>
  <si>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</si>
  <si>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</si>
  <si>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</si>
  <si>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</si>
  <si>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</si>
  <si>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</si>
  <si>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</si>
  <si>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</si>
  <si>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</si>
  <si>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</si>
  <si>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</si>
  <si>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</si>
  <si>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</si>
  <si>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</si>
  <si>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</si>
  <si>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</si>
  <si>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</si>
  <si>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</si>
  <si>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</si>
  <si>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</si>
  <si>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</si>
  <si>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</si>
  <si>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</si>
  <si>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</si>
  <si>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</si>
  <si>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</si>
  <si>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</si>
  <si>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</si>
  <si>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</si>
  <si>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</si>
  <si>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</si>
  <si>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</si>
  <si>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</si>
  <si>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</si>
  <si>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</si>
  <si>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</si>
  <si>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</si>
  <si>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</si>
  <si>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</si>
  <si>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</si>
  <si>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</si>
  <si>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</si>
  <si>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</si>
  <si>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</si>
  <si>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</si>
  <si>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</si>
  <si>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</si>
  <si>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</si>
  <si>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</si>
  <si>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</si>
  <si>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</si>
  <si>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</si>
  <si>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</si>
  <si>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</si>
  <si>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</si>
  <si>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</si>
  <si>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</si>
  <si>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</si>
  <si>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</si>
  <si>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</si>
  <si>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</si>
  <si>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</si>
  <si>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</si>
  <si>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</si>
  <si>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</si>
  <si>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</si>
  <si>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</si>
  <si>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</si>
  <si>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</si>
  <si>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</si>
  <si>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</si>
  <si>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</si>
  <si>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</si>
  <si>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</si>
  <si>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</si>
  <si>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</si>
  <si>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</si>
  <si>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</si>
  <si>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</si>
  <si>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</si>
  <si>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</si>
  <si>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</si>
  <si>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</si>
  <si>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</si>
  <si>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</si>
  <si>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</si>
  <si>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</si>
  <si>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</si>
  <si>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</si>
  <si>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</si>
  <si>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</si>
  <si>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</si>
  <si>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</si>
  <si>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</si>
  <si>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</si>
  <si>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</si>
  <si>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</si>
  <si>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</si>
  <si>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</si>
  <si>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</si>
  <si>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</si>
  <si>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</si>
  <si>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</si>
  <si>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</si>
  <si>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</si>
  <si>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</si>
  <si>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</si>
  <si>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</si>
  <si>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</si>
  <si>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</si>
  <si>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</si>
  <si>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</si>
  <si>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</si>
  <si>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</si>
  <si>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</si>
  <si>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</si>
  <si>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</si>
  <si>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</si>
  <si>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</si>
  <si>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</si>
  <si>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</si>
  <si>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</si>
  <si>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</si>
  <si>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</si>
  <si>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</si>
  <si>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</si>
  <si>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</si>
  <si>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</si>
  <si>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</si>
  <si>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</si>
  <si>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</si>
  <si>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</si>
  <si>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</si>
  <si>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</si>
  <si>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</si>
  <si>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</si>
  <si>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</si>
  <si>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</si>
  <si>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</si>
  <si>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</si>
  <si>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</si>
  <si>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</si>
  <si>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</si>
  <si>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</si>
  <si>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</si>
  <si>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</si>
  <si>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</si>
  <si>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</si>
  <si>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</si>
  <si>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</si>
  <si>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</si>
  <si>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</si>
  <si>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</si>
  <si>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</si>
  <si>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</si>
  <si>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</si>
  <si>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</si>
  <si>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</si>
  <si>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</si>
  <si>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</si>
  <si>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</si>
  <si>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</si>
  <si>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</si>
  <si>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</si>
  <si>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</si>
  <si>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</si>
  <si>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</si>
  <si>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</si>
  <si>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</si>
  <si>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</si>
  <si>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</si>
  <si>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</si>
  <si>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</si>
  <si>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</si>
  <si>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</si>
  <si>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</si>
  <si>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</si>
  <si>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</si>
  <si>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</si>
  <si>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</si>
  <si>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</si>
  <si>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</si>
  <si>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</si>
  <si>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</si>
  <si>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</si>
  <si>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</si>
  <si>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</si>
  <si>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</si>
  <si>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</si>
  <si>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</si>
  <si>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</si>
  <si>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</si>
  <si>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</si>
  <si>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</si>
  <si>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</si>
  <si>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</si>
  <si>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</si>
  <si>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</si>
  <si>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</si>
  <si>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</si>
  <si>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</si>
  <si>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</si>
  <si>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</si>
  <si>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</si>
  <si>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</si>
  <si>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</si>
  <si>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</si>
  <si>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</si>
  <si>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</si>
  <si>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</si>
  <si>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</si>
  <si>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</si>
  <si>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</si>
  <si>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</si>
  <si>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</si>
  <si>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</si>
  <si>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</si>
  <si>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</si>
  <si>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</si>
  <si>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</si>
  <si>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</si>
  <si>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</si>
  <si>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</si>
  <si>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</si>
  <si>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</si>
  <si>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</si>
  <si>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</si>
  <si>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</si>
  <si>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</si>
  <si>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</si>
  <si>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</si>
  <si>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</si>
  <si>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</si>
  <si>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</si>
  <si>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</si>
  <si>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</si>
  <si>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</si>
  <si>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</si>
  <si>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</si>
  <si>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</si>
  <si>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</si>
  <si>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</si>
  <si>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</si>
  <si>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</si>
  <si>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</si>
  <si>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</si>
  <si>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</si>
  <si>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</si>
  <si>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</si>
  <si>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</si>
  <si>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</si>
  <si>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</si>
  <si>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</si>
  <si>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</si>
  <si>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</si>
  <si>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</si>
  <si>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</si>
  <si>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</si>
  <si>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</si>
  <si>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</si>
  <si>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</si>
  <si>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</si>
  <si>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</si>
  <si>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</si>
  <si>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</si>
  <si>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</si>
  <si>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</si>
  <si>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</si>
  <si>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</si>
  <si>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</si>
  <si>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</si>
  <si>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</si>
  <si>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</si>
  <si>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</si>
  <si>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</si>
  <si>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</si>
  <si>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</si>
  <si>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</si>
  <si>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</si>
  <si>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</si>
  <si>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</si>
  <si>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</si>
  <si>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</si>
  <si>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</si>
  <si>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</si>
  <si>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</si>
  <si>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</si>
  <si>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</si>
  <si>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</si>
  <si>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</si>
  <si>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</si>
  <si>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</si>
  <si>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</si>
  <si>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</si>
  <si>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</si>
  <si>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</si>
  <si>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</si>
  <si>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</si>
  <si>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</si>
  <si>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</si>
  <si>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</si>
  <si>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</si>
  <si>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</si>
  <si>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</si>
  <si>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</si>
  <si>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</si>
  <si>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</si>
  <si>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</si>
  <si>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</si>
  <si>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</si>
  <si>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</si>
  <si>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</si>
  <si>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</si>
  <si>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</si>
  <si>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</si>
  <si>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</si>
  <si>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</si>
  <si>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</si>
  <si>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</si>
  <si>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</si>
  <si>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</si>
  <si>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</si>
  <si>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</si>
  <si>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</si>
  <si>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</si>
  <si>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</si>
  <si>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</si>
  <si>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</si>
  <si>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</si>
  <si>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</si>
  <si>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</si>
  <si>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</si>
  <si>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</si>
  <si>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</si>
  <si>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</si>
  <si>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</si>
  <si>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</si>
  <si>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</si>
  <si>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</si>
  <si>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</si>
  <si>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</si>
  <si>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</si>
  <si>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</si>
  <si>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</si>
  <si>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</si>
  <si>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</si>
  <si>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</si>
  <si>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</si>
  <si>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</si>
  <si>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</si>
  <si>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</si>
  <si>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</si>
  <si>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</si>
  <si>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</si>
  <si>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</si>
  <si>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</si>
  <si>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</si>
  <si>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</si>
  <si>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</si>
  <si>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</si>
  <si>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</si>
  <si>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</si>
  <si>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</si>
  <si>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</si>
  <si>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</si>
  <si>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</si>
  <si>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</si>
  <si>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</si>
  <si>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</si>
  <si>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</si>
  <si>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</si>
  <si>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</si>
  <si>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</si>
  <si>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</si>
  <si>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</si>
  <si>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</si>
  <si>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</si>
  <si>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</si>
  <si>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</si>
  <si>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</si>
  <si>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</si>
  <si>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</si>
  <si>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</si>
  <si>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</si>
  <si>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</si>
  <si>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</si>
  <si>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</si>
  <si>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</si>
  <si>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</si>
  <si>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</si>
  <si>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</si>
  <si>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</si>
  <si>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</si>
  <si>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</si>
  <si>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</si>
  <si>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</si>
  <si>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</si>
  <si>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</si>
  <si>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</si>
  <si>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</si>
  <si>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</si>
  <si>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</si>
  <si>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</si>
  <si>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</si>
  <si>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</si>
  <si>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</si>
  <si>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</si>
  <si>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</si>
  <si>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</si>
  <si>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</si>
  <si>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</si>
  <si>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</si>
  <si>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</si>
  <si>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</si>
  <si>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</si>
  <si>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</si>
  <si>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</si>
  <si>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</si>
  <si>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</si>
  <si>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</si>
  <si>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</si>
  <si>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</si>
  <si>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</si>
  <si>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</si>
  <si>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</si>
  <si>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</si>
  <si>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</si>
  <si>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</si>
  <si>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</si>
  <si>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</si>
  <si>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</si>
  <si>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</si>
  <si>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</si>
  <si>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</si>
  <si>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</si>
  <si>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</si>
  <si>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</si>
  <si>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</si>
  <si>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</si>
  <si>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</si>
  <si>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</si>
  <si>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</si>
  <si>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</si>
  <si>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</si>
  <si>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</si>
  <si>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</si>
  <si>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</si>
  <si>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</si>
  <si>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</si>
  <si>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</si>
  <si>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</si>
  <si>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</si>
  <si>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</si>
  <si>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</si>
  <si>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</si>
  <si>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</si>
  <si>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</si>
  <si>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</si>
  <si>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</si>
  <si>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</si>
  <si>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</si>
  <si>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</si>
  <si>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</si>
  <si>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</si>
  <si>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</si>
  <si>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</si>
  <si>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</si>
  <si>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</si>
  <si>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</si>
  <si>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</si>
  <si>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</si>
  <si>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</si>
  <si>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</si>
  <si>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</si>
  <si>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</si>
  <si>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</si>
  <si>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</si>
  <si>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</si>
  <si>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</si>
  <si>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</si>
  <si>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</si>
  <si>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</si>
  <si>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</si>
  <si>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</si>
  <si>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</si>
  <si>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</si>
  <si>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</si>
  <si>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</si>
  <si>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</si>
  <si>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</si>
  <si>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</si>
  <si>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</si>
  <si>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</si>
  <si>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</si>
  <si>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</si>
  <si>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</si>
  <si>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</si>
  <si>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</si>
  <si>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</si>
  <si>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</si>
  <si>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</si>
  <si>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</si>
  <si>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</si>
  <si>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</si>
  <si>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</si>
  <si>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</si>
  <si>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</si>
  <si>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</si>
  <si>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</si>
  <si>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</si>
  <si>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</si>
  <si>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</si>
  <si>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</si>
  <si>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</si>
  <si>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</si>
  <si>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</si>
  <si>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</si>
  <si>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</si>
  <si>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</si>
  <si>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</si>
  <si>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</si>
  <si>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</si>
  <si>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</si>
  <si>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</si>
  <si>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</si>
  <si>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</si>
  <si>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</si>
  <si>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</si>
  <si>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</si>
  <si>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</si>
  <si>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</si>
  <si>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</si>
  <si>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</si>
  <si>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</si>
  <si>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</si>
  <si>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</si>
  <si>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</si>
  <si>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</si>
  <si>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</si>
  <si>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</si>
  <si>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</si>
  <si>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</si>
  <si>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</si>
  <si>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</si>
  <si>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</si>
  <si>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</si>
  <si>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</si>
  <si>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</si>
  <si>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</si>
  <si>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</si>
  <si>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</si>
  <si>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</si>
  <si>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</si>
  <si>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</si>
  <si>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</si>
  <si>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</si>
  <si>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</si>
  <si>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</si>
  <si>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</si>
  <si>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</si>
  <si>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</si>
  <si>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</si>
  <si>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</si>
  <si>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</si>
  <si>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</si>
  <si>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</si>
  <si>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</si>
  <si>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</si>
  <si>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</si>
  <si>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</si>
  <si>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</si>
  <si>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</si>
  <si>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</si>
  <si>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</si>
  <si>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</si>
  <si>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</si>
  <si>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</si>
  <si>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</si>
  <si>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</si>
  <si>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</si>
  <si>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</si>
  <si>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</si>
  <si>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</si>
  <si>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</si>
  <si>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</si>
  <si>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</si>
  <si>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</si>
  <si>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</si>
  <si>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</si>
  <si>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</si>
  <si>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</si>
  <si>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</si>
  <si>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</si>
  <si>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</si>
  <si>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</si>
  <si>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</si>
  <si>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</si>
  <si>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</si>
  <si>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</si>
  <si>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</si>
  <si>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</si>
  <si>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</si>
  <si>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</si>
  <si>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</si>
  <si>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</si>
  <si>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</si>
  <si>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</si>
  <si>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</si>
  <si>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</si>
  <si>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</si>
  <si>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</si>
  <si>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</si>
  <si>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</si>
  <si>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</si>
  <si>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</si>
  <si>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</si>
  <si>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</si>
  <si>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</si>
  <si>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</si>
  <si>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</si>
  <si>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</si>
  <si>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</si>
  <si>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</si>
  <si>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</si>
  <si>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</si>
  <si>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</si>
  <si>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</si>
  <si>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</si>
  <si>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</si>
  <si>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</si>
  <si>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</si>
  <si>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</si>
  <si>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</si>
  <si>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</si>
  <si>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</si>
  <si>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</si>
  <si>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</si>
  <si>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</si>
  <si>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</si>
  <si>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</si>
  <si>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</si>
  <si>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</si>
  <si>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</si>
  <si>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</si>
  <si>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</si>
  <si>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</si>
  <si>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</si>
  <si>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</si>
  <si>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</si>
  <si>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</si>
  <si>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</si>
  <si>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</si>
  <si>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</si>
  <si>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</si>
  <si>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</si>
  <si>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</si>
  <si>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</si>
  <si>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</si>
  <si>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</si>
  <si>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</si>
  <si>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</si>
  <si>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</si>
  <si>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</si>
  <si>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</si>
  <si>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</si>
  <si>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</si>
  <si>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</si>
  <si>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</si>
  <si>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</si>
  <si>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</si>
  <si>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</si>
  <si>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</si>
  <si>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</si>
  <si>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</si>
  <si>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</si>
  <si>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</si>
  <si>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</si>
  <si>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</si>
  <si>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</si>
  <si>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</si>
  <si>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</si>
  <si>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</si>
  <si>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</si>
  <si>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</si>
  <si>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</si>
  <si>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</si>
  <si>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</si>
  <si>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</si>
  <si>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</si>
  <si>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</si>
  <si>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</si>
  <si>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</si>
  <si>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</si>
  <si>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</si>
  <si>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</si>
  <si>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</si>
  <si>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</si>
  <si>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</si>
  <si>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</si>
  <si>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</si>
  <si>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</si>
  <si>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</si>
  <si>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</si>
  <si>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</si>
  <si>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</si>
  <si>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</si>
  <si>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</si>
  <si>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</si>
  <si>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</si>
  <si>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</si>
  <si>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</si>
  <si>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</si>
  <si>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</si>
  <si>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</si>
  <si>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</si>
  <si>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</si>
  <si>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</si>
  <si>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</si>
  <si>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</si>
  <si>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</si>
  <si>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</si>
  <si>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</si>
  <si>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</si>
  <si>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</si>
  <si>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</si>
  <si>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</si>
  <si>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</si>
  <si>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</si>
  <si>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</si>
  <si>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</si>
  <si>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</si>
  <si>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</si>
  <si>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</si>
  <si>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</si>
  <si>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</si>
  <si>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</si>
  <si>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</si>
  <si>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</si>
  <si>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</si>
  <si>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</si>
  <si>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</si>
  <si>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</si>
  <si>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</si>
  <si>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</si>
  <si>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</si>
  <si>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</si>
  <si>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</si>
  <si>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</si>
  <si>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</si>
  <si>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</si>
  <si>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</si>
  <si>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</si>
  <si>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</si>
  <si>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</si>
  <si>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</si>
  <si>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</si>
  <si>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</si>
  <si>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</si>
  <si>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</si>
  <si>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</si>
  <si>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</si>
  <si>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</si>
  <si>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</si>
  <si>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</si>
  <si>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</si>
  <si>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</si>
  <si>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</si>
  <si>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</si>
  <si>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</si>
  <si>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</si>
  <si>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</si>
  <si>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</si>
  <si>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</si>
  <si>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</si>
  <si>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</si>
  <si>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</si>
  <si>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</si>
  <si>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</si>
  <si>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</si>
  <si>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</si>
  <si>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</si>
  <si>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</si>
  <si>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</si>
  <si>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</si>
  <si>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</si>
  <si>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</si>
  <si>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</si>
  <si>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</si>
  <si>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</si>
  <si>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</si>
  <si>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</si>
  <si>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</si>
  <si>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</si>
  <si>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</si>
  <si>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</si>
  <si>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</si>
  <si>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</si>
  <si>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</si>
  <si>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</si>
  <si>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</si>
  <si>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</si>
  <si>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</si>
  <si>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</si>
  <si>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</si>
  <si>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</si>
  <si>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</si>
  <si>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</si>
  <si>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</si>
  <si>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</si>
  <si>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</si>
  <si>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</si>
  <si>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</si>
  <si>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</si>
  <si>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</si>
  <si>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</si>
  <si>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</si>
  <si>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</si>
  <si>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</si>
  <si>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</si>
  <si>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</si>
  <si>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</si>
  <si>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</si>
  <si>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</si>
  <si>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</si>
  <si>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</si>
  <si>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</si>
  <si>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</si>
  <si>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</si>
  <si>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</si>
  <si>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</si>
  <si>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</si>
  <si>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</si>
  <si>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</si>
  <si>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</si>
  <si>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</si>
  <si>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</si>
  <si>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</si>
  <si>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</si>
  <si>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</si>
  <si>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</si>
  <si>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</si>
  <si>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</si>
  <si>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</si>
  <si>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</si>
  <si>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</si>
  <si>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</si>
  <si>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</si>
  <si>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</si>
  <si>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</si>
  <si>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</si>
  <si>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</si>
  <si>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</si>
  <si>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</si>
  <si>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</si>
  <si>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</si>
  <si>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</si>
  <si>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</si>
  <si>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</si>
  <si>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</si>
  <si>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</si>
  <si>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</si>
  <si>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</si>
  <si>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</si>
  <si>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</si>
  <si>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</si>
  <si>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</si>
  <si>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</si>
  <si>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</si>
  <si>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</si>
  <si>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</si>
  <si>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</si>
  <si>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</si>
  <si>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</si>
  <si>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</si>
  <si>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</si>
  <si>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</si>
  <si>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</si>
  <si>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</si>
  <si>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</si>
  <si>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</si>
  <si>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</si>
  <si>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</si>
  <si>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</si>
  <si>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</si>
  <si>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</si>
  <si>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</si>
  <si>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</si>
  <si>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</si>
  <si>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</si>
  <si>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</si>
  <si>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</si>
  <si>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</si>
  <si>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</si>
  <si>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</si>
  <si>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</si>
  <si>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</si>
  <si>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</si>
  <si>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</si>
  <si>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</si>
  <si>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</si>
  <si>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</si>
  <si>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</si>
  <si>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</si>
  <si>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</si>
  <si>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</si>
  <si>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</si>
  <si>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</si>
  <si>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</si>
  <si>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</si>
  <si>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</si>
  <si>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</si>
  <si>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</si>
  <si>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</si>
  <si>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</si>
  <si>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</si>
  <si>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</si>
  <si>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</si>
  <si>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</si>
  <si>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</si>
  <si>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</si>
  <si>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</si>
  <si>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</si>
  <si>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</si>
  <si>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</si>
  <si>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</si>
  <si>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</si>
  <si>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</si>
  <si>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</si>
  <si>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</si>
  <si>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</si>
  <si>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</si>
  <si>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</si>
  <si>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</si>
  <si>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</si>
  <si>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</si>
  <si>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</si>
  <si>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</si>
  <si>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</si>
  <si>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</si>
  <si>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</si>
  <si>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</si>
  <si>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</si>
  <si>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</si>
  <si>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</si>
  <si>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</si>
  <si>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</si>
  <si>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</si>
  <si>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</si>
  <si>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</si>
  <si>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</si>
  <si>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</si>
  <si>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</si>
  <si>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</si>
  <si>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</si>
  <si>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</si>
  <si>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</si>
  <si>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</si>
  <si>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</si>
  <si>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</si>
  <si>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</si>
  <si>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</si>
  <si>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</si>
  <si>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</si>
  <si>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</si>
  <si>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</si>
  <si>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</si>
  <si>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</si>
  <si>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</si>
  <si>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</si>
  <si>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</si>
  <si>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</si>
  <si>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</si>
  <si>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</si>
  <si>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</si>
  <si>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</si>
  <si>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</si>
  <si>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</si>
  <si>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</si>
  <si>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</si>
  <si>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</si>
  <si>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</si>
  <si>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</si>
  <si>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</si>
  <si>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</si>
  <si>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</si>
  <si>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</si>
  <si>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</si>
  <si>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</si>
  <si>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</si>
  <si>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</si>
  <si>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</si>
  <si>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</si>
  <si>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</si>
  <si>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</si>
  <si>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</si>
  <si>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</si>
  <si>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</si>
  <si>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</si>
  <si>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</si>
  <si>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</si>
  <si>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</si>
  <si>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</si>
  <si>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</si>
  <si>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</si>
  <si>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</si>
  <si>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</si>
  <si>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</si>
  <si>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</si>
  <si>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</si>
  <si>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</si>
  <si>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</si>
  <si>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</si>
  <si>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</si>
  <si>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</si>
  <si>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</si>
  <si>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</si>
  <si>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</si>
  <si>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</si>
  <si>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</si>
  <si>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</si>
  <si>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</si>
  <si>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</si>
  <si>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</si>
  <si>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</si>
  <si>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</si>
  <si>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</si>
  <si>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</si>
  <si>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</si>
  <si>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</si>
  <si>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</si>
  <si>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</si>
  <si>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</si>
  <si>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</si>
  <si>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</si>
  <si>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</si>
  <si>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</si>
  <si>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</si>
  <si>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</si>
  <si>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</si>
  <si>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</si>
  <si>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</si>
  <si>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</si>
  <si>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</si>
  <si>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</si>
  <si>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</si>
  <si>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</si>
  <si>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</si>
  <si>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</si>
  <si>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</si>
  <si>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</si>
  <si>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</si>
  <si>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</si>
  <si>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</si>
  <si>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</si>
  <si>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</si>
  <si>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</si>
  <si>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</si>
  <si>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</si>
  <si>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</si>
  <si>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</si>
  <si>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</si>
  <si>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</si>
  <si>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</si>
  <si>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</si>
  <si>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</si>
  <si>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</si>
  <si>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</si>
  <si>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</si>
  <si>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</si>
  <si>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</si>
  <si>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</si>
  <si>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</si>
  <si>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</si>
  <si>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</si>
  <si>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</si>
  <si>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</si>
  <si>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</si>
  <si>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</si>
  <si>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</si>
  <si>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</si>
  <si>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</si>
  <si>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</si>
  <si>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</si>
  <si>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</si>
  <si>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</si>
  <si>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</si>
  <si>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</si>
  <si>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</si>
  <si>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</si>
  <si>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</si>
  <si>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</si>
  <si>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</si>
  <si>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</si>
  <si>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</si>
  <si>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</si>
  <si>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</si>
  <si>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</si>
  <si>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</si>
  <si>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</si>
  <si>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</si>
  <si>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</si>
  <si>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</si>
  <si>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</si>
  <si>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</si>
  <si>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</si>
  <si>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</si>
  <si>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</si>
  <si>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</si>
  <si>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</si>
  <si>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</si>
  <si>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</si>
  <si>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</si>
  <si>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</si>
  <si>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</si>
  <si>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</si>
  <si>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</si>
  <si>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</si>
  <si>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</si>
  <si>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</si>
  <si>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</si>
  <si>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</si>
  <si>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</si>
  <si>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</si>
  <si>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</si>
  <si>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</si>
  <si>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</si>
  <si>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</si>
  <si>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</si>
  <si>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</si>
  <si>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</si>
  <si>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</si>
  <si>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</si>
  <si>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</si>
  <si>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</si>
  <si>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</si>
  <si>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</si>
  <si>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</si>
  <si>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</si>
  <si>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</si>
  <si>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</si>
  <si>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</si>
  <si>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</si>
  <si>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</si>
  <si>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</si>
  <si>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</si>
  <si>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</si>
  <si>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</si>
  <si>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</si>
  <si>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</si>
  <si>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</si>
  <si>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</si>
  <si>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</si>
  <si>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</si>
  <si>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</si>
  <si>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</si>
  <si>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</si>
  <si>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</si>
  <si>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</si>
  <si>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</si>
  <si>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</si>
  <si>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</si>
  <si>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</si>
  <si>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</si>
  <si>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</si>
  <si>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</si>
  <si>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</si>
  <si>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</si>
  <si>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</si>
  <si>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</si>
  <si>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</si>
  <si>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</si>
  <si>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</si>
  <si>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</si>
  <si>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</si>
  <si>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</si>
  <si>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</si>
  <si>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</si>
  <si>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</si>
  <si>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</si>
  <si>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</si>
  <si>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</si>
  <si>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</si>
  <si>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</si>
  <si>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</si>
  <si>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</si>
  <si>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</si>
  <si>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</si>
  <si>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</si>
  <si>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</si>
  <si>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</si>
  <si>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</si>
  <si>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</si>
  <si>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</si>
  <si>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</si>
  <si>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</si>
  <si>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</si>
  <si>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</si>
  <si>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</si>
  <si>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</si>
  <si>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</si>
  <si>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</si>
  <si>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</si>
  <si>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</si>
  <si>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</si>
  <si>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</si>
  <si>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</si>
  <si>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</si>
  <si>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</si>
  <si>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</si>
  <si>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</si>
  <si>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</si>
  <si>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</si>
  <si>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</si>
  <si>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</si>
  <si>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</si>
  <si>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</si>
  <si>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</si>
  <si>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</si>
  <si>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</si>
  <si>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</si>
  <si>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</si>
  <si>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</si>
  <si>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</si>
  <si>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</si>
  <si>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</si>
  <si>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</si>
  <si>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</si>
  <si>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</si>
  <si>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</si>
  <si>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</si>
  <si>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</si>
  <si>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</si>
  <si>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</si>
  <si>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</si>
  <si>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</si>
  <si>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</si>
  <si>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</si>
  <si>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</si>
  <si>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</si>
  <si>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</si>
  <si>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</si>
  <si>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</si>
  <si>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</si>
  <si>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</si>
  <si>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</si>
  <si>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</si>
  <si>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</si>
  <si>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</si>
  <si>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</si>
  <si>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</si>
  <si>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</si>
  <si>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</si>
  <si>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</si>
  <si>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</si>
  <si>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</si>
  <si>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</si>
  <si>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</si>
  <si>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</si>
  <si>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</si>
  <si>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</si>
  <si>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</si>
  <si>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</si>
  <si>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</si>
  <si>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</si>
  <si>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</si>
  <si>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</si>
  <si>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</si>
  <si>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</si>
  <si>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</si>
  <si>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</si>
  <si>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</si>
  <si>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</si>
  <si>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</si>
  <si>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</si>
  <si>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</si>
  <si>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</si>
  <si>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</si>
  <si>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</si>
  <si>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</si>
  <si>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</si>
  <si>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</si>
  <si>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</si>
  <si>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</si>
  <si>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</si>
  <si>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</si>
  <si>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</si>
  <si>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</si>
  <si>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</si>
  <si>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</si>
  <si>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</si>
  <si>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</si>
  <si>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</si>
  <si>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</si>
  <si>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</si>
  <si>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</si>
  <si>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</si>
  <si>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</si>
  <si>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</si>
  <si>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</si>
  <si>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</si>
  <si>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</si>
  <si>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</si>
  <si>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</si>
  <si>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</si>
  <si>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</si>
  <si>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</si>
  <si>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</si>
  <si>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</si>
  <si>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</si>
  <si>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</si>
  <si>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</si>
  <si>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</si>
  <si>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</si>
  <si>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</si>
  <si>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</si>
  <si>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</si>
  <si>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</si>
  <si>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</si>
  <si>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</si>
  <si>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</si>
  <si>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</si>
  <si>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</si>
  <si>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</si>
  <si>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</si>
  <si>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</si>
  <si>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</si>
  <si>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</si>
  <si>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</si>
  <si>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</si>
  <si>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</si>
  <si>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</si>
  <si>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</si>
  <si>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</si>
  <si>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</si>
  <si>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</si>
  <si>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</si>
  <si>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</si>
  <si>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</si>
  <si>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</si>
  <si>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</si>
  <si>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</si>
  <si>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</si>
  <si>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</si>
  <si>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</si>
  <si>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</si>
  <si>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</si>
  <si>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</si>
  <si>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</si>
  <si>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</si>
  <si>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</si>
  <si>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</si>
  <si>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</si>
  <si>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</si>
  <si>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</si>
  <si>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</si>
  <si>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</si>
  <si>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</si>
  <si>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</si>
  <si>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</si>
  <si>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</si>
  <si>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</si>
  <si>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</si>
  <si>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</si>
  <si>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</si>
  <si>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</si>
  <si>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</si>
  <si>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</si>
  <si>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</si>
  <si>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</si>
  <si>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</si>
  <si>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</si>
  <si>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</si>
  <si>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</si>
  <si>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</si>
  <si>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</si>
  <si>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</si>
  <si>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</si>
  <si>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</si>
  <si>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</si>
  <si>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</si>
  <si>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</si>
  <si>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</si>
  <si>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</si>
  <si>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</si>
  <si>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</si>
  <si>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</si>
  <si>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</si>
  <si>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</si>
  <si>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</si>
  <si>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</si>
  <si>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</si>
  <si>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</si>
  <si>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</si>
  <si>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</si>
  <si>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</si>
  <si>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</si>
  <si>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</si>
  <si>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</si>
  <si>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</si>
  <si>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</si>
  <si>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</si>
  <si>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</si>
  <si>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</si>
  <si>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</si>
  <si>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</si>
  <si>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</si>
  <si>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</si>
  <si>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</si>
  <si>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</si>
  <si>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</si>
  <si>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</si>
  <si>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</si>
  <si>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</si>
  <si>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</si>
  <si>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</si>
  <si>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</si>
  <si>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</si>
  <si>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</si>
  <si>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</si>
  <si>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</si>
  <si>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</si>
  <si>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</si>
  <si>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</si>
  <si>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</si>
  <si>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</si>
  <si>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</si>
  <si>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</si>
  <si>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</si>
  <si>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</si>
  <si>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</si>
  <si>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</si>
  <si>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</si>
  <si>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</si>
  <si>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</si>
  <si>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</si>
  <si>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</si>
  <si>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</si>
  <si>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</si>
  <si>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</si>
  <si>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</si>
  <si>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</si>
  <si>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</si>
  <si>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</si>
  <si>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</si>
  <si>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</si>
  <si>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</si>
  <si>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</si>
  <si>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</si>
  <si>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</si>
  <si>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</si>
  <si>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</si>
  <si>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</si>
  <si>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</si>
  <si>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</si>
  <si>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</si>
  <si>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</si>
  <si>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</si>
  <si>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</si>
  <si>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</si>
  <si>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</si>
  <si>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</si>
  <si>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</si>
  <si>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</si>
  <si>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</si>
  <si>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</si>
  <si>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</si>
  <si>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</si>
  <si>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</si>
  <si>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</si>
  <si>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</si>
  <si>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</si>
  <si>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</si>
  <si>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</si>
  <si>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</si>
  <si>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</si>
  <si>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</si>
  <si>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</si>
  <si>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</si>
  <si>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</si>
  <si>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</si>
  <si>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</si>
  <si>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</si>
  <si>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</si>
  <si>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</si>
  <si>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</si>
  <si>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</si>
  <si>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</si>
  <si>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</si>
  <si>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</si>
  <si>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</si>
  <si>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</si>
  <si>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</si>
  <si>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</si>
  <si>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</si>
  <si>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</si>
  <si>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</si>
  <si>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</si>
  <si>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</si>
  <si>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</si>
  <si>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</si>
  <si>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</si>
  <si>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</si>
  <si>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</si>
  <si>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</si>
  <si>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</si>
  <si>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</si>
  <si>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</si>
  <si>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</si>
  <si>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</si>
  <si>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</si>
  <si>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</si>
  <si>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</si>
  <si>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</si>
  <si>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</si>
  <si>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</si>
  <si>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</si>
  <si>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</si>
  <si>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</si>
  <si>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</si>
  <si>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</si>
  <si>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</si>
  <si>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</si>
  <si>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</si>
  <si>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</si>
  <si>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</si>
  <si>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</si>
  <si>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</si>
  <si>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</si>
  <si>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</si>
  <si>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</si>
  <si>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</si>
  <si>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</si>
  <si>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</si>
  <si>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</si>
  <si>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</si>
  <si>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</si>
  <si>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</si>
  <si>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</si>
  <si>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</si>
  <si>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</si>
  <si>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</si>
  <si>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</si>
  <si>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</si>
  <si>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</si>
  <si>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</si>
  <si>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</si>
  <si>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</si>
  <si>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</si>
  <si>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</si>
  <si>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</si>
  <si>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</si>
  <si>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</si>
  <si>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</si>
  <si>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</si>
  <si>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</si>
  <si>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</si>
  <si>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</si>
  <si>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</si>
  <si>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</si>
  <si>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</si>
  <si>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</si>
  <si>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</si>
  <si>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</si>
  <si>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</si>
  <si>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</si>
  <si>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</si>
  <si>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</si>
  <si>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</si>
  <si>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</si>
  <si>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</si>
  <si>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</si>
  <si>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</si>
  <si>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</si>
  <si>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</si>
  <si>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</si>
  <si>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</si>
  <si>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</si>
  <si>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</si>
  <si>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</si>
  <si>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</si>
  <si>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</si>
  <si>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</si>
  <si>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</si>
  <si>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</si>
  <si>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</si>
  <si>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</si>
  <si>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</si>
  <si>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</si>
  <si>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</si>
  <si>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</si>
  <si>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</si>
  <si>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</si>
  <si>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</si>
  <si>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</si>
  <si>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</si>
  <si>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</si>
  <si>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</si>
  <si>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</si>
  <si>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</si>
  <si>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</si>
  <si>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</si>
  <si>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</si>
  <si>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</si>
  <si>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</si>
  <si>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</si>
  <si>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</si>
  <si>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</si>
  <si>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</si>
  <si>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</si>
  <si>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</si>
  <si>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</si>
  <si>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</si>
  <si>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</si>
  <si>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</si>
  <si>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</si>
  <si>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</si>
  <si>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</si>
  <si>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</si>
  <si>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</si>
  <si>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</si>
  <si>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</si>
  <si>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</si>
  <si>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</si>
  <si>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</si>
  <si>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</si>
  <si>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</si>
  <si>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</si>
  <si>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</si>
  <si>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</si>
  <si>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</si>
  <si>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</si>
  <si>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</si>
  <si>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</si>
  <si>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</si>
  <si>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</si>
  <si>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</si>
  <si>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</si>
  <si>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</si>
  <si>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</si>
  <si>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</si>
  <si>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</si>
  <si>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</si>
  <si>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</si>
  <si>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</si>
  <si>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</si>
  <si>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</si>
  <si>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</si>
  <si>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</si>
  <si>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</si>
  <si>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</si>
  <si>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</si>
  <si>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</si>
  <si>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</si>
  <si>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</si>
  <si>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</si>
  <si>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</si>
  <si>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</si>
  <si>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</si>
  <si>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</si>
  <si>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</si>
  <si>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</si>
  <si>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</si>
  <si>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</si>
  <si>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</si>
  <si>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</si>
  <si>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</si>
  <si>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</si>
  <si>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</si>
  <si>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</si>
  <si>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</si>
  <si>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</si>
  <si>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</si>
  <si>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</si>
  <si>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</si>
  <si>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</si>
  <si>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</si>
  <si>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</si>
  <si>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</si>
  <si>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</si>
  <si>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</si>
  <si>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</si>
  <si>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</si>
  <si>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</si>
  <si>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</si>
  <si>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</si>
  <si>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</si>
  <si>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</si>
  <si>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</si>
  <si>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</si>
  <si>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</si>
  <si>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</si>
  <si>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</si>
  <si>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</si>
  <si>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</si>
  <si>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</si>
  <si>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</si>
  <si>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</si>
  <si>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</si>
  <si>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</si>
  <si>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</si>
  <si>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</si>
  <si>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</si>
  <si>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</si>
  <si>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</si>
  <si>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</si>
  <si>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</si>
  <si>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</si>
  <si>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</si>
  <si>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</si>
  <si>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</si>
  <si>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</si>
  <si>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</si>
  <si>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</si>
  <si>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</si>
  <si>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</si>
  <si>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</si>
  <si>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</si>
  <si>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</si>
  <si>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</si>
  <si>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</si>
  <si>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</si>
  <si>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</si>
  <si>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</si>
  <si>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</si>
  <si>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</si>
  <si>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</si>
  <si>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</si>
  <si>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</si>
  <si>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</si>
  <si>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</si>
  <si>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</si>
  <si>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</si>
  <si>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</si>
  <si>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</si>
  <si>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</si>
  <si>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</si>
  <si>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</si>
  <si>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</si>
  <si>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</si>
  <si>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</si>
  <si>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</si>
  <si>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</si>
  <si>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</si>
  <si>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</si>
  <si>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</si>
  <si>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</si>
  <si>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</si>
  <si>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</si>
  <si>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</si>
  <si>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</si>
  <si>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</si>
  <si>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</si>
  <si>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</si>
  <si>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</si>
  <si>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</si>
  <si>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</si>
  <si>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</si>
  <si>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</si>
  <si>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</si>
  <si>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</si>
  <si>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</si>
  <si>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</si>
  <si>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</si>
  <si>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</si>
  <si>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</si>
  <si>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</si>
  <si>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</si>
  <si>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</si>
  <si>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</si>
  <si>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</si>
  <si>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</si>
  <si>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</si>
  <si>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</si>
  <si>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</si>
  <si>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</si>
  <si>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</si>
  <si>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</si>
  <si>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</si>
  <si>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</si>
  <si>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</si>
  <si>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</si>
  <si>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</si>
  <si>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</si>
  <si>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</si>
  <si>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</si>
  <si>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</si>
  <si>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</si>
  <si>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</si>
  <si>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</si>
  <si>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</si>
  <si>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</si>
  <si>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</si>
  <si>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</si>
  <si>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</si>
  <si>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</si>
  <si>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</si>
  <si>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</si>
  <si>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</si>
  <si>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</si>
  <si>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</si>
  <si>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</si>
  <si>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</si>
  <si>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</si>
  <si>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</si>
  <si>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</si>
  <si>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</si>
  <si>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</si>
  <si>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</si>
  <si>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</si>
  <si>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</si>
  <si>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</si>
  <si>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</si>
  <si>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</si>
  <si>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</si>
  <si>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</si>
  <si>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</si>
  <si>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</si>
  <si>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</si>
  <si>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</si>
  <si>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</si>
  <si>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</si>
  <si>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</si>
  <si>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</si>
  <si>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</si>
  <si>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</si>
  <si>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</si>
  <si>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</si>
  <si>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</si>
  <si>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</si>
  <si>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</si>
  <si>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</si>
  <si>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</si>
  <si>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</si>
  <si>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</si>
  <si>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</si>
  <si>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</si>
  <si>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</si>
  <si>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</si>
  <si>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</si>
  <si>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</si>
  <si>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</si>
  <si>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</si>
  <si>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</si>
  <si>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</si>
  <si>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</si>
  <si>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</si>
  <si>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</si>
  <si>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</si>
  <si>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</si>
  <si>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</si>
  <si>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</si>
  <si>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</si>
  <si>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</si>
  <si>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</si>
  <si>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</si>
  <si>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</si>
  <si>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</si>
  <si>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</si>
  <si>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</si>
  <si>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</si>
  <si>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</si>
  <si>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</si>
  <si>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</si>
  <si>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</si>
  <si>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</si>
  <si>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</si>
  <si>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</si>
  <si>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</si>
  <si>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</si>
  <si>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</si>
  <si>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</si>
  <si>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</si>
  <si>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</si>
  <si>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</si>
  <si>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</si>
  <si>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</si>
  <si>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</si>
  <si>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</si>
  <si>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</si>
  <si>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</si>
  <si>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</si>
  <si>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</si>
  <si>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</si>
  <si>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</si>
  <si>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</si>
  <si>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</si>
  <si>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</si>
  <si>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</si>
  <si>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</si>
  <si>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</si>
  <si>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</si>
  <si>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</si>
  <si>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</si>
  <si>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</si>
  <si>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</si>
  <si>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</si>
  <si>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</si>
  <si>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</si>
  <si>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</si>
  <si>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</si>
  <si>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</si>
  <si>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</si>
  <si>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</si>
  <si>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</si>
  <si>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</si>
  <si>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</si>
  <si>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</si>
  <si>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</si>
  <si>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</si>
  <si>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</si>
  <si>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</si>
  <si>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</si>
  <si>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</si>
  <si>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</si>
  <si>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</si>
  <si>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</si>
  <si>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</si>
  <si>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</si>
  <si>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</si>
  <si>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</si>
  <si>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</si>
  <si>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</si>
  <si>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</si>
  <si>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</si>
  <si>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</si>
  <si>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</si>
  <si>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</si>
  <si>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</si>
  <si>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</si>
  <si>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</si>
  <si>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</si>
  <si>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</si>
  <si>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</si>
  <si>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</si>
  <si>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</si>
  <si>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</si>
  <si>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</si>
  <si>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</si>
  <si>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</si>
  <si>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</si>
  <si>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</si>
  <si>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</si>
  <si>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</si>
  <si>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</si>
  <si>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</si>
  <si>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</si>
  <si>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</si>
  <si>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</si>
  <si>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</si>
  <si>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</si>
  <si>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</si>
  <si>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</si>
  <si>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</si>
  <si>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</si>
  <si>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</si>
  <si>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</si>
  <si>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</si>
  <si>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</si>
  <si>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</si>
  <si>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</si>
  <si>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</si>
  <si>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</si>
  <si>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</si>
  <si>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</si>
  <si>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</si>
  <si>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</si>
  <si>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</si>
  <si>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</si>
  <si>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</si>
  <si>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</si>
  <si>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</si>
  <si>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</si>
  <si>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</si>
  <si>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</si>
  <si>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</si>
  <si>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</si>
  <si>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</si>
  <si>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</si>
  <si>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</si>
  <si>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</si>
  <si>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</si>
  <si>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</si>
  <si>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</si>
  <si>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</si>
  <si>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</si>
  <si>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</si>
  <si>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</si>
  <si>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</si>
  <si>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</si>
  <si>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</si>
  <si>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</si>
  <si>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</si>
  <si>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</si>
  <si>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</si>
  <si>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</si>
  <si>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</si>
  <si>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</si>
  <si>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</si>
  <si>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</si>
  <si>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</si>
  <si>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</si>
  <si>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</si>
  <si>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</si>
  <si>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</si>
  <si>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</si>
  <si>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</si>
  <si>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</si>
  <si>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</si>
  <si>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</si>
  <si>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</si>
  <si>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</si>
  <si>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</si>
  <si>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</si>
  <si>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</si>
  <si>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</si>
  <si>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</si>
  <si>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</si>
  <si>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</si>
  <si>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</si>
  <si>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</si>
  <si>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</si>
  <si>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</si>
  <si>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</si>
  <si>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</si>
  <si>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</si>
  <si>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</si>
  <si>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</si>
  <si>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</si>
  <si>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</si>
  <si>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</si>
  <si>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</si>
  <si>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</si>
  <si>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</si>
  <si>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</si>
  <si>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</si>
  <si>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</si>
  <si>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</si>
  <si>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</si>
  <si>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</si>
  <si>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</si>
  <si>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</si>
  <si>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</si>
  <si>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</si>
  <si>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</si>
  <si>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</si>
  <si>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</si>
  <si>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</si>
  <si>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</si>
  <si>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</si>
  <si>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</si>
  <si>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</si>
  <si>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</si>
  <si>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</si>
  <si>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</si>
  <si>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</si>
  <si>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</si>
  <si>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</si>
  <si>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</si>
  <si>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</si>
  <si>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</si>
  <si>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</si>
  <si>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</si>
  <si>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</si>
  <si>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</si>
  <si>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</si>
  <si>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</si>
  <si>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</si>
  <si>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</si>
  <si>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</si>
  <si>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</si>
  <si>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</si>
  <si>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</si>
  <si>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</si>
  <si>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</si>
  <si>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</si>
  <si>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</si>
  <si>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</si>
  <si>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</si>
  <si>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</si>
  <si>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</si>
  <si>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</si>
  <si>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</si>
  <si>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</si>
  <si>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</si>
  <si>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</si>
  <si>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</si>
  <si>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</si>
  <si>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</si>
  <si>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</si>
  <si>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</si>
  <si>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</si>
  <si>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</si>
  <si>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</si>
  <si>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</si>
  <si>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</si>
  <si>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</si>
  <si>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</si>
  <si>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</si>
  <si>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</si>
  <si>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</si>
  <si>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</si>
  <si>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</si>
  <si>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</si>
  <si>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</si>
  <si>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</si>
  <si>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</si>
  <si>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</si>
  <si>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</si>
  <si>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</si>
  <si>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</si>
  <si>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</si>
  <si>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</si>
  <si>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</si>
  <si>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</si>
  <si>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</si>
  <si>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</si>
  <si>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</si>
  <si>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</si>
  <si>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</si>
  <si>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</si>
  <si>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</si>
  <si>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</si>
  <si>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</si>
  <si>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</si>
  <si>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</si>
  <si>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</si>
  <si>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</si>
  <si>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</si>
  <si>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</si>
  <si>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</si>
  <si>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</si>
  <si>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</si>
  <si>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</si>
  <si>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</si>
  <si>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</si>
  <si>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</si>
  <si>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</si>
  <si>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</si>
  <si>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</si>
  <si>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</si>
  <si>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</si>
  <si>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</si>
  <si>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</si>
  <si>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</si>
  <si>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</si>
  <si>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</si>
  <si>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</si>
  <si>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</si>
  <si>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</si>
  <si>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</si>
  <si>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</si>
  <si>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</si>
  <si>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</si>
  <si>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</si>
  <si>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</si>
  <si>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</si>
  <si>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</si>
  <si>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</si>
  <si>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</si>
  <si>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</si>
  <si>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</si>
  <si>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</si>
  <si>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</si>
  <si>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</si>
  <si>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</si>
  <si>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</si>
  <si>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</si>
  <si>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</si>
  <si>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</si>
  <si>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</si>
  <si>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</si>
  <si>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</si>
  <si>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</si>
  <si>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</si>
  <si>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</si>
  <si>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</si>
  <si>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</si>
  <si>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</si>
  <si>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</si>
  <si>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</si>
  <si>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</si>
  <si>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</si>
  <si>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</si>
  <si>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</si>
  <si>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</si>
  <si>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</si>
  <si>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</si>
  <si>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</si>
  <si>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</si>
  <si>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</si>
  <si>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</si>
  <si>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</si>
  <si>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</si>
  <si>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</si>
  <si>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</si>
  <si>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</si>
  <si>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</si>
  <si>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</si>
  <si>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</si>
  <si>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</si>
  <si>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</si>
  <si>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</si>
  <si>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</si>
  <si>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</si>
  <si>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</si>
  <si>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</si>
  <si>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</si>
  <si>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</si>
  <si>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</si>
  <si>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</si>
  <si>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</si>
  <si>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</si>
  <si>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</si>
  <si>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</si>
  <si>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</si>
  <si>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</si>
  <si>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</si>
  <si>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</si>
  <si>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</si>
  <si>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</si>
  <si>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</si>
  <si>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</si>
  <si>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</si>
  <si>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</si>
  <si>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</si>
  <si>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</si>
  <si>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</si>
  <si>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</si>
  <si>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</si>
  <si>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</si>
  <si>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</si>
  <si>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</si>
  <si>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</si>
  <si>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</si>
  <si>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</si>
  <si>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</si>
  <si>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</si>
  <si>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</si>
  <si>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</si>
  <si>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</si>
  <si>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</si>
  <si>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</si>
  <si>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</si>
  <si>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</si>
  <si>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</si>
  <si>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</si>
  <si>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</si>
  <si>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</si>
  <si>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</si>
  <si>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</si>
  <si>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</si>
  <si>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</si>
  <si>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</si>
  <si>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</si>
  <si>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</si>
  <si>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</si>
  <si>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</si>
  <si>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</si>
  <si>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</si>
  <si>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</si>
  <si>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</si>
  <si>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</si>
  <si>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</si>
  <si>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</si>
  <si>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</si>
  <si>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</si>
  <si>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</si>
  <si>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</si>
  <si>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</si>
  <si>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</si>
  <si>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</si>
  <si>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</si>
  <si>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</si>
  <si>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</si>
  <si>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</si>
  <si>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</si>
  <si>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</si>
  <si>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</si>
  <si>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</si>
  <si>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</si>
  <si>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</si>
  <si>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</si>
  <si>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</si>
  <si>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</si>
  <si>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</si>
  <si>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</si>
  <si>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</si>
  <si>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</si>
  <si>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</si>
  <si>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</si>
  <si>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</si>
  <si>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</si>
  <si>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</si>
  <si>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</si>
  <si>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</si>
  <si>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</si>
  <si>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</si>
  <si>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</si>
  <si>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</si>
  <si>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</si>
  <si>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</si>
  <si>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</si>
  <si>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</si>
  <si>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</si>
  <si>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</si>
  <si>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</si>
  <si>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</si>
  <si>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</si>
  <si>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</si>
  <si>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</si>
  <si>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</si>
  <si>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</si>
  <si>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</si>
  <si>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</si>
  <si>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</si>
  <si>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</si>
  <si>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</si>
  <si>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</si>
  <si>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</si>
  <si>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</si>
  <si>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</si>
  <si>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</si>
  <si>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</si>
  <si>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</si>
  <si>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</si>
  <si>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</si>
  <si>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</si>
  <si>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</si>
  <si>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</si>
  <si>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</si>
  <si>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</si>
  <si>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</si>
  <si>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</si>
  <si>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</si>
  <si>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</si>
  <si>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</si>
  <si>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</si>
  <si>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</si>
  <si>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</si>
  <si>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</si>
  <si>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</si>
  <si>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</si>
  <si>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</si>
  <si>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</si>
  <si>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</si>
  <si>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</si>
  <si>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</si>
  <si>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</si>
  <si>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</si>
  <si>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</si>
  <si>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</si>
  <si>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</si>
  <si>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</si>
  <si>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</si>
  <si>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</si>
  <si>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</si>
  <si>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</si>
  <si>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</si>
  <si>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</si>
  <si>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</si>
  <si>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</si>
  <si>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</si>
  <si>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</si>
  <si>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</si>
  <si>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</si>
  <si>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</si>
  <si>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</si>
  <si>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</si>
  <si>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</si>
  <si>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</si>
  <si>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</si>
  <si>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</si>
  <si>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</si>
  <si>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</si>
  <si>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</si>
  <si>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</si>
  <si>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</si>
  <si>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</si>
  <si>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</si>
  <si>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</si>
  <si>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</si>
  <si>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</si>
  <si>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</si>
  <si>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</si>
  <si>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</si>
  <si>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</si>
  <si>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</si>
  <si>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</si>
  <si>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</si>
  <si>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</si>
  <si>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</si>
  <si>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</si>
  <si>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</si>
  <si>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</si>
  <si>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</si>
  <si>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</si>
  <si>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</si>
  <si>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</si>
  <si>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</si>
  <si>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</si>
  <si>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</si>
  <si>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</si>
  <si>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</si>
  <si>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</si>
  <si>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</si>
  <si>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</si>
  <si>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</si>
  <si>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</si>
  <si>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</si>
  <si>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</si>
  <si>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</si>
  <si>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</si>
  <si>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</si>
  <si>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</si>
  <si>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</si>
  <si>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</si>
  <si>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</si>
  <si>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</si>
  <si>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</si>
  <si>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</si>
  <si>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</si>
  <si>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</si>
  <si>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</si>
  <si>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</si>
  <si>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</si>
  <si>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</si>
  <si>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</si>
  <si>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</si>
  <si>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</si>
  <si>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</si>
  <si>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</si>
  <si>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</si>
  <si>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</si>
  <si>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</si>
  <si>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</si>
  <si>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</si>
  <si>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</si>
  <si>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</si>
  <si>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</si>
  <si>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</si>
  <si>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</si>
  <si>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</si>
  <si>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</si>
  <si>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</si>
  <si>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</si>
  <si>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</si>
  <si>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</si>
  <si>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</si>
  <si>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</si>
  <si>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</si>
  <si>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</si>
  <si>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</si>
  <si>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</si>
  <si>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</si>
  <si>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</si>
  <si>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</si>
  <si>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</si>
  <si>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</si>
  <si>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</si>
  <si>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</si>
  <si>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</si>
  <si>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</si>
  <si>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</si>
  <si>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</si>
  <si>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</si>
  <si>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</si>
  <si>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</si>
  <si>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</si>
  <si>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</si>
  <si>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</si>
  <si>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</si>
  <si>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</si>
  <si>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</si>
  <si>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</si>
  <si>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</si>
  <si>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</si>
  <si>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</si>
  <si>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</si>
  <si>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</si>
  <si>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</si>
  <si>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</si>
  <si>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</si>
  <si>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</si>
  <si>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</si>
  <si>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</si>
  <si>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</si>
  <si>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</si>
  <si>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</si>
  <si>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</si>
  <si>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</si>
  <si>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</si>
  <si>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</si>
  <si>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</si>
  <si>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</si>
  <si>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</si>
  <si>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</si>
  <si>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</si>
  <si>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</si>
  <si>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</si>
  <si>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</si>
  <si>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</si>
  <si>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</si>
  <si>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</si>
  <si>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</si>
  <si>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</si>
  <si>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</si>
  <si>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</si>
  <si>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</si>
  <si>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</si>
  <si>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</si>
  <si>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</si>
  <si>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</si>
  <si>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</si>
  <si>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</si>
  <si>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</si>
  <si>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</si>
  <si>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</si>
  <si>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</si>
  <si>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</si>
  <si>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</si>
  <si>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</si>
  <si>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</si>
  <si>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</si>
  <si>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</si>
  <si>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</si>
  <si>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</si>
  <si>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</si>
  <si>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</si>
  <si>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</si>
  <si>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</si>
  <si>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</si>
  <si>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</si>
  <si>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</si>
  <si>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</si>
  <si>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</si>
  <si>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</si>
  <si>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</si>
  <si>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</si>
  <si>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</si>
  <si>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</si>
  <si>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</si>
  <si>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</si>
  <si>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</si>
  <si>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</si>
  <si>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</si>
  <si>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</si>
  <si>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</si>
  <si>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</si>
  <si>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</si>
  <si>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</si>
  <si>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</si>
  <si>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</si>
  <si>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</si>
  <si>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</si>
  <si>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</si>
  <si>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</si>
  <si>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</si>
  <si>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</si>
  <si>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</si>
  <si>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</si>
  <si>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</si>
  <si>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</si>
  <si>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</si>
  <si>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</si>
  <si>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</si>
  <si>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</si>
  <si>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</si>
  <si>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</si>
  <si>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</si>
  <si>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</si>
  <si>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</si>
  <si>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</si>
  <si>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</si>
  <si>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</si>
  <si>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</si>
  <si>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</si>
  <si>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</si>
  <si>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</si>
  <si>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</si>
  <si>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</si>
  <si>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</si>
  <si>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</si>
  <si>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</si>
  <si>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</si>
  <si>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</si>
  <si>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</si>
  <si>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</si>
  <si>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</si>
  <si>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</si>
  <si>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</si>
  <si>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</si>
  <si>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</si>
  <si>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</si>
  <si>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</si>
  <si>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</si>
  <si>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</si>
  <si>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</si>
  <si>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</si>
  <si>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</si>
  <si>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</si>
  <si>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</si>
  <si>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</si>
  <si>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</si>
  <si>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</si>
  <si>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</si>
  <si>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</si>
  <si>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</si>
  <si>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</si>
  <si>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</si>
  <si>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</si>
  <si>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</si>
  <si>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</si>
  <si>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</si>
  <si>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</si>
  <si>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</si>
  <si>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</si>
  <si>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</si>
  <si>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</si>
  <si>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</si>
  <si>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</si>
  <si>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</si>
  <si>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</si>
  <si>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</si>
  <si>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</si>
  <si>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</si>
  <si>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</si>
  <si>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</si>
  <si>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</si>
  <si>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</si>
  <si>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</si>
  <si>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</si>
  <si>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</si>
  <si>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</si>
  <si>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</si>
  <si>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</si>
  <si>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</si>
  <si>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</si>
  <si>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</si>
  <si>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</si>
  <si>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</si>
  <si>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</si>
  <si>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</si>
  <si>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</si>
  <si>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</si>
  <si>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</si>
  <si>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</si>
  <si>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</si>
  <si>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</si>
  <si>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</si>
  <si>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</si>
  <si>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</si>
  <si>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</si>
  <si>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</si>
  <si>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</si>
  <si>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</si>
  <si>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</si>
  <si>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</si>
  <si>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</si>
  <si>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</si>
  <si>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</si>
  <si>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</si>
  <si>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</si>
  <si>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</si>
  <si>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</si>
  <si>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</si>
  <si>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</si>
  <si>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</si>
  <si>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</si>
  <si>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</si>
  <si>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</si>
  <si>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</si>
  <si>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</si>
  <si>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</si>
  <si>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</si>
  <si>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</si>
  <si>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</si>
  <si>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</si>
  <si>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</si>
  <si>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</si>
  <si>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</si>
  <si>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</si>
  <si>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</si>
  <si>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</si>
  <si>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</si>
  <si>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</si>
  <si>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</si>
  <si>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</si>
  <si>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</si>
  <si>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</si>
  <si>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</si>
  <si>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</si>
  <si>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</si>
  <si>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</si>
  <si>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</si>
  <si>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</si>
  <si>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</si>
  <si>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</si>
  <si>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</si>
  <si>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</si>
  <si>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</si>
  <si>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</si>
  <si>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</si>
  <si>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</si>
  <si>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</si>
  <si>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</si>
  <si>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</si>
  <si>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</si>
  <si>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</si>
  <si>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</si>
  <si>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</si>
  <si>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</si>
  <si>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</si>
  <si>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</si>
  <si>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</si>
  <si>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</si>
  <si>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</si>
  <si>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</si>
  <si>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</si>
  <si>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</si>
  <si>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</si>
  <si>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</si>
  <si>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</si>
  <si>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</si>
  <si>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</si>
  <si>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</si>
  <si>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</si>
  <si>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</si>
  <si>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</si>
  <si>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</si>
  <si>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</si>
  <si>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</si>
  <si>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</si>
  <si>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</si>
  <si>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</si>
  <si>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</si>
  <si>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</si>
  <si>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</si>
  <si>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</si>
  <si>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</si>
  <si>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</si>
  <si>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</si>
  <si>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</si>
  <si>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</si>
  <si>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</si>
  <si>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</si>
  <si>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</si>
  <si>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</si>
  <si>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</si>
  <si>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</si>
  <si>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</si>
  <si>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</si>
  <si>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</si>
  <si>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</si>
  <si>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</si>
  <si>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</si>
  <si>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</si>
  <si>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</si>
  <si>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</si>
  <si>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</si>
  <si>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</si>
  <si>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</si>
  <si>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</si>
  <si>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</si>
  <si>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</si>
  <si>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</si>
  <si>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</si>
  <si>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</si>
  <si>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</si>
  <si>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</si>
  <si>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</si>
  <si>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</si>
  <si>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</si>
  <si>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</si>
  <si>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</si>
  <si>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</si>
  <si>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</si>
  <si>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</si>
  <si>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</si>
  <si>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</si>
  <si>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</si>
  <si>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</si>
  <si>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</si>
  <si>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</si>
  <si>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</si>
  <si>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</si>
  <si>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</si>
  <si>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</si>
  <si>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</si>
  <si>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</si>
  <si>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</si>
  <si>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</si>
  <si>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</si>
  <si>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</si>
  <si>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</si>
  <si>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</si>
  <si>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</si>
  <si>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</si>
  <si>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</si>
  <si>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</si>
  <si>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</si>
  <si>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</si>
  <si>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</si>
  <si>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</si>
  <si>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</si>
  <si>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</si>
  <si>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</si>
  <si>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</si>
  <si>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</si>
  <si>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</si>
  <si>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</si>
  <si>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</si>
  <si>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</si>
  <si>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</si>
  <si>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</si>
  <si>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</si>
  <si>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</si>
  <si>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</si>
  <si>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</si>
  <si>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</si>
  <si>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</si>
  <si>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</si>
  <si>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</si>
  <si>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</si>
  <si>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</si>
  <si>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</si>
  <si>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</si>
  <si>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</si>
  <si>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</si>
  <si>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</si>
  <si>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</si>
  <si>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</si>
  <si>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</si>
  <si>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</si>
  <si>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</si>
  <si>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</si>
  <si>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</si>
  <si>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</si>
  <si>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</si>
  <si>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</si>
  <si>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</si>
  <si>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</si>
  <si>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</si>
  <si>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</si>
  <si>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</si>
  <si>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</si>
  <si>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</si>
  <si>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</si>
  <si>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</si>
  <si>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</si>
  <si>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</si>
  <si>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</si>
  <si>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</si>
  <si>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</si>
  <si>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</si>
  <si>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</si>
  <si>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</si>
  <si>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</si>
  <si>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</si>
  <si>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</si>
  <si>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</si>
  <si>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</si>
  <si>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</si>
  <si>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</si>
  <si>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</si>
  <si>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</si>
  <si>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</si>
  <si>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</si>
  <si>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</si>
  <si>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</si>
  <si>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</si>
  <si>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</si>
  <si>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</si>
  <si>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</si>
  <si>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</si>
  <si>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</si>
  <si>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</si>
  <si>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</si>
  <si>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</si>
  <si>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</si>
  <si>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</si>
  <si>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</si>
  <si>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</si>
  <si>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</si>
  <si>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</si>
  <si>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</si>
  <si>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</si>
  <si>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</si>
  <si>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</si>
  <si>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</si>
  <si>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</si>
  <si>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</si>
  <si>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</si>
  <si>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</si>
  <si>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</si>
  <si>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</si>
  <si>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</si>
  <si>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</si>
  <si>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</si>
  <si>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</si>
  <si>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</si>
  <si>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</si>
  <si>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</si>
  <si>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</si>
  <si>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</si>
  <si>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</si>
  <si>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</si>
  <si>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</si>
  <si>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</si>
  <si>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</si>
  <si>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</si>
  <si>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</si>
  <si>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</si>
  <si>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</si>
  <si>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</si>
  <si>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</si>
  <si>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</si>
  <si>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</si>
  <si>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</si>
  <si>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</si>
  <si>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</si>
  <si>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</si>
  <si>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</si>
  <si>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</si>
  <si>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</si>
  <si>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</si>
  <si>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</si>
  <si>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</si>
  <si>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</si>
  <si>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</si>
  <si>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</si>
  <si>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</si>
  <si>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</si>
  <si>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</si>
  <si>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</si>
  <si>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</si>
  <si>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</si>
  <si>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</si>
  <si>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</si>
  <si>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</si>
  <si>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</si>
  <si>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</si>
  <si>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</si>
  <si>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</si>
  <si>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</si>
  <si>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</si>
  <si>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</si>
  <si>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</si>
  <si>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</si>
  <si>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</si>
  <si>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</si>
  <si>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</si>
  <si>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</si>
  <si>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</si>
  <si>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</si>
  <si>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</si>
  <si>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</si>
  <si>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</si>
  <si>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</si>
  <si>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</si>
  <si>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</si>
  <si>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</si>
  <si>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</si>
  <si>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</si>
  <si>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</si>
  <si>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</si>
  <si>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</si>
  <si>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</si>
  <si>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</si>
  <si>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</si>
  <si>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</si>
  <si>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</si>
  <si>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</si>
  <si>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</si>
  <si>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</si>
  <si>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</si>
  <si>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</si>
  <si>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</si>
  <si>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</si>
  <si>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</si>
  <si>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</si>
  <si>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</si>
  <si>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</si>
  <si>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</si>
  <si>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</si>
  <si>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</si>
  <si>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</si>
  <si>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</si>
  <si>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</si>
  <si>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</si>
  <si>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</si>
  <si>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</si>
  <si>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</si>
  <si>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</si>
  <si>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</si>
  <si>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</si>
  <si>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</si>
  <si>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</si>
  <si>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</si>
  <si>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</si>
  <si>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</si>
  <si>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</si>
  <si>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</si>
  <si>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</si>
  <si>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</si>
  <si>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</si>
  <si>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</si>
  <si>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</si>
  <si>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</si>
  <si>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</si>
  <si>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</si>
  <si>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</si>
  <si>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</si>
  <si>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</si>
  <si>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</si>
  <si>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</si>
  <si>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</si>
  <si>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</si>
  <si>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</si>
  <si>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</si>
  <si>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</si>
  <si>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</si>
  <si>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</si>
  <si>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</si>
  <si>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</si>
  <si>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</si>
  <si>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</si>
  <si>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</si>
  <si>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</si>
  <si>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</si>
  <si>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</si>
  <si>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</si>
  <si>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</si>
  <si>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</si>
  <si>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</si>
  <si>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</si>
  <si>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</si>
  <si>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</si>
  <si>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</si>
  <si>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</si>
  <si>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</si>
  <si>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</si>
  <si>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</si>
  <si>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</si>
  <si>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</si>
  <si>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</si>
  <si>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</si>
  <si>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</si>
  <si>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</si>
  <si>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</si>
  <si>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</si>
  <si>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</si>
  <si>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</si>
  <si>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</si>
  <si>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</si>
  <si>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</si>
  <si>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</si>
  <si>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</si>
  <si>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</si>
  <si>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</si>
  <si>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</si>
  <si>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</si>
  <si>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</si>
  <si>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</si>
  <si>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</si>
  <si>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</si>
  <si>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</si>
  <si>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</si>
  <si>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</si>
  <si>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</si>
  <si>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</si>
  <si>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</si>
  <si>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</si>
  <si>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</si>
  <si>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</si>
  <si>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</si>
  <si>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</si>
  <si>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</si>
  <si>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</si>
  <si>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</si>
  <si>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</si>
  <si>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</si>
  <si>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</si>
  <si>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</si>
  <si>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</si>
  <si>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</si>
  <si>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</si>
  <si>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</si>
  <si>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</si>
  <si>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</si>
  <si>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</si>
  <si>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</si>
  <si>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</si>
  <si>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</si>
  <si>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</si>
  <si>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</si>
  <si>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</si>
  <si>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</si>
  <si>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</si>
  <si>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</si>
  <si>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</si>
  <si>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</si>
  <si>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</si>
  <si>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</si>
  <si>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</si>
  <si>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</si>
  <si>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</si>
  <si>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</si>
  <si>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</si>
  <si>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</si>
  <si>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</si>
  <si>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</si>
  <si>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</si>
  <si>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</si>
  <si>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</si>
  <si>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</si>
  <si>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</si>
  <si>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</si>
  <si>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</si>
  <si>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</si>
  <si>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</si>
  <si>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</si>
  <si>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</si>
  <si>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</si>
  <si>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</si>
  <si>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</si>
  <si>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</si>
  <si>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</si>
  <si>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</si>
  <si>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</si>
  <si>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</si>
  <si>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</si>
  <si>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</si>
  <si>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</si>
  <si>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</si>
  <si>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</si>
  <si>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</si>
  <si>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</si>
  <si>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</si>
  <si>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</si>
  <si>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</si>
  <si>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</si>
  <si>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</si>
  <si>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</si>
  <si>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</si>
  <si>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</si>
  <si>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</si>
  <si>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</si>
  <si>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</si>
  <si>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</si>
  <si>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</si>
  <si>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</si>
  <si>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</si>
  <si>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</si>
  <si>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</si>
  <si>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</si>
  <si>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</si>
  <si>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</si>
  <si>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</si>
  <si>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</si>
  <si>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</si>
  <si>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</si>
  <si>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</si>
  <si>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</si>
  <si>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</si>
  <si>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</si>
  <si>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</si>
  <si>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</si>
  <si>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</si>
  <si>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</si>
  <si>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</si>
  <si>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</si>
  <si>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</si>
  <si>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</si>
  <si>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</si>
  <si>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</si>
  <si>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</si>
  <si>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</si>
  <si>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</si>
  <si>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</si>
  <si>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</si>
  <si>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</si>
  <si>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</si>
  <si>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</si>
  <si>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</si>
  <si>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</si>
  <si>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</si>
  <si>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</si>
  <si>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</si>
  <si>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</si>
  <si>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</si>
  <si>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</si>
  <si>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</si>
  <si>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</si>
  <si>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</si>
  <si>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</si>
  <si>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</si>
  <si>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</si>
  <si>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</si>
  <si>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</si>
  <si>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</si>
  <si>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</si>
  <si>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</si>
  <si>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</si>
  <si>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</si>
  <si>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</si>
  <si>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</si>
  <si>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</si>
  <si>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</si>
  <si>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</si>
  <si>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</si>
  <si>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</si>
  <si>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</si>
  <si>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</si>
  <si>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</si>
  <si>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</si>
  <si>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</si>
  <si>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</si>
  <si>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</si>
  <si>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</si>
  <si>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</si>
  <si>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</si>
  <si>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</si>
  <si>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</si>
  <si>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</si>
  <si>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</si>
  <si>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</si>
  <si>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</si>
  <si>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</si>
  <si>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</si>
  <si>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</si>
  <si>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</si>
  <si>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</si>
  <si>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</si>
  <si>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</si>
  <si>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</si>
  <si>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</si>
  <si>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</si>
  <si>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</si>
  <si>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</si>
  <si>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</si>
  <si>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</si>
  <si>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</si>
  <si>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</si>
  <si>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</si>
  <si>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</si>
  <si>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</si>
  <si>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</si>
  <si>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</si>
  <si>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</si>
  <si>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</si>
  <si>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</si>
  <si>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</si>
  <si>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</si>
  <si>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</si>
  <si>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</si>
  <si>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</si>
  <si>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</si>
  <si>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</si>
  <si>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</si>
  <si>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</si>
  <si>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</si>
  <si>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</si>
  <si>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</si>
  <si>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</si>
  <si>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</si>
  <si>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</si>
  <si>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</si>
  <si>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</si>
  <si>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</si>
  <si>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</si>
  <si>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</si>
  <si>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</si>
  <si>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</si>
  <si>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</si>
  <si>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</si>
  <si>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</si>
  <si>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</si>
  <si>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</si>
  <si>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</si>
  <si>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</si>
  <si>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</si>
  <si>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</si>
  <si>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</si>
  <si>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</si>
  <si>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</si>
  <si>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</si>
  <si>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</si>
  <si>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</si>
  <si>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</si>
  <si>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</si>
  <si>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</si>
  <si>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</si>
  <si>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</si>
  <si>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</si>
  <si>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</si>
  <si>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</si>
  <si>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</si>
  <si>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</si>
  <si>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</si>
  <si>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</si>
  <si>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</si>
  <si>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</si>
  <si>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</si>
  <si>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</si>
  <si>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</si>
  <si>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</si>
  <si>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</si>
  <si>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</si>
  <si>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</si>
  <si>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</si>
  <si>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</si>
  <si>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</si>
  <si>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</si>
  <si>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</si>
  <si>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</si>
  <si>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</si>
  <si>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</si>
  <si>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</si>
  <si>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</si>
  <si>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</si>
  <si>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</si>
  <si>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</si>
  <si>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</si>
  <si>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</si>
  <si>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</si>
  <si>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</si>
  <si>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</si>
  <si>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</si>
  <si>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</si>
  <si>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</si>
  <si>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</si>
  <si>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</si>
  <si>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</si>
  <si>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</si>
  <si>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</si>
  <si>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</si>
  <si>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</si>
  <si>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</si>
  <si>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</si>
  <si>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</si>
  <si>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</si>
  <si>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</si>
  <si>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</si>
  <si>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</si>
  <si>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</si>
  <si>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</si>
  <si>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</si>
  <si>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</si>
  <si>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</si>
  <si>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</si>
  <si>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</si>
  <si>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</si>
  <si>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</si>
  <si>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</si>
  <si>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</si>
  <si>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</si>
  <si>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</si>
  <si>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</si>
  <si>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</si>
  <si>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</si>
  <si>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</si>
  <si>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</si>
  <si>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</si>
  <si>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</si>
  <si>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</si>
  <si>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</si>
  <si>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</si>
  <si>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</si>
  <si>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</si>
  <si>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</si>
  <si>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</si>
  <si>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</si>
  <si>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</si>
  <si>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</si>
  <si>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</si>
  <si>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</si>
  <si>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</si>
  <si>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</si>
  <si>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</si>
  <si>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</si>
  <si>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</si>
  <si>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</si>
  <si>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</si>
  <si>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</si>
  <si>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</si>
  <si>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</si>
  <si>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</si>
  <si>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</si>
  <si>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</si>
  <si>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</si>
  <si>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</si>
  <si>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</si>
  <si>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</si>
  <si>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</si>
  <si>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</si>
  <si>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</si>
  <si>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</si>
  <si>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</si>
  <si>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</si>
  <si>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</si>
  <si>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</si>
  <si>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</si>
  <si>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</si>
  <si>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</si>
  <si>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</si>
  <si>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</si>
  <si>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</si>
  <si>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</si>
  <si>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</si>
  <si>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</si>
  <si>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</si>
  <si>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</si>
  <si>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</si>
  <si>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</si>
  <si>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</si>
  <si>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</si>
  <si>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</si>
  <si>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</si>
  <si>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</si>
  <si>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</si>
  <si>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</si>
  <si>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</si>
  <si>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</si>
  <si>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</si>
  <si>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</si>
  <si>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</si>
  <si>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</si>
  <si>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</si>
  <si>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</si>
  <si>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</si>
  <si>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</si>
  <si>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</si>
  <si>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</si>
  <si>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</si>
  <si>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</si>
  <si>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</si>
  <si>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</si>
  <si>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</si>
  <si>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</si>
  <si>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</si>
  <si>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</si>
  <si>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</si>
  <si>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</si>
  <si>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</si>
  <si>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</si>
  <si>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</si>
  <si>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</si>
  <si>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</si>
  <si>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</si>
  <si>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</si>
  <si>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</si>
  <si>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</si>
  <si>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</si>
  <si>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</si>
  <si>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</si>
  <si>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</si>
  <si>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</si>
  <si>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</si>
  <si>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</si>
  <si>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</si>
  <si>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</si>
  <si>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</si>
  <si>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</si>
  <si>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</si>
  <si>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</si>
  <si>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</si>
  <si>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</si>
  <si>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</si>
  <si>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</si>
  <si>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</si>
  <si>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</si>
  <si>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</si>
  <si>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</si>
  <si>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</si>
  <si>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</si>
  <si>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</si>
  <si>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</si>
  <si>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</si>
  <si>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</si>
  <si>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</si>
  <si>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</si>
  <si>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</si>
  <si>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</si>
  <si>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</si>
  <si>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</si>
  <si>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</si>
  <si>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</si>
  <si>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</si>
  <si>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</si>
  <si>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</si>
  <si>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</si>
  <si>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</si>
  <si>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</si>
  <si>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</si>
  <si>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</si>
  <si>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</si>
  <si>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</si>
  <si>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</si>
  <si>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</si>
  <si>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</si>
  <si>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</si>
  <si>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</si>
  <si>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</si>
  <si>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</si>
  <si>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</si>
  <si>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</si>
  <si>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</si>
  <si>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</si>
  <si>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</si>
  <si>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</si>
  <si>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</si>
  <si>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</si>
  <si>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</si>
  <si>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</si>
  <si>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</si>
  <si>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</si>
  <si>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</si>
  <si>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</si>
  <si>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</si>
  <si>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</si>
  <si>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</si>
  <si>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</si>
  <si>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</si>
  <si>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</si>
  <si>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</si>
  <si>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</si>
  <si>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</si>
  <si>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</si>
  <si>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</si>
  <si>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</si>
  <si>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</si>
  <si>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</si>
  <si>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</si>
  <si>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</si>
  <si>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</si>
  <si>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</si>
  <si>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</si>
  <si>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</si>
  <si>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</si>
  <si>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</si>
  <si>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</si>
  <si>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</si>
  <si>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</si>
  <si>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</si>
  <si>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</si>
  <si>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</si>
  <si>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</si>
  <si>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</si>
  <si>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</si>
  <si>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</si>
  <si>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</si>
  <si>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</si>
  <si>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</si>
  <si>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</si>
  <si>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</si>
  <si>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</si>
  <si>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</si>
  <si>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</si>
  <si>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</si>
  <si>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</si>
  <si>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</si>
  <si>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</si>
  <si>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</si>
  <si>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</si>
  <si>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</si>
  <si>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</si>
  <si>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</si>
  <si>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</si>
  <si>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</si>
  <si>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</si>
  <si>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</si>
  <si>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</si>
  <si>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</si>
  <si>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</si>
  <si>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</si>
  <si>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</si>
  <si>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</si>
  <si>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</si>
  <si>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</si>
  <si>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</si>
  <si>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</si>
  <si>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</si>
  <si>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</si>
  <si>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</si>
  <si>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</si>
  <si>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</si>
  <si>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</si>
  <si>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</si>
  <si>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</si>
  <si>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</si>
  <si>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</si>
  <si>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</si>
  <si>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</si>
  <si>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</si>
  <si>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</si>
  <si>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</si>
  <si>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</si>
  <si>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</si>
  <si>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</si>
  <si>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</si>
  <si>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</si>
  <si>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</si>
  <si>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</si>
  <si>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</si>
  <si>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</si>
  <si>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</si>
  <si>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</si>
  <si>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</si>
  <si>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</si>
  <si>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</si>
  <si>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</si>
  <si>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</si>
  <si>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</si>
  <si>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</si>
  <si>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</si>
  <si>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</si>
  <si>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</si>
  <si>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</si>
  <si>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</si>
  <si>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</si>
  <si>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</si>
  <si>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</si>
  <si>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</si>
  <si>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</si>
  <si>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</si>
  <si>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</si>
  <si>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</si>
  <si>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</si>
  <si>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</si>
  <si>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</si>
  <si>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</si>
  <si>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</si>
  <si>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</si>
  <si>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</si>
  <si>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</si>
  <si>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</si>
  <si>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</si>
  <si>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</si>
  <si>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</si>
  <si>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</si>
  <si>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</si>
  <si>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</si>
  <si>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</si>
  <si>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</si>
  <si>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</si>
  <si>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</si>
  <si>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</si>
  <si>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</si>
  <si>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</si>
  <si>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</si>
  <si>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</si>
  <si>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</si>
  <si>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</si>
  <si>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</si>
  <si>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</si>
  <si>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</si>
  <si>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</si>
  <si>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</si>
  <si>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</si>
  <si>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</si>
  <si>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</si>
  <si>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</si>
  <si>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</si>
  <si>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</si>
  <si>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</si>
  <si>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</si>
  <si>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</si>
  <si>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</si>
  <si>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</si>
  <si>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</si>
  <si>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</si>
  <si>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</si>
  <si>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</si>
  <si>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</si>
  <si>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</si>
  <si>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</si>
  <si>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</si>
  <si>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</si>
  <si>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</si>
  <si>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</si>
  <si>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</si>
  <si>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</si>
  <si>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</si>
  <si>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</si>
  <si>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</si>
  <si>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</si>
  <si>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</si>
  <si>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</si>
  <si>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</si>
  <si>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</si>
  <si>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</si>
  <si>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</si>
  <si>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</si>
  <si>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</si>
  <si>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</si>
  <si>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</si>
  <si>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</si>
  <si>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</si>
  <si>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</si>
  <si>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</si>
  <si>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</si>
  <si>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</si>
  <si>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</si>
  <si>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</si>
  <si>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</si>
  <si>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</si>
  <si>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</si>
  <si>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</si>
  <si>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</si>
  <si>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</si>
  <si>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</si>
  <si>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</si>
  <si>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</si>
  <si>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</si>
  <si>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</si>
  <si>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</si>
  <si>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</si>
  <si>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</si>
  <si>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</si>
  <si>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</si>
  <si>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</si>
  <si>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</si>
  <si>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</si>
  <si>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</si>
  <si>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</si>
  <si>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</si>
  <si>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</si>
  <si>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</si>
  <si>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</si>
  <si>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</si>
  <si>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</si>
  <si>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</si>
  <si>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</si>
  <si>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</si>
  <si>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</si>
  <si>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</si>
  <si>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</si>
  <si>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</si>
  <si>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</si>
  <si>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</si>
  <si>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</si>
  <si>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</si>
  <si>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</si>
  <si>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</si>
  <si>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</si>
  <si>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</si>
  <si>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</si>
  <si>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</si>
  <si>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</si>
  <si>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</si>
  <si>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</si>
  <si>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</si>
  <si>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</si>
  <si>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</si>
  <si>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</si>
  <si>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</si>
  <si>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</si>
  <si>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</si>
  <si>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</si>
  <si>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</si>
  <si>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</si>
  <si>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</si>
  <si>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</si>
  <si>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</si>
  <si>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</si>
  <si>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</si>
  <si>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</si>
  <si>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</si>
  <si>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</si>
  <si>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</si>
  <si>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</si>
  <si>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</si>
  <si>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</si>
  <si>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</si>
  <si>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</si>
  <si>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</si>
  <si>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</si>
  <si>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</si>
  <si>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</si>
  <si>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</si>
  <si>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</si>
  <si>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</si>
  <si>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</si>
  <si>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</si>
  <si>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</si>
  <si>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</si>
  <si>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</si>
  <si>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</si>
  <si>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</si>
  <si>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</si>
  <si>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</si>
  <si>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</si>
  <si>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</si>
  <si>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</si>
  <si>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</si>
  <si>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</si>
  <si>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</si>
  <si>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</si>
  <si>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</si>
  <si>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</si>
  <si>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</si>
  <si>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</si>
  <si>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</si>
  <si>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</si>
  <si>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</si>
  <si>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</si>
  <si>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</si>
  <si>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</si>
  <si>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</si>
  <si>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</si>
  <si>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</si>
  <si>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</si>
  <si>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</si>
  <si>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</si>
  <si>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</si>
  <si>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</si>
  <si>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</si>
  <si>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</si>
  <si>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</si>
  <si>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</si>
  <si>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</si>
  <si>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</si>
  <si>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</si>
  <si>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</si>
  <si>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</si>
  <si>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</si>
  <si>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</si>
  <si>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</si>
  <si>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</si>
  <si>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</si>
  <si>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</si>
  <si>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</si>
  <si>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</si>
  <si>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</si>
  <si>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</si>
  <si>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</si>
  <si>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</si>
  <si>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</si>
  <si>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</si>
  <si>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</si>
  <si>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</si>
  <si>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</si>
  <si>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</si>
  <si>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</si>
  <si>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</si>
  <si>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</si>
  <si>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</si>
  <si>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</si>
  <si>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</si>
  <si>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</si>
  <si>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</si>
  <si>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</si>
  <si>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</si>
  <si>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</si>
  <si>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</si>
  <si>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</si>
  <si>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</si>
  <si>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</si>
  <si>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</si>
  <si>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</si>
  <si>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</si>
  <si>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</si>
  <si>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</si>
  <si>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</si>
  <si>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</si>
  <si>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</si>
  <si>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</si>
  <si>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</si>
  <si>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</si>
  <si>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</si>
  <si>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</si>
  <si>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</si>
  <si>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</si>
  <si>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</si>
  <si>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</si>
  <si>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</si>
  <si>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</si>
  <si>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</si>
  <si>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</si>
  <si>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</si>
  <si>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</si>
  <si>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</si>
  <si>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</si>
  <si>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</si>
  <si>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</si>
  <si>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</si>
  <si>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</si>
  <si>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</si>
  <si>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</si>
  <si>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</si>
  <si>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</si>
  <si>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</si>
  <si>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</si>
  <si>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</si>
  <si>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</si>
  <si>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</si>
  <si>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</si>
  <si>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</si>
  <si>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</si>
  <si>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</si>
  <si>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</si>
  <si>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</si>
  <si>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</si>
  <si>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</si>
  <si>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</si>
  <si>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</si>
  <si>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</si>
  <si>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</si>
  <si>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</si>
  <si>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</si>
  <si>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</si>
  <si>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</si>
  <si>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</si>
  <si>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</si>
  <si>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</si>
  <si>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</si>
  <si>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</si>
  <si>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</si>
  <si>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</si>
  <si>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</si>
  <si>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</si>
  <si>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</si>
  <si>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</si>
  <si>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</si>
  <si>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</si>
  <si>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</si>
  <si>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</si>
  <si>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</si>
  <si>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</si>
  <si>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</si>
  <si>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</si>
  <si>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</si>
  <si>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</si>
  <si>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</si>
  <si>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</si>
  <si>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</si>
  <si>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</si>
  <si>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</si>
  <si>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</si>
  <si>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</si>
  <si>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</si>
  <si>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</si>
  <si>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</si>
  <si>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</si>
  <si>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</si>
  <si>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</si>
  <si>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</si>
  <si>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</si>
  <si>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</si>
  <si>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</si>
  <si>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</si>
  <si>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</si>
  <si>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</si>
  <si>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</si>
  <si>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</si>
  <si>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</si>
  <si>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</si>
  <si>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</si>
  <si>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</si>
  <si>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</si>
  <si>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</si>
  <si>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</si>
  <si>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</si>
  <si>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</si>
  <si>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</si>
  <si>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</si>
  <si>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</si>
  <si>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</si>
  <si>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</si>
  <si>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</si>
  <si>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</si>
  <si>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</si>
  <si>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</si>
  <si>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</si>
  <si>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</si>
  <si>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</si>
  <si>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</si>
  <si>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</si>
  <si>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</si>
  <si>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</si>
  <si>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</si>
  <si>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</si>
  <si>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</si>
  <si>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</si>
  <si>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</si>
  <si>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</si>
  <si>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</si>
  <si>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</si>
  <si>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</si>
  <si>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</si>
  <si>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</si>
  <si>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</si>
  <si>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</si>
  <si>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</si>
  <si>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</si>
  <si>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</si>
  <si>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</si>
  <si>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</si>
  <si>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</si>
  <si>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</si>
  <si>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</si>
  <si>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</si>
  <si>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</si>
  <si>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</si>
  <si>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</si>
  <si>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</si>
  <si>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</si>
  <si>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</si>
  <si>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</si>
  <si>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</si>
  <si>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</si>
  <si>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</si>
  <si>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</si>
  <si>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</si>
  <si>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</si>
  <si>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</si>
  <si>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</si>
  <si>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</si>
  <si>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</si>
  <si>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</si>
  <si>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</si>
  <si>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</si>
  <si>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</si>
  <si>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</si>
  <si>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</si>
  <si>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</si>
  <si>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</si>
  <si>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</si>
  <si>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</si>
  <si>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</si>
  <si>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</si>
  <si>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</si>
  <si>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</si>
  <si>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</si>
  <si>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</si>
  <si>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</si>
  <si>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</si>
  <si>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</si>
  <si>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</si>
  <si>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</si>
  <si>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</si>
  <si>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</si>
  <si>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</si>
  <si>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</si>
  <si>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</si>
  <si>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</si>
  <si>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</si>
  <si>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</si>
  <si>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</si>
  <si>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</si>
  <si>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</si>
  <si>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</si>
  <si>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</si>
  <si>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</si>
  <si>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</si>
  <si>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</si>
  <si>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</si>
  <si>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</si>
  <si>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</si>
  <si>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</si>
  <si>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</si>
  <si>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</si>
  <si>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</si>
  <si>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</si>
  <si>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</si>
  <si>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</si>
  <si>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</si>
  <si>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</si>
  <si>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</si>
  <si>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</si>
  <si>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</si>
  <si>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</si>
  <si>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</si>
  <si>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</si>
  <si>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</si>
  <si>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</si>
  <si>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</si>
  <si>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</si>
  <si>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</si>
  <si>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</si>
  <si>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</si>
  <si>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</si>
  <si>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</si>
  <si>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</si>
  <si>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</si>
  <si>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</si>
  <si>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</si>
  <si>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</si>
  <si>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</si>
  <si>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</si>
  <si>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</si>
  <si>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</si>
  <si>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</si>
  <si>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</si>
  <si>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</si>
  <si>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</si>
  <si>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</si>
  <si>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</si>
  <si>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</si>
  <si>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</si>
  <si>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</si>
  <si>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</si>
  <si>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</si>
  <si>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</si>
  <si>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</si>
  <si>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</si>
  <si>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</si>
  <si>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</si>
  <si>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</si>
  <si>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</si>
  <si>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</si>
  <si>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</si>
  <si>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</si>
  <si>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</si>
  <si>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</si>
  <si>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</si>
  <si>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</si>
  <si>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</si>
  <si>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</si>
  <si>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</si>
  <si>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</si>
  <si>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</si>
  <si>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</si>
  <si>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</si>
  <si>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</si>
  <si>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</si>
  <si>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</si>
  <si>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</si>
  <si>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</si>
  <si>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</si>
  <si>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</si>
  <si>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</si>
  <si>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</si>
  <si>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</si>
  <si>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</si>
  <si>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</si>
  <si>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</si>
  <si>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</si>
  <si>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</si>
  <si>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</si>
  <si>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</si>
  <si>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</si>
  <si>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</si>
  <si>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</si>
  <si>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</si>
  <si>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</si>
  <si>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</si>
  <si>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</si>
  <si>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</si>
  <si>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</si>
  <si>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</si>
  <si>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</si>
  <si>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</si>
  <si>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</si>
  <si>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</si>
  <si>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</si>
  <si>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</si>
  <si>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</si>
  <si>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</si>
  <si>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</si>
  <si>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</si>
  <si>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</si>
  <si>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</si>
  <si>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</si>
  <si>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</si>
  <si>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</si>
  <si>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</si>
  <si>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</si>
  <si>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</si>
  <si>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</si>
  <si>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</si>
  <si>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</si>
  <si>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</si>
  <si>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</si>
  <si>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</si>
  <si>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</si>
  <si>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</si>
  <si>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</si>
  <si>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</si>
  <si>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</si>
  <si>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</si>
  <si>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</si>
  <si>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</si>
  <si>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</si>
  <si>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</si>
  <si>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</si>
  <si>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</si>
  <si>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</si>
  <si>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</si>
  <si>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</si>
  <si>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</si>
  <si>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</si>
  <si>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</si>
  <si>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</si>
  <si>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</si>
  <si>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</si>
  <si>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</si>
  <si>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</si>
  <si>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</si>
  <si>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</si>
  <si>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</si>
  <si>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</si>
  <si>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</si>
  <si>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</si>
  <si>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</si>
  <si>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</si>
  <si>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</si>
  <si>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</si>
  <si>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</si>
  <si>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</si>
  <si>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</si>
  <si>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</si>
  <si>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</si>
  <si>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</si>
  <si>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</si>
  <si>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</si>
  <si>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</si>
  <si>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</si>
  <si>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</si>
  <si>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</si>
  <si>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</si>
  <si>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</si>
  <si>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</si>
  <si>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</si>
  <si>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</si>
  <si>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</si>
  <si>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</si>
  <si>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</si>
  <si>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</si>
  <si>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</si>
  <si>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</si>
  <si>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</si>
  <si>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</si>
  <si>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</si>
  <si>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</si>
  <si>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</si>
  <si>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</si>
  <si>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</si>
  <si>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</si>
  <si>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</si>
  <si>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</si>
  <si>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</si>
  <si>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</si>
  <si>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</si>
  <si>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</si>
  <si>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</si>
  <si>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</si>
  <si>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</si>
  <si>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</si>
  <si>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</si>
  <si>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</si>
  <si>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</si>
  <si>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</si>
  <si>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</si>
  <si>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</si>
  <si>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</si>
  <si>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</si>
  <si>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</si>
  <si>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</si>
  <si>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</si>
  <si>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</si>
  <si>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</si>
  <si>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</si>
  <si>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</si>
  <si>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</si>
  <si>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</si>
  <si>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</si>
  <si>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</si>
  <si>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</si>
  <si>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</si>
  <si>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</si>
  <si>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</si>
  <si>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</si>
  <si>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</si>
  <si>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</si>
  <si>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</si>
  <si>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</si>
  <si>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</si>
  <si>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</si>
  <si>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</si>
  <si>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</si>
  <si>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</si>
  <si>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</si>
  <si>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</si>
  <si>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</si>
  <si>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</si>
  <si>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</si>
  <si>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</si>
  <si>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</si>
  <si>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</si>
  <si>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</si>
  <si>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</si>
  <si>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</si>
  <si>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</si>
  <si>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</si>
  <si>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</si>
  <si>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</si>
  <si>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</si>
  <si>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</si>
  <si>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</si>
  <si>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</si>
  <si>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</si>
  <si>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</si>
  <si>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</si>
  <si>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</si>
  <si>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</si>
  <si>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</si>
  <si>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</si>
  <si>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</si>
  <si>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</si>
  <si>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</si>
  <si>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</si>
  <si>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</si>
  <si>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</si>
  <si>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</si>
  <si>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</si>
  <si>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</si>
  <si>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</si>
  <si>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</si>
  <si>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</si>
  <si>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</si>
  <si>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</si>
  <si>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</si>
  <si>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</si>
  <si>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</si>
  <si>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</si>
  <si>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</si>
  <si>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</si>
  <si>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</si>
  <si>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</si>
  <si>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</si>
  <si>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</si>
  <si>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</si>
  <si>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</si>
  <si>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</si>
  <si>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</si>
  <si>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</si>
  <si>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</si>
  <si>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</si>
  <si>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</si>
  <si>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</si>
  <si>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</si>
  <si>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</si>
  <si>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</si>
  <si>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</si>
  <si>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</si>
  <si>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</si>
  <si>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</si>
  <si>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</si>
  <si>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</si>
  <si>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</si>
  <si>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</si>
  <si>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</si>
  <si>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</si>
  <si>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</si>
  <si>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</si>
  <si>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</si>
  <si>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</si>
  <si>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</si>
  <si>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</si>
  <si>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</si>
  <si>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</si>
  <si>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</si>
  <si>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</si>
  <si>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</si>
  <si>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</si>
  <si>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</si>
  <si>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</si>
  <si>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</si>
  <si>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</si>
  <si>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</si>
  <si>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</si>
  <si>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</si>
  <si>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</si>
  <si>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</si>
  <si>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</si>
  <si>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</si>
  <si>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</si>
  <si>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</si>
  <si>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</si>
  <si>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</si>
  <si>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</si>
  <si>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</si>
  <si>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</si>
  <si>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</si>
  <si>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</si>
  <si>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</si>
  <si>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</si>
  <si>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</si>
  <si>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</si>
  <si>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</si>
  <si>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</si>
  <si>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</si>
  <si>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</si>
  <si>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</si>
  <si>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</si>
  <si>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</si>
  <si>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</si>
  <si>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</si>
  <si>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</si>
  <si>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</si>
  <si>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</si>
  <si>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</si>
  <si>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</si>
  <si>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</si>
  <si>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</si>
  <si>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</si>
  <si>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</si>
  <si>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</si>
  <si>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</si>
  <si>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</si>
  <si>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</si>
  <si>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</si>
  <si>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</si>
  <si>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</si>
  <si>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</si>
  <si>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</si>
  <si>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</si>
  <si>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</si>
  <si>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</si>
  <si>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</si>
  <si>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</si>
  <si>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</si>
  <si>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</si>
  <si>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</si>
  <si>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</si>
  <si>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</si>
  <si>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</si>
  <si>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</si>
  <si>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</si>
  <si>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</si>
  <si>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</si>
  <si>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</si>
  <si>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</si>
  <si>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</si>
  <si>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</si>
  <si>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</si>
  <si>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</si>
  <si>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</si>
  <si>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</si>
  <si>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</si>
  <si>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</si>
  <si>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</si>
  <si>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</si>
  <si>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</si>
  <si>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</si>
  <si>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</si>
  <si>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</si>
  <si>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</si>
  <si>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</si>
  <si>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</si>
  <si>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</si>
  <si>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</si>
  <si>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</si>
  <si>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</si>
  <si>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</si>
  <si>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</si>
  <si>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</si>
  <si>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</si>
  <si>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</si>
  <si>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</si>
  <si>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</si>
  <si>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</si>
  <si>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</si>
  <si>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</si>
  <si>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</si>
  <si>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</si>
  <si>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</si>
  <si>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</si>
  <si>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</si>
  <si>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</si>
  <si>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</si>
  <si>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</si>
  <si>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</si>
  <si>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</si>
  <si>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</si>
  <si>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</si>
  <si>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</si>
  <si>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</si>
  <si>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</si>
  <si>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</si>
  <si>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</si>
  <si>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</si>
  <si>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</si>
  <si>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</si>
  <si>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</si>
  <si>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</si>
  <si>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</si>
  <si>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</si>
  <si>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</si>
  <si>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</si>
  <si>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</si>
  <si>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</si>
  <si>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</si>
  <si>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</si>
  <si>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</si>
  <si>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</si>
  <si>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</si>
  <si>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</si>
  <si>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</si>
  <si>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</si>
  <si>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</si>
  <si>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</si>
  <si>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</si>
  <si>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</si>
  <si>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</si>
  <si>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</si>
  <si>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</si>
  <si>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</si>
  <si>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</si>
  <si>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</si>
  <si>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</si>
  <si>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</si>
  <si>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</si>
  <si>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</si>
  <si>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</si>
  <si>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</si>
  <si>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</si>
  <si>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</si>
  <si>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</si>
  <si>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</si>
  <si>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</si>
  <si>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</si>
  <si>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</si>
  <si>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</si>
  <si>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</si>
  <si>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</si>
  <si>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</si>
  <si>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</si>
  <si>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</si>
  <si>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</si>
  <si>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</si>
  <si>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</si>
  <si>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</si>
  <si>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</si>
  <si>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</si>
  <si>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</si>
  <si>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</si>
  <si>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</si>
  <si>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</si>
  <si>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</si>
  <si>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</si>
  <si>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</si>
  <si>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</si>
  <si>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</si>
  <si>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</si>
  <si>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</si>
  <si>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</si>
  <si>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</si>
  <si>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</si>
  <si>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</si>
  <si>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</si>
  <si>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</si>
  <si>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</si>
  <si>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</si>
  <si>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</si>
  <si>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</si>
  <si>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</si>
  <si>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</si>
  <si>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</si>
  <si>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</si>
  <si>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</si>
  <si>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</si>
  <si>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</si>
  <si>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</si>
  <si>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</si>
  <si>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</si>
  <si>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</si>
  <si>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</si>
  <si>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</si>
  <si>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</si>
  <si>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</si>
  <si>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</si>
  <si>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</si>
  <si>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</si>
  <si>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</si>
  <si>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</si>
  <si>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</si>
  <si>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</si>
  <si>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</si>
  <si>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</si>
  <si>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</si>
  <si>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</si>
  <si>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</si>
  <si>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</si>
  <si>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</si>
  <si>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</si>
  <si>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</si>
  <si>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</si>
  <si>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</si>
  <si>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</si>
  <si>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</si>
  <si>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</si>
  <si>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</si>
  <si>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</si>
  <si>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</si>
  <si>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</si>
  <si>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</si>
  <si>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</si>
  <si>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</si>
  <si>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</si>
  <si>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</si>
  <si>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</si>
  <si>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</si>
  <si>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</si>
  <si>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</si>
  <si>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</si>
  <si>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</si>
  <si>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</si>
  <si>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</si>
  <si>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</si>
  <si>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</si>
  <si>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</si>
  <si>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</si>
  <si>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</si>
  <si>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</si>
  <si>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</si>
  <si>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</si>
  <si>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</si>
  <si>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</si>
  <si>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</si>
  <si>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</si>
  <si>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</si>
  <si>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</si>
  <si>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</si>
  <si>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</si>
  <si>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</si>
  <si>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</si>
  <si>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</si>
  <si>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</si>
  <si>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</si>
  <si>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</si>
  <si>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</si>
  <si>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</si>
  <si>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</si>
  <si>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</si>
  <si>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</si>
  <si>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</si>
  <si>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</si>
  <si>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</si>
  <si>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</si>
  <si>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</si>
  <si>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</si>
  <si>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</si>
  <si>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</si>
  <si>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</si>
  <si>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</si>
  <si>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</si>
  <si>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</si>
  <si>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</si>
  <si>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</si>
  <si>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</si>
  <si>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</si>
  <si>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</si>
  <si>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</si>
  <si>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</si>
  <si>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</si>
  <si>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</si>
  <si>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</si>
  <si>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</si>
  <si>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</si>
  <si>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</si>
  <si>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</si>
  <si>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</si>
  <si>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</si>
  <si>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</si>
  <si>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</si>
  <si>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</si>
  <si>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</si>
  <si>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</si>
  <si>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</si>
  <si>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</si>
  <si>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</si>
  <si>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</si>
  <si>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</si>
  <si>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</si>
  <si>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</si>
  <si>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</si>
  <si>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</si>
  <si>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</si>
  <si>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</si>
  <si>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</si>
  <si>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</si>
  <si>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</si>
  <si>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</si>
  <si>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</si>
  <si>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</si>
  <si>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</si>
  <si>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</si>
  <si>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</si>
  <si>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</si>
  <si>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</si>
  <si>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</si>
  <si>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</si>
  <si>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</si>
  <si>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</si>
  <si>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</si>
  <si>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</si>
  <si>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</si>
  <si>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</si>
  <si>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</si>
  <si>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</si>
  <si>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</si>
  <si>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</si>
  <si>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</si>
  <si>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</si>
  <si>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</si>
  <si>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</si>
  <si>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</si>
  <si>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</si>
  <si>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</si>
  <si>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</si>
  <si>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</si>
  <si>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</si>
  <si>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</si>
  <si>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</si>
  <si>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</si>
  <si>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</si>
  <si>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</si>
  <si>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</si>
  <si>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</si>
  <si>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</si>
  <si>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</si>
  <si>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</si>
  <si>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</si>
  <si>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</si>
  <si>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</si>
  <si>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</si>
  <si>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</si>
  <si>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</si>
  <si>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</si>
  <si>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</si>
  <si>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</si>
  <si>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</si>
  <si>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</si>
  <si>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</si>
  <si>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</si>
  <si>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</si>
  <si>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</si>
  <si>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</si>
  <si>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</si>
  <si>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</si>
  <si>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</si>
  <si>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</si>
  <si>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</si>
  <si>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</si>
  <si>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</si>
  <si>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</si>
  <si>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</si>
  <si>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</si>
  <si>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</si>
  <si>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</si>
  <si>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</si>
  <si>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</si>
  <si>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</si>
  <si>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</si>
  <si>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</si>
  <si>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</si>
  <si>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</si>
  <si>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</si>
  <si>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</si>
  <si>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</si>
  <si>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</si>
  <si>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</si>
  <si>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</si>
  <si>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</si>
  <si>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</si>
  <si>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</si>
  <si>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</si>
  <si>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</si>
  <si>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</si>
  <si>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</si>
  <si>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</si>
  <si>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</si>
  <si>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</si>
  <si>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</si>
  <si>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</si>
  <si>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</si>
  <si>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</si>
  <si>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</si>
  <si>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</si>
  <si>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</si>
  <si>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</si>
  <si>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</si>
  <si>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</si>
  <si>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</si>
  <si>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</si>
  <si>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</si>
  <si>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</si>
  <si>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</si>
  <si>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</si>
  <si>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</si>
  <si>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</si>
  <si>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</si>
  <si>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</si>
  <si>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</si>
  <si>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</si>
  <si>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</si>
  <si>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</si>
  <si>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</si>
  <si>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</si>
  <si>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</si>
  <si>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</si>
  <si>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</si>
  <si>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</si>
  <si>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</si>
  <si>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</si>
  <si>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</si>
  <si>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</si>
  <si>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</si>
  <si>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</si>
  <si>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</si>
  <si>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</si>
  <si>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</si>
  <si>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</si>
  <si>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</si>
  <si>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</si>
  <si>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</si>
  <si>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</si>
  <si>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</si>
  <si>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</si>
  <si>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</si>
  <si>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</si>
  <si>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</si>
  <si>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</si>
  <si>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</si>
  <si>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</si>
  <si>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</si>
  <si>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</si>
  <si>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</si>
  <si>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</si>
  <si>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</si>
  <si>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</si>
  <si>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</si>
  <si>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</si>
  <si>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</si>
  <si>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</si>
  <si>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</si>
  <si>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</si>
  <si>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</si>
  <si>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</si>
  <si>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</si>
  <si>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</si>
  <si>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</si>
  <si>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</si>
  <si>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</si>
  <si>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</si>
  <si>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</si>
  <si>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</si>
  <si>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</si>
  <si>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</si>
  <si>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</si>
  <si>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</si>
  <si>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</si>
  <si>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</si>
  <si>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</si>
  <si>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</si>
  <si>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</si>
  <si>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</si>
  <si>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</si>
  <si>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</si>
  <si>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</si>
  <si>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</si>
  <si>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</si>
  <si>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</si>
  <si>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</si>
  <si>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</si>
  <si>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</si>
  <si>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</si>
  <si>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</si>
  <si>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</si>
  <si>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</si>
  <si>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</si>
  <si>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</si>
  <si>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</si>
  <si>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</si>
  <si>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</si>
  <si>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</si>
  <si>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</si>
  <si>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</si>
  <si>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</si>
  <si>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</si>
  <si>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</si>
  <si>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</si>
  <si>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</si>
  <si>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</si>
  <si>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</si>
  <si>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</si>
  <si>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</si>
  <si>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</si>
  <si>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</si>
  <si>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</si>
  <si>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</si>
  <si>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</si>
  <si>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</si>
  <si>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</si>
  <si>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</si>
  <si>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</si>
  <si>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</si>
  <si>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</si>
  <si>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</si>
  <si>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</si>
  <si>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</si>
  <si>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</si>
  <si>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</si>
  <si>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</si>
  <si>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</si>
  <si>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</si>
  <si>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</si>
  <si>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</si>
  <si>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</si>
  <si>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</si>
  <si>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</si>
  <si>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</si>
  <si>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</si>
  <si>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</si>
  <si>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</si>
  <si>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</si>
  <si>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</si>
  <si>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</si>
  <si>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</si>
  <si>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</si>
  <si>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</si>
  <si>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</si>
  <si>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</si>
  <si>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</si>
  <si>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</si>
  <si>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</si>
  <si>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</si>
  <si>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</si>
  <si>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</si>
  <si>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</si>
  <si>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</si>
  <si>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</si>
  <si>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</si>
  <si>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</si>
  <si>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</si>
  <si>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</si>
  <si>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</si>
  <si>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</si>
  <si>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</si>
  <si>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</si>
  <si>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</si>
  <si>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</si>
  <si>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</si>
  <si>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</si>
  <si>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</si>
  <si>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</si>
  <si>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</si>
  <si>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</si>
  <si>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</si>
  <si>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</si>
  <si>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</si>
  <si>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</si>
  <si>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</si>
  <si>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</si>
  <si>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</si>
  <si>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</si>
  <si>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</si>
  <si>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</si>
  <si>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</si>
  <si>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</si>
  <si>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</si>
  <si>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</si>
  <si>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</si>
  <si>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</si>
  <si>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</si>
  <si>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</si>
  <si>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</si>
  <si>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</si>
  <si>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</si>
  <si>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</si>
  <si>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</si>
  <si>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</si>
  <si>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</si>
  <si>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</si>
  <si>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</si>
  <si>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</si>
  <si>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</si>
  <si>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</si>
  <si>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</si>
  <si>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</si>
  <si>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</si>
  <si>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</si>
  <si>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</si>
  <si>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</si>
  <si>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</si>
  <si>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</si>
  <si>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</si>
  <si>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</si>
  <si>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</si>
  <si>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</si>
  <si>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</si>
  <si>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</si>
  <si>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</si>
  <si>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</si>
  <si>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</si>
  <si>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</si>
  <si>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</si>
  <si>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</si>
  <si>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</si>
  <si>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</si>
  <si>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</si>
  <si>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</si>
  <si>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</si>
  <si>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</si>
  <si>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</si>
  <si>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</si>
  <si>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</si>
  <si>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</si>
  <si>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</si>
  <si>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</si>
  <si>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</si>
  <si>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</si>
  <si>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</si>
  <si>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</si>
  <si>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</si>
  <si>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</si>
  <si>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</si>
  <si>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</si>
  <si>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</si>
  <si>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</si>
  <si>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</si>
  <si>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</si>
  <si>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</si>
  <si>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</si>
  <si>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</si>
  <si>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</si>
  <si>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</si>
  <si>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</si>
  <si>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</si>
  <si>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</si>
  <si>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</si>
  <si>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</si>
  <si>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</si>
  <si>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</si>
  <si>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</si>
  <si>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</si>
  <si>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</si>
  <si>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</si>
  <si>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</si>
  <si>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</si>
  <si>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</si>
  <si>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</si>
  <si>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</si>
  <si>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</si>
  <si>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</si>
  <si>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</si>
  <si>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</si>
  <si>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</si>
  <si>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</si>
  <si>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</si>
  <si>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</si>
  <si>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</si>
  <si>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</si>
  <si>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</si>
  <si>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</si>
  <si>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</si>
  <si>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</si>
  <si>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</si>
  <si>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</si>
  <si>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</si>
  <si>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</si>
  <si>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</si>
  <si>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</si>
  <si>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</si>
  <si>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</si>
  <si>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</si>
  <si>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</si>
  <si>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</si>
  <si>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</si>
  <si>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</si>
  <si>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</si>
  <si>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</si>
  <si>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</si>
  <si>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</si>
  <si>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</si>
  <si>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</si>
  <si>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</si>
  <si>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</si>
  <si>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</si>
  <si>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</si>
  <si>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</si>
  <si>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</si>
  <si>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</si>
  <si>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</si>
  <si>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</si>
  <si>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</si>
  <si>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</si>
  <si>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</si>
  <si>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</si>
  <si>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</si>
  <si>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</si>
  <si>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</si>
  <si>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</si>
  <si>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</si>
  <si>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</si>
  <si>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</si>
  <si>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</si>
  <si>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</si>
  <si>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</si>
  <si>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</si>
  <si>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</si>
  <si>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</si>
  <si>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</si>
  <si>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</si>
  <si>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</si>
  <si>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</si>
  <si>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</si>
  <si>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</si>
  <si>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</si>
  <si>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</si>
  <si>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</si>
  <si>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</si>
  <si>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</si>
  <si>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</si>
  <si>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</si>
  <si>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</si>
  <si>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</si>
  <si>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</si>
  <si>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</si>
  <si>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</si>
  <si>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</si>
  <si>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</si>
  <si>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</si>
  <si>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</si>
  <si>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</si>
  <si>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</si>
  <si>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</si>
  <si>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</si>
  <si>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</si>
  <si>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</si>
  <si>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</si>
  <si>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</si>
  <si>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</si>
  <si>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</si>
  <si>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</si>
  <si>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</si>
  <si>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</si>
  <si>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</si>
  <si>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</si>
  <si>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</si>
  <si>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</si>
  <si>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</si>
  <si>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</si>
  <si>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</si>
  <si>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</si>
  <si>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</si>
  <si>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</si>
  <si>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</si>
  <si>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</si>
  <si>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</si>
  <si>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</si>
  <si>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</si>
  <si>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</si>
  <si>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</si>
  <si>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</si>
  <si>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</si>
  <si>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</si>
  <si>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</si>
  <si>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</si>
  <si>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</si>
  <si>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</si>
  <si>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</si>
  <si>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</si>
  <si>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</si>
  <si>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</si>
  <si>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</si>
  <si>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</si>
  <si>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</si>
  <si>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</si>
  <si>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</si>
  <si>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</si>
  <si>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</si>
  <si>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</si>
  <si>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</si>
  <si>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</si>
  <si>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</si>
  <si>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</si>
  <si>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</si>
  <si>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</si>
  <si>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</si>
  <si>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</si>
  <si>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</si>
  <si>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</si>
  <si>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</si>
  <si>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</si>
  <si>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</si>
  <si>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</si>
  <si>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</si>
  <si>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</si>
  <si>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</si>
  <si>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</si>
  <si>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</si>
  <si>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</si>
  <si>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</si>
  <si>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</si>
  <si>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</si>
  <si>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</si>
  <si>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</si>
  <si>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</si>
  <si>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</si>
  <si>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</si>
  <si>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</si>
  <si>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</si>
  <si>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</si>
  <si>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</si>
  <si>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</si>
  <si>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</si>
  <si>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</si>
  <si>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</si>
  <si>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</si>
  <si>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</si>
  <si>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</si>
  <si>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</si>
  <si>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</si>
  <si>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</si>
  <si>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</si>
  <si>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</si>
  <si>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</si>
  <si>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</si>
  <si>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</si>
  <si>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</si>
  <si>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</si>
  <si>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</si>
  <si>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</si>
  <si>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</si>
  <si>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</si>
  <si>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</si>
  <si>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</si>
  <si>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</si>
  <si>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</si>
  <si>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</si>
  <si>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</si>
  <si>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</si>
  <si>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</si>
  <si>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</si>
  <si>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</si>
  <si>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</si>
  <si>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</si>
  <si>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</si>
  <si>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</si>
  <si>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</si>
  <si>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</si>
  <si>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</si>
  <si>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</si>
  <si>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</si>
  <si>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</si>
  <si>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</si>
  <si>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</si>
  <si>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</si>
  <si>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</si>
  <si>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</si>
  <si>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</si>
  <si>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</si>
  <si>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</si>
  <si>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</si>
  <si>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</si>
  <si>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</si>
  <si>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</si>
  <si>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</si>
  <si>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</si>
  <si>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</si>
  <si>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</si>
  <si>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</si>
  <si>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</si>
  <si>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</si>
  <si>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</si>
  <si>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</si>
  <si>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</si>
  <si>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</si>
  <si>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</si>
  <si>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</si>
  <si>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</si>
  <si>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</si>
  <si>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</si>
  <si>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</si>
  <si>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</si>
  <si>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</si>
  <si>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</si>
  <si>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</si>
  <si>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</si>
  <si>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</si>
  <si>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</si>
  <si>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</si>
  <si>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</si>
  <si>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</si>
  <si>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</si>
  <si>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</si>
  <si>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</si>
  <si>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</si>
  <si>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</si>
  <si>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</si>
  <si>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</si>
  <si>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</si>
  <si>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</si>
  <si>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</si>
  <si>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</si>
  <si>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</si>
  <si>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</si>
  <si>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</si>
  <si>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</si>
  <si>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</si>
  <si>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</si>
  <si>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</si>
  <si>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</si>
  <si>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</si>
  <si>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</si>
  <si>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</si>
  <si>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</si>
  <si>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</si>
  <si>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</si>
  <si>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</si>
  <si>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</si>
  <si>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</si>
  <si>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</si>
  <si>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</si>
  <si>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</si>
  <si>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</si>
  <si>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</si>
  <si>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</si>
  <si>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</si>
  <si>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</si>
  <si>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</si>
  <si>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</si>
  <si>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</si>
  <si>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</si>
  <si>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</si>
  <si>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</si>
  <si>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</si>
  <si>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</si>
  <si>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</si>
  <si>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</si>
  <si>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</si>
  <si>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</si>
  <si>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</si>
  <si>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</si>
  <si>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</si>
  <si>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</si>
  <si>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</si>
  <si>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</si>
  <si>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</si>
  <si>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</si>
  <si>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</si>
  <si>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</si>
  <si>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</si>
  <si>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</si>
  <si>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</si>
  <si>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</si>
  <si>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</si>
  <si>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</si>
  <si>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</si>
  <si>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</si>
  <si>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</si>
  <si>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</si>
  <si>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</si>
  <si>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</si>
  <si>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</si>
  <si>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</si>
  <si>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</si>
  <si>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</si>
  <si>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</si>
  <si>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</si>
  <si>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</si>
  <si>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</si>
  <si>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</si>
  <si>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</si>
  <si>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</si>
  <si>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</si>
  <si>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</si>
  <si>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</si>
  <si>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</si>
  <si>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</si>
  <si>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</si>
  <si>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</si>
  <si>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</si>
  <si>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</si>
  <si>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</si>
  <si>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</si>
  <si>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</si>
  <si>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</si>
  <si>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</si>
  <si>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</si>
  <si>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</si>
  <si>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</si>
  <si>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</si>
  <si>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</si>
  <si>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</si>
  <si>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</si>
  <si>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</si>
  <si>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</si>
  <si>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</si>
  <si>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</si>
  <si>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</si>
  <si>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</si>
  <si>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</si>
  <si>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</si>
  <si>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</si>
  <si>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</si>
  <si>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</si>
  <si>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</si>
  <si>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</si>
  <si>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</si>
  <si>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</si>
  <si>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</si>
  <si>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</si>
  <si>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</si>
  <si>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</si>
  <si>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</si>
  <si>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</si>
  <si>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</si>
  <si>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</si>
  <si>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</si>
  <si>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</si>
  <si>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</si>
  <si>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</si>
  <si>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</si>
  <si>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</si>
  <si>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</si>
  <si>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</si>
  <si>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</si>
  <si>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</si>
  <si>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</si>
  <si>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</si>
  <si>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</si>
  <si>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</si>
  <si>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</si>
  <si>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</si>
  <si>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</si>
  <si>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</si>
  <si>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</si>
  <si>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</si>
  <si>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</si>
  <si>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</si>
  <si>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</si>
  <si>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</si>
  <si>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</si>
  <si>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</si>
  <si>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</si>
  <si>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</si>
  <si>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</si>
  <si>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</si>
  <si>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</si>
  <si>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</si>
  <si>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</si>
  <si>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</si>
  <si>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</si>
  <si>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</si>
  <si>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</si>
  <si>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</si>
  <si>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</si>
  <si>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</si>
  <si>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</si>
  <si>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</si>
  <si>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</si>
  <si>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</si>
  <si>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</si>
  <si>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</si>
  <si>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</si>
  <si>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</si>
  <si>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</si>
  <si>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</si>
  <si>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</si>
  <si>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</si>
  <si>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</si>
  <si>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</si>
  <si>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</si>
  <si>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</si>
  <si>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</si>
  <si>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</si>
  <si>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</si>
  <si>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</si>
  <si>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</si>
  <si>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</si>
  <si>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</si>
  <si>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</si>
  <si>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</si>
  <si>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</si>
  <si>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</si>
  <si>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</si>
  <si>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</si>
  <si>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</si>
  <si>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</si>
  <si>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</si>
  <si>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</si>
  <si>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</si>
  <si>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</si>
  <si>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</si>
  <si>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</si>
  <si>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</si>
  <si>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</si>
  <si>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</si>
  <si>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</si>
  <si>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</si>
  <si>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</si>
  <si>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</si>
  <si>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</si>
  <si>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</si>
  <si>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</si>
  <si>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</si>
  <si>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</si>
  <si>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</si>
  <si>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</si>
  <si>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</si>
  <si>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</si>
  <si>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</si>
  <si>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</si>
  <si>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</si>
  <si>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</si>
  <si>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</si>
  <si>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</si>
  <si>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</si>
  <si>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</si>
  <si>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</si>
  <si>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</si>
  <si>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</si>
  <si>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</si>
  <si>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</si>
  <si>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</si>
  <si>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</si>
  <si>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</si>
  <si>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</si>
  <si>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</si>
  <si>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</si>
  <si>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</si>
  <si>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</si>
  <si>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</si>
  <si>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</si>
  <si>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</si>
  <si>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</si>
  <si>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</si>
  <si>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</si>
  <si>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</si>
  <si>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</si>
  <si>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</si>
  <si>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</si>
  <si>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</si>
  <si>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</si>
  <si>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</si>
  <si>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</si>
  <si>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</si>
  <si>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</si>
  <si>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</si>
  <si>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</si>
  <si>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</si>
  <si>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</si>
  <si>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</si>
  <si>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</si>
  <si>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</si>
  <si>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</si>
  <si>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</si>
  <si>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</si>
  <si>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</si>
  <si>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</si>
  <si>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</si>
  <si>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</si>
  <si>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</si>
  <si>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</si>
  <si>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</si>
  <si>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</si>
  <si>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</si>
  <si>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</si>
  <si>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</si>
  <si>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</si>
  <si>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</si>
  <si>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</si>
  <si>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</si>
  <si>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</si>
  <si>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</si>
  <si>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</si>
  <si>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</si>
  <si>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</si>
  <si>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</si>
  <si>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</si>
  <si>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</si>
  <si>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</si>
  <si>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</si>
  <si>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</si>
  <si>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</si>
  <si>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</si>
  <si>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</si>
  <si>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</si>
  <si>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</si>
  <si>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</si>
  <si>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</si>
  <si>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</si>
  <si>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</si>
  <si>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</si>
  <si>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</si>
  <si>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</si>
  <si>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</si>
  <si>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</si>
  <si>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</si>
  <si>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</si>
  <si>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</si>
  <si>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</si>
  <si>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</si>
  <si>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</si>
  <si>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</si>
  <si>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</si>
  <si>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</si>
  <si>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</si>
  <si>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</si>
  <si>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</si>
  <si>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</si>
  <si>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</si>
  <si>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</si>
  <si>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</si>
  <si>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</si>
  <si>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</si>
  <si>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</si>
  <si>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</si>
  <si>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</si>
  <si>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</si>
  <si>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</si>
  <si>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</si>
  <si>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</si>
  <si>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</si>
  <si>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</si>
  <si>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</si>
  <si>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</si>
  <si>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</si>
  <si>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</si>
  <si>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</si>
  <si>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</si>
  <si>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</si>
  <si>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</si>
  <si>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</si>
  <si>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</si>
  <si>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</si>
  <si>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</si>
  <si>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</si>
  <si>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</si>
  <si>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</si>
  <si>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</si>
  <si>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</si>
  <si>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</si>
  <si>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</si>
  <si>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</si>
  <si>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</si>
  <si>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</si>
  <si>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</si>
  <si>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</si>
  <si>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</si>
  <si>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</si>
  <si>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</si>
  <si>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</si>
  <si>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</si>
  <si>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</si>
  <si>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</si>
  <si>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</si>
  <si>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</si>
  <si>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</si>
  <si>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</si>
  <si>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</si>
  <si>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</si>
  <si>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</si>
  <si>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</si>
  <si>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</si>
  <si>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</si>
  <si>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</si>
  <si>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</si>
  <si>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</si>
  <si>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</si>
  <si>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</si>
  <si>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</si>
  <si>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</si>
  <si>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</si>
  <si>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</si>
  <si>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</si>
  <si>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</si>
  <si>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</si>
  <si>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</si>
  <si>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</si>
  <si>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</si>
  <si>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</si>
  <si>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</si>
  <si>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</si>
  <si>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</si>
  <si>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</si>
  <si>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</si>
  <si>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</si>
  <si>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</si>
  <si>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</si>
  <si>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</si>
  <si>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</si>
  <si>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</si>
  <si>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</si>
  <si>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</si>
  <si>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</si>
  <si>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</si>
  <si>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</si>
  <si>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</si>
  <si>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</si>
  <si>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</si>
  <si>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</si>
  <si>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</si>
  <si>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</si>
  <si>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</si>
  <si>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</si>
  <si>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</si>
  <si>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</si>
  <si>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</si>
  <si>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</si>
  <si>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</si>
  <si>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</si>
  <si>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</si>
  <si>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</si>
  <si>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</si>
  <si>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</si>
  <si>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</si>
  <si>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</si>
  <si>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</si>
  <si>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</si>
  <si>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</si>
  <si>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</si>
  <si>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</si>
  <si>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</si>
  <si>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</si>
  <si>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</si>
  <si>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</si>
  <si>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</si>
  <si>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</si>
  <si>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</si>
  <si>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</si>
  <si>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</si>
  <si>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</si>
  <si>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</si>
  <si>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</si>
  <si>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</si>
  <si>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</si>
  <si>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</si>
  <si>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</si>
  <si>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</si>
  <si>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</si>
  <si>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</si>
  <si>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</si>
  <si>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</si>
  <si>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</si>
  <si>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</si>
  <si>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</si>
  <si>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</si>
  <si>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</si>
  <si>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</si>
  <si>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</si>
  <si>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</si>
  <si>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</si>
  <si>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</si>
  <si>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</si>
  <si>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</si>
  <si>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</si>
  <si>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</si>
  <si>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</si>
  <si>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</si>
  <si>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</si>
  <si>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</si>
  <si>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</si>
  <si>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</si>
  <si>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</si>
  <si>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</si>
  <si>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</si>
  <si>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</si>
  <si>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</si>
  <si>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</si>
  <si>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</si>
  <si>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</si>
  <si>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</si>
  <si>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</si>
  <si>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</si>
  <si>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</si>
  <si>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</si>
  <si>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</si>
  <si>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</si>
  <si>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</si>
  <si>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</si>
  <si>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</si>
  <si>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</si>
  <si>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</si>
  <si>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</si>
  <si>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</si>
  <si>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</si>
  <si>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</si>
  <si>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</si>
  <si>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</si>
  <si>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</si>
  <si>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</si>
  <si>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</si>
  <si>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</si>
  <si>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</si>
  <si>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</si>
  <si>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</si>
  <si>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</si>
  <si>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</si>
  <si>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</si>
  <si>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</si>
  <si>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</si>
  <si>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</si>
  <si>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</si>
  <si>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</si>
  <si>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</si>
  <si>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</si>
  <si>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</si>
  <si>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</si>
  <si>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</si>
  <si>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</si>
  <si>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</si>
  <si>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</si>
  <si>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</si>
  <si>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</si>
  <si>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</si>
  <si>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</si>
  <si>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</si>
  <si>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</si>
  <si>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</si>
  <si>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</si>
  <si>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</si>
  <si>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</si>
  <si>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</si>
  <si>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</si>
  <si>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</si>
  <si>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</si>
  <si>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</si>
  <si>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</si>
  <si>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</si>
  <si>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</si>
  <si>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</si>
  <si>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</si>
  <si>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</si>
  <si>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</si>
  <si>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</si>
  <si>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</si>
  <si>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</si>
  <si>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</si>
  <si>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</si>
  <si>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</si>
  <si>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</si>
  <si>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</si>
  <si>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</si>
  <si>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</si>
  <si>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</si>
  <si>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</si>
  <si>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</si>
  <si>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</si>
  <si>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</si>
  <si>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</si>
  <si>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</si>
  <si>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</si>
  <si>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</si>
  <si>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</si>
  <si>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</si>
  <si>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</si>
  <si>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</si>
  <si>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</si>
  <si>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</si>
  <si>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</si>
  <si>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</si>
  <si>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</si>
  <si>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</si>
  <si>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</si>
  <si>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</si>
  <si>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</si>
  <si>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</si>
  <si>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</si>
  <si>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</si>
  <si>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</si>
  <si>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</si>
  <si>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</si>
  <si>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</si>
  <si>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</si>
  <si>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</si>
  <si>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</si>
  <si>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</si>
  <si>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</si>
  <si>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</si>
  <si>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</si>
  <si>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</si>
  <si>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</si>
  <si>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</si>
  <si>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</si>
  <si>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</si>
  <si>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</si>
  <si>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</si>
  <si>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</si>
  <si>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</si>
  <si>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</si>
  <si>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</si>
  <si>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</si>
  <si>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</si>
  <si>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</si>
  <si>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</si>
  <si>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</si>
  <si>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</si>
  <si>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</si>
  <si>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</si>
  <si>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</si>
  <si>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</si>
  <si>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</si>
  <si>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</si>
  <si>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</si>
  <si>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</si>
  <si>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</si>
  <si>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</si>
  <si>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</si>
  <si>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</si>
  <si>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</si>
  <si>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</si>
  <si>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</si>
  <si>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</si>
  <si>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</si>
  <si>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</si>
  <si>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</si>
  <si>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</si>
  <si>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</si>
  <si>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</si>
  <si>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</si>
  <si>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</si>
  <si>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</si>
  <si>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</si>
  <si>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</si>
  <si>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</si>
  <si>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</si>
  <si>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</si>
  <si>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</si>
  <si>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</si>
  <si>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</si>
  <si>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</si>
  <si>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</si>
  <si>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</si>
  <si>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</si>
  <si>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</si>
  <si>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</si>
  <si>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</si>
  <si>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</si>
  <si>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</si>
  <si>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</si>
  <si>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</si>
  <si>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</si>
  <si>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</si>
  <si>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</si>
  <si>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</si>
  <si>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</si>
  <si>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</si>
  <si>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</si>
  <si>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</si>
  <si>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</si>
  <si>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</si>
  <si>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</si>
  <si>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</si>
  <si>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</si>
  <si>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</si>
  <si>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</si>
  <si>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</si>
  <si>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</si>
  <si>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</si>
  <si>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</si>
  <si>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</si>
  <si>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</si>
  <si>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</si>
  <si>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</si>
  <si>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</si>
  <si>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</si>
  <si>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</si>
  <si>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</si>
  <si>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</si>
  <si>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</si>
  <si>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</si>
  <si>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</si>
  <si>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</si>
  <si>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</si>
  <si>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</si>
  <si>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</si>
  <si>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</si>
  <si>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</si>
  <si>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</si>
  <si>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</si>
  <si>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</si>
  <si>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</si>
  <si>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</si>
  <si>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</si>
  <si>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</si>
  <si>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</si>
  <si>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</si>
  <si>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</si>
  <si>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</si>
  <si>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</si>
  <si>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</si>
  <si>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</si>
  <si>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</si>
  <si>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</si>
  <si>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</si>
  <si>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</si>
  <si>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</si>
  <si>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</si>
  <si>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</si>
  <si>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</si>
  <si>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</si>
  <si>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</si>
  <si>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</si>
  <si>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</si>
  <si>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</si>
  <si>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</si>
  <si>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</si>
  <si>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</si>
  <si>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</si>
  <si>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</si>
  <si>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</si>
  <si>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</si>
  <si>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</si>
  <si>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</si>
  <si>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</si>
  <si>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</si>
  <si>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</si>
  <si>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</si>
  <si>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</si>
  <si>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</si>
  <si>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</si>
  <si>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</si>
  <si>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</si>
  <si>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</si>
  <si>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</si>
  <si>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</si>
  <si>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</si>
  <si>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</si>
  <si>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</si>
  <si>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</si>
  <si>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</si>
  <si>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</si>
  <si>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</si>
  <si>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</si>
  <si>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</si>
  <si>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</si>
  <si>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</si>
  <si>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</si>
  <si>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</si>
  <si>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</si>
  <si>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</si>
  <si>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</si>
  <si>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</si>
  <si>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</si>
  <si>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</si>
  <si>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</si>
  <si>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</si>
  <si>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</si>
  <si>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</si>
  <si>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</si>
  <si>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</si>
  <si>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</si>
  <si>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</si>
  <si>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</si>
  <si>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</si>
  <si>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</si>
  <si>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</si>
  <si>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</si>
  <si>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</si>
  <si>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</si>
  <si>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</si>
  <si>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</si>
  <si>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</si>
  <si>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</si>
  <si>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</si>
  <si>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</si>
  <si>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</si>
  <si>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</si>
  <si>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</si>
  <si>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</si>
  <si>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</si>
  <si>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</si>
  <si>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</si>
  <si>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</si>
  <si>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</si>
  <si>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</si>
  <si>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</si>
  <si>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</si>
  <si>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</si>
  <si>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</si>
  <si>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</si>
  <si>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</si>
  <si>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</si>
  <si>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</si>
  <si>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</si>
  <si>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</si>
  <si>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</si>
  <si>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</si>
  <si>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</si>
  <si>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</si>
  <si>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</si>
  <si>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</si>
  <si>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</si>
  <si>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</si>
  <si>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</si>
  <si>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</si>
  <si>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</si>
  <si>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</si>
  <si>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</si>
  <si>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</si>
  <si>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</si>
  <si>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</si>
  <si>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</si>
  <si>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</si>
  <si>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</si>
  <si>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</si>
  <si>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</si>
  <si>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</si>
  <si>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</si>
  <si>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</si>
  <si>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</si>
  <si>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</si>
  <si>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</si>
  <si>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</si>
  <si>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</si>
  <si>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</si>
  <si>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</si>
  <si>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</si>
  <si>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</si>
  <si>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</si>
  <si>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</si>
  <si>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</si>
  <si>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</si>
  <si>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</si>
  <si>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</si>
  <si>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</si>
  <si>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</si>
  <si>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</si>
  <si>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</si>
  <si>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</si>
  <si>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</si>
  <si>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</si>
  <si>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</si>
  <si>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</si>
  <si>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</si>
  <si>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</si>
  <si>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</si>
  <si>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</si>
  <si>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</si>
  <si>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</si>
  <si>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</si>
  <si>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</si>
  <si>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</si>
  <si>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</si>
  <si>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</si>
  <si>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</si>
  <si>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</si>
  <si>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</si>
  <si>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</si>
  <si>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</si>
  <si>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</si>
  <si>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</si>
  <si>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</si>
  <si>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</si>
  <si>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</si>
  <si>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</si>
  <si>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</si>
  <si>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</si>
  <si>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</si>
  <si>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</si>
  <si>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</si>
  <si>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</si>
  <si>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</si>
  <si>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</si>
  <si>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</si>
  <si>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</si>
  <si>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</si>
  <si>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</si>
  <si>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</si>
  <si>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</si>
  <si>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</si>
  <si>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</si>
  <si>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</si>
  <si>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</si>
  <si>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</si>
  <si>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</si>
  <si>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</si>
  <si>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</si>
  <si>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</si>
  <si>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</si>
  <si>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</si>
  <si>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</si>
  <si>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</si>
  <si>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</si>
  <si>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</si>
  <si>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</si>
  <si>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</si>
  <si>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</si>
  <si>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</si>
  <si>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</si>
  <si>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</si>
  <si>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</si>
  <si>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</si>
  <si>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</si>
  <si>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</si>
  <si>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</si>
  <si>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</si>
  <si>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</si>
  <si>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</si>
  <si>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</si>
  <si>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</si>
  <si>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</si>
  <si>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</si>
  <si>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</si>
  <si>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</si>
  <si>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</si>
  <si>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</si>
  <si>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</si>
  <si>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</si>
  <si>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</si>
  <si>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</si>
  <si>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</si>
  <si>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</si>
  <si>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</si>
  <si>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</si>
  <si>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</si>
  <si>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</si>
  <si>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</si>
  <si>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</si>
  <si>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</si>
  <si>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</si>
  <si>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</si>
  <si>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</si>
  <si>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</si>
  <si>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</si>
  <si>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</si>
  <si>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</si>
  <si>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</si>
  <si>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</si>
  <si>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</si>
  <si>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</si>
  <si>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</si>
  <si>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</si>
  <si>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</si>
  <si>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</si>
  <si>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</si>
  <si>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</si>
  <si>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</si>
  <si>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</si>
  <si>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</si>
  <si>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</si>
  <si>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</si>
  <si>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</si>
  <si>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</si>
  <si>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</si>
  <si>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</si>
  <si>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</si>
  <si>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</si>
  <si>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</si>
  <si>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</si>
  <si>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</si>
  <si>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</si>
  <si>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</si>
  <si>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</si>
  <si>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</si>
  <si>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</si>
  <si>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</si>
  <si>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</si>
  <si>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</si>
  <si>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</si>
  <si>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</si>
  <si>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</si>
  <si>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</si>
  <si>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</si>
  <si>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</si>
  <si>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</si>
  <si>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</si>
  <si>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</si>
  <si>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</si>
  <si>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</si>
  <si>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</si>
  <si>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</si>
  <si>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</si>
  <si>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</si>
  <si>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</si>
  <si>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</si>
  <si>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</si>
  <si>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</si>
  <si>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</si>
  <si>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</si>
  <si>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</si>
  <si>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</si>
  <si>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</si>
  <si>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</si>
  <si>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</si>
  <si>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</si>
  <si>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</si>
  <si>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</si>
  <si>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</si>
  <si>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</si>
  <si>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</si>
  <si>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</si>
  <si>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</si>
  <si>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</si>
  <si>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</si>
  <si>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</si>
  <si>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</si>
  <si>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</si>
  <si>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</si>
  <si>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</si>
  <si>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</si>
  <si>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</si>
  <si>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</si>
  <si>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</si>
  <si>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</si>
  <si>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</si>
  <si>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</si>
  <si>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</si>
  <si>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</si>
  <si>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</si>
  <si>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</si>
  <si>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</si>
  <si>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</si>
  <si>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</si>
  <si>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</si>
  <si>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</si>
  <si>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</si>
  <si>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</si>
  <si>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</si>
  <si>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</si>
  <si>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</si>
  <si>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</si>
  <si>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</si>
  <si>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</si>
  <si>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</si>
  <si>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</si>
  <si>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</si>
  <si>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</si>
  <si>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</si>
  <si>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</si>
  <si>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</si>
  <si>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</si>
  <si>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</si>
  <si>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</si>
  <si>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</si>
  <si>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</si>
  <si>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</si>
  <si>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</si>
  <si>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</si>
  <si>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</si>
  <si>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</si>
  <si>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</si>
  <si>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</si>
  <si>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</si>
  <si>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</si>
  <si>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</si>
  <si>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</si>
  <si>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</si>
  <si>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</si>
  <si>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</si>
  <si>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</si>
  <si>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</si>
  <si>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</si>
  <si>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</si>
  <si>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</si>
  <si>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</si>
  <si>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</si>
  <si>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</si>
  <si>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</si>
  <si>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</si>
  <si>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</si>
  <si>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</si>
  <si>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</si>
  <si>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</si>
  <si>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</si>
  <si>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</si>
  <si>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</si>
  <si>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</si>
  <si>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</si>
  <si>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</si>
  <si>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</si>
  <si>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</si>
  <si>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</si>
  <si>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</si>
  <si>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</si>
  <si>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</si>
  <si>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</si>
  <si>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</si>
  <si>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</si>
  <si>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</si>
  <si>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</si>
  <si>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</si>
  <si>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</si>
  <si>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</si>
  <si>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</si>
  <si>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</si>
  <si>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</si>
  <si>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</si>
  <si>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</si>
  <si>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</si>
  <si>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</si>
  <si>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</si>
  <si>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</si>
  <si>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</si>
  <si>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</si>
  <si>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</si>
  <si>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</si>
  <si>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</si>
  <si>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</si>
  <si>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</si>
  <si>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</si>
  <si>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</si>
  <si>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</si>
  <si>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</si>
  <si>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</si>
  <si>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</si>
  <si>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</si>
  <si>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</si>
  <si>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</si>
  <si>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</si>
  <si>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</si>
  <si>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</si>
  <si>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</si>
  <si>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</si>
  <si>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</si>
  <si>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</si>
  <si>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</si>
  <si>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</si>
  <si>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</si>
  <si>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</si>
  <si>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</si>
  <si>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</si>
  <si>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</si>
  <si>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</si>
  <si>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</si>
  <si>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</si>
  <si>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</si>
  <si>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</si>
  <si>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</si>
  <si>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</si>
  <si>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</si>
  <si>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</si>
  <si>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</si>
  <si>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</si>
  <si>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</si>
  <si>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</si>
  <si>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</si>
  <si>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</si>
  <si>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</si>
  <si>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</si>
  <si>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</si>
  <si>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</si>
  <si>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</si>
  <si>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</si>
  <si>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</si>
  <si>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</si>
  <si>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</si>
  <si>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id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</si>
  <si>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</si>
  <si>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</si>
  <si>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</si>
  <si>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</si>
  <si>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</si>
  <si>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</si>
  <si>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</si>
  <si>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</si>
  <si>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</si>
  <si>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</si>
  <si>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</si>
  <si>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</si>
  <si>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</si>
  <si>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</si>
  <si>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</si>
  <si>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</si>
  <si>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</si>
  <si>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</si>
  <si>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</si>
  <si>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</si>
  <si>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(blank)</t>
  </si>
  <si>
    <t>Sum of backers_count</t>
  </si>
  <si>
    <t>Mean</t>
  </si>
  <si>
    <t>Median</t>
  </si>
  <si>
    <t>Minimum</t>
  </si>
  <si>
    <t>Maximum</t>
  </si>
  <si>
    <t>Variance</t>
  </si>
  <si>
    <t>Standard Deviation</t>
  </si>
  <si>
    <t>Backer Analysis</t>
  </si>
  <si>
    <t>Sucessful</t>
  </si>
  <si>
    <t>Failed</t>
  </si>
  <si>
    <t xml:space="preserve">Because a few countries have very high counts of backers, median is a better measure when looking at global counts. </t>
  </si>
  <si>
    <t xml:space="preserve">There is more variability in sucessful campaigns, due to the very sucessful projects that received numerous backers beyond their goal.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</si>
</sst>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9" fontId="0" fillId="0" borderId="9" xfId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11" xfId="1" applyFont="1" applyBorder="1" applyAlignment="1">
      <alignment horizontal="center"/>
    </xf>
    <xf numFmtId="9" fontId="0" fillId="0" borderId="12" xfId="1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0" fillId="3" borderId="0" xfId="0" applyFill="1"/>
    <xf numFmtId="0" fontId="0" fillId="0" borderId="0" xfId="0" quotePrefix="1"/>
  </cellXfs>
  <cellStyles count="2">
    <cellStyle name="Normal" xfId="0" builtinId="0"/>
    <cellStyle name="Percent" xfId="1" builtinId="5"/>
  </cellStyles>
  <dxfs count="1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[StarterBook_Updated_Hobba.xlsx]Cat Pivot!PivotTable1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4-4C6A-8DC5-9EB0C009AFC5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4-4C6A-8DC5-9EB0C009AFC5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74-4C6A-8DC5-9EB0C009AFC5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74-4C6A-8DC5-9EB0C009A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571280"/>
        <c:axId val="641564392"/>
      </c:barChart>
      <c:catAx>
        <c:axId val="64157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64392"/>
        <c:crosses val="autoZero"/>
        <c:auto val="1"/>
        <c:lblAlgn val="ctr"/>
        <c:lblOffset val="100"/>
        <c:noMultiLvlLbl val="0"/>
      </c:catAx>
      <c:valAx>
        <c:axId val="6415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7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[StarterBook_Updated_Hobba.xlsx]Sub-Cat Pivot!PivotTable1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2-4293-A698-BF03EA104F86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2-4293-A698-BF03EA104F86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2-4293-A698-BF03EA104F86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2-4293-A698-BF03EA10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571280"/>
        <c:axId val="641564392"/>
      </c:barChart>
      <c:catAx>
        <c:axId val="64157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64392"/>
        <c:crosses val="autoZero"/>
        <c:auto val="1"/>
        <c:lblAlgn val="ctr"/>
        <c:lblOffset val="100"/>
        <c:noMultiLvlLbl val="0"/>
      </c:catAx>
      <c:valAx>
        <c:axId val="6415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7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[StarterBook_Updated_Hobba.xlsx]Month Created!PivotTable2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'Month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8-44EA-8C1F-7AEC027C79AF}"/>
            </c:ext>
          </c:extLst>
        </c:ser>
        <c:ser>
          <c:idx val="1"/>
          <c:order val="1"/>
          <c:tx>
            <c:strRef>
              <c:f>'Month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'Month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8-44EA-8C1F-7AEC027C79AF}"/>
            </c:ext>
          </c:extLst>
        </c:ser>
        <c:ser>
          <c:idx val="2"/>
          <c:order val="2"/>
          <c:tx>
            <c:strRef>
              <c:f>'Month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8-44EA-8C1F-7AEC027C79AF}"/>
            </c:ext>
          </c:extLst>
        </c:ser>
        <c:ser>
          <c:idx val="3"/>
          <c:order val="3"/>
          <c:tx>
            <c:strRef>
              <c:f>'Month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'Month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8-4C92-AD7A-EF2C34547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66688"/>
        <c:axId val="641565704"/>
      </c:lineChart>
      <c:catAx>
        <c:axId val="64156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65704"/>
        <c:crosses val="autoZero"/>
        <c:auto val="1"/>
        <c:lblAlgn val="ctr"/>
        <c:lblOffset val="100"/>
        <c:noMultiLvlLbl val="0"/>
      </c:catAx>
      <c:valAx>
        <c:axId val="64156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6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D-4EE2-8C07-FD66C1187FBA}"/>
            </c:ext>
          </c:extLst>
        </c:ser>
        <c:ser>
          <c:idx val="1"/>
          <c:order val="1"/>
          <c:tx>
            <c:strRef>
              <c:f>Bonus1!$H$2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D-4EE2-8C07-FD66C1187FBA}"/>
            </c:ext>
          </c:extLst>
        </c:ser>
        <c:ser>
          <c:idx val="2"/>
          <c:order val="2"/>
          <c:tx>
            <c:strRef>
              <c:f>Bonus1!$I$2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D-4EE2-8C07-FD66C118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959432"/>
        <c:axId val="711958776"/>
      </c:lineChart>
      <c:catAx>
        <c:axId val="71195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8776"/>
        <c:crosses val="autoZero"/>
        <c:auto val="1"/>
        <c:lblAlgn val="ctr"/>
        <c:lblOffset val="100"/>
        <c:noMultiLvlLbl val="0"/>
      </c:catAx>
      <c:valAx>
        <c:axId val="71195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702944</xdr:colOff>
      <xdr:row>1</xdr:row>
      <xdr:rowOff>173355</xdr:rowOff>
    </xdr:from>
    <xdr:to>
      <xdr:col>15</xdr:col>
      <xdr:colOff>262890</xdr:colOff>
      <xdr:row>20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ACDA2-A95C-4DCA-BE07-6F7CB0D77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702944</xdr:colOff>
      <xdr:row>1</xdr:row>
      <xdr:rowOff>173355</xdr:rowOff>
    </xdr:from>
    <xdr:to>
      <xdr:col>15</xdr:col>
      <xdr:colOff>262890</xdr:colOff>
      <xdr:row>20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75A2B-2D66-45ED-A2BD-19BA136EA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4</xdr:row>
      <xdr:rowOff>20955</xdr:rowOff>
    </xdr:from>
    <xdr:to>
      <xdr:col>14</xdr:col>
      <xdr:colOff>520065</xdr:colOff>
      <xdr:row>19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DE932-EFC9-4339-8092-2054807D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</xdr:colOff>
      <xdr:row>15</xdr:row>
      <xdr:rowOff>11430</xdr:rowOff>
    </xdr:from>
    <xdr:to>
      <xdr:col>8</xdr:col>
      <xdr:colOff>1280160</xdr:colOff>
      <xdr:row>33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BCB5B-2303-49BE-A92C-415EC5282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bba, Skip (GE CoreTech &amp; Cyber)" refreshedDate="43894.685760185188" createdVersion="6" refreshedVersion="6" minRefreshableVersion="3" recordCount="4115" xr:uid="{B1051A9F-C12D-4330-8B5B-2E9521A558A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bba, Skip (GE CoreTech &amp; Cyber)" refreshedDate="43894.691903125" createdVersion="6" refreshedVersion="6" minRefreshableVersion="3" recordCount="4115" xr:uid="{E51E21D3-1797-4FF6-9006-327C8779C89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47320-D911-4C15-B429-8F7B9FD0D181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5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2C521-9602-4CAA-A66D-406631A15CFA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12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F4BC6-2D12-4721-BEDE-6F3E4F7BCD21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1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C164D-F5CE-41F1-ABD1-FC72465AE5F2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EECC-C71C-44E6-8624-DF489F2B1905}">
  <dimension ref="A1:F14"/>
  <sheetViews>
    <sheetView workbookViewId="0">
      <selection activeCell="E10" sqref="E10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6" t="s">
        <v>8223</v>
      </c>
      <c r="B1" t="s">
        <v>8322</v>
      </c>
    </row>
    <row r="3" spans="1:6" x14ac:dyDescent="0.55000000000000004">
      <c r="A3" s="6" t="s">
        <v>8379</v>
      </c>
      <c r="B3" s="6" t="s">
        <v>8321</v>
      </c>
    </row>
    <row r="4" spans="1:6" x14ac:dyDescent="0.55000000000000004">
      <c r="A4" s="6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8320</v>
      </c>
    </row>
    <row r="5" spans="1:6" x14ac:dyDescent="0.55000000000000004">
      <c r="A5" s="7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5000000000000004">
      <c r="A6" s="7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5000000000000004">
      <c r="A7" s="7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5000000000000004">
      <c r="A8" s="7" t="s">
        <v>8314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7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5000000000000004">
      <c r="A10" s="7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5000000000000004">
      <c r="A11" s="7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5000000000000004">
      <c r="A12" s="7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5000000000000004">
      <c r="A13" s="7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5000000000000004">
      <c r="A14" s="7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AA1F-834E-45EE-9D7D-69D080FB0031}">
  <dimension ref="A1:F47"/>
  <sheetViews>
    <sheetView topLeftCell="A6" workbookViewId="0">
      <selection activeCell="G39" sqref="G3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6" t="s">
        <v>8223</v>
      </c>
      <c r="B1" t="s">
        <v>8322</v>
      </c>
    </row>
    <row r="2" spans="1:6" x14ac:dyDescent="0.55000000000000004">
      <c r="A2" s="6" t="s">
        <v>8308</v>
      </c>
      <c r="B2" t="s">
        <v>8322</v>
      </c>
    </row>
    <row r="4" spans="1:6" x14ac:dyDescent="0.55000000000000004">
      <c r="A4" s="6" t="s">
        <v>8379</v>
      </c>
      <c r="B4" s="6" t="s">
        <v>8321</v>
      </c>
    </row>
    <row r="5" spans="1:6" x14ac:dyDescent="0.55000000000000004">
      <c r="A5" s="6" t="s">
        <v>8310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8320</v>
      </c>
    </row>
    <row r="6" spans="1:6" x14ac:dyDescent="0.55000000000000004">
      <c r="A6" s="7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7" t="s">
        <v>8324</v>
      </c>
      <c r="B7" s="10">
        <v>20</v>
      </c>
      <c r="C7" s="10"/>
      <c r="D7" s="10"/>
      <c r="E7" s="10"/>
      <c r="F7" s="10">
        <v>20</v>
      </c>
    </row>
    <row r="8" spans="1:6" x14ac:dyDescent="0.55000000000000004">
      <c r="A8" s="7" t="s">
        <v>8325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7" t="s">
        <v>8326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7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55000000000000004">
      <c r="A11" s="7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55000000000000004">
      <c r="A12" s="7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7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55000000000000004">
      <c r="A14" s="7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5000000000000004">
      <c r="A15" s="7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7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55000000000000004">
      <c r="A17" s="7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7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55000000000000004">
      <c r="A19" s="7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55000000000000004">
      <c r="A20" s="7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7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55000000000000004">
      <c r="A22" s="7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55000000000000004">
      <c r="A23" s="7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7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55000000000000004">
      <c r="A25" s="7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7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55000000000000004">
      <c r="A27" s="7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7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55000000000000004">
      <c r="A29" s="7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7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55000000000000004">
      <c r="A31" s="7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55000000000000004">
      <c r="A32" s="7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55000000000000004">
      <c r="A33" s="7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7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55000000000000004">
      <c r="A35" s="7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55000000000000004">
      <c r="A36" s="7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55000000000000004">
      <c r="A37" s="7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5000000000000004">
      <c r="A38" s="7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5000000000000004">
      <c r="A39" s="7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5000000000000004">
      <c r="A40" s="7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55000000000000004">
      <c r="A41" s="7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55000000000000004">
      <c r="A42" s="7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5000000000000004">
      <c r="A43" s="7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7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5000000000000004">
      <c r="A45" s="7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5000000000000004">
      <c r="A46" s="7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55000000000000004">
      <c r="A47" s="7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37AC-F27F-4755-86C0-EDEFCD0F71B2}">
  <dimension ref="A2:F19"/>
  <sheetViews>
    <sheetView workbookViewId="0">
      <selection activeCell="E29" sqref="E29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2" spans="1:6" x14ac:dyDescent="0.55000000000000004">
      <c r="A2" s="6" t="s">
        <v>8378</v>
      </c>
      <c r="B2" t="s">
        <v>8322</v>
      </c>
    </row>
    <row r="3" spans="1:6" x14ac:dyDescent="0.55000000000000004">
      <c r="A3" s="6" t="s">
        <v>8308</v>
      </c>
      <c r="B3" t="s">
        <v>8322</v>
      </c>
    </row>
    <row r="5" spans="1:6" x14ac:dyDescent="0.55000000000000004">
      <c r="A5" s="6" t="s">
        <v>8379</v>
      </c>
      <c r="B5" s="6" t="s">
        <v>8321</v>
      </c>
    </row>
    <row r="6" spans="1:6" x14ac:dyDescent="0.55000000000000004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55000000000000004">
      <c r="A7" s="7" t="s">
        <v>8372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55000000000000004">
      <c r="A8" s="7" t="s">
        <v>8373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55000000000000004">
      <c r="A9" s="7" t="s">
        <v>8374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55000000000000004">
      <c r="A10" s="7" t="s">
        <v>8375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55000000000000004">
      <c r="A11" s="7" t="s">
        <v>8366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55000000000000004">
      <c r="A12" s="7" t="s">
        <v>8376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55000000000000004">
      <c r="A13" s="7" t="s">
        <v>8367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55000000000000004">
      <c r="A14" s="7" t="s">
        <v>8368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55000000000000004">
      <c r="A15" s="7" t="s">
        <v>8369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55000000000000004">
      <c r="A16" s="7" t="s">
        <v>8370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55000000000000004">
      <c r="A17" s="7" t="s">
        <v>8371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55000000000000004">
      <c r="A18" s="7" t="s">
        <v>8377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55000000000000004">
      <c r="A19" s="7" t="s">
        <v>8320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7CDA-0060-44FA-9F2B-C8F35E32596E}">
  <dimension ref="B1:I14"/>
  <sheetViews>
    <sheetView workbookViewId="0">
      <selection activeCell="B2" sqref="B2:I14"/>
    </sheetView>
  </sheetViews>
  <sheetFormatPr defaultRowHeight="14.4" x14ac:dyDescent="0.55000000000000004"/>
  <cols>
    <col min="2" max="2" width="25.3671875" bestFit="1" customWidth="1"/>
    <col min="3" max="3" width="16.05078125" bestFit="1" customWidth="1"/>
    <col min="4" max="4" width="12.578125" bestFit="1" customWidth="1"/>
    <col min="5" max="5" width="15.15625" bestFit="1" customWidth="1"/>
    <col min="6" max="6" width="11.734375" bestFit="1" customWidth="1"/>
    <col min="7" max="7" width="18.62890625" bestFit="1" customWidth="1"/>
    <col min="8" max="8" width="15.15625" bestFit="1" customWidth="1"/>
    <col min="9" max="9" width="17.734375" bestFit="1" customWidth="1"/>
  </cols>
  <sheetData>
    <row r="1" spans="2:9" ht="14.7" thickBot="1" x14ac:dyDescent="0.6"/>
    <row r="2" spans="2:9" x14ac:dyDescent="0.55000000000000004">
      <c r="B2" s="15" t="s">
        <v>8392</v>
      </c>
      <c r="C2" s="18" t="s">
        <v>8393</v>
      </c>
      <c r="D2" s="19" t="s">
        <v>8394</v>
      </c>
      <c r="E2" s="19" t="s">
        <v>8395</v>
      </c>
      <c r="F2" s="19" t="s">
        <v>8396</v>
      </c>
      <c r="G2" s="19" t="s">
        <v>8397</v>
      </c>
      <c r="H2" s="19" t="s">
        <v>8398</v>
      </c>
      <c r="I2" s="20" t="s">
        <v>8399</v>
      </c>
    </row>
    <row r="3" spans="2:9" x14ac:dyDescent="0.55000000000000004">
      <c r="B3" s="16" t="s">
        <v>8380</v>
      </c>
      <c r="C3" s="14">
        <f>COUNTIFS(Data!F:F,"successful",Data!D:D,"&lt;1000")</f>
        <v>322</v>
      </c>
      <c r="D3" s="12">
        <f>COUNTIFS(Data!F:F,"failed",Data!D:D,"&lt;1000")</f>
        <v>113</v>
      </c>
      <c r="E3" s="12">
        <f>COUNTIFS(Data!F:F,"canceled",Data!D:D,"&lt;1000")</f>
        <v>18</v>
      </c>
      <c r="F3" s="12">
        <f>SUM(C3:E3)</f>
        <v>453</v>
      </c>
      <c r="G3" s="13">
        <f>C3/$F3</f>
        <v>0.71081677704194257</v>
      </c>
      <c r="H3" s="13">
        <f t="shared" ref="H3:H14" si="0">D3/$F3</f>
        <v>0.24944812362030905</v>
      </c>
      <c r="I3" s="21">
        <f t="shared" ref="I3:I14" si="1">E3/$F3</f>
        <v>3.9735099337748346E-2</v>
      </c>
    </row>
    <row r="4" spans="2:9" x14ac:dyDescent="0.55000000000000004">
      <c r="B4" s="16" t="s">
        <v>8381</v>
      </c>
      <c r="C4" s="14">
        <f>COUNTIFS(Data!F:F,"successful",Data!D:D,"&gt;=1000",Data!D:D,"&lt;5000")</f>
        <v>932</v>
      </c>
      <c r="D4" s="12">
        <f>COUNTIFS(Data!F:F,"failed",Data!D:D,"&gt;=1000",Data!D:D,"&lt;5000")</f>
        <v>420</v>
      </c>
      <c r="E4" s="12">
        <f>COUNTIFS(Data!F:F,"canceled",Data!D:D,"&gt;=1000",Data!D:D,"&lt;5000")</f>
        <v>60</v>
      </c>
      <c r="F4" s="12">
        <f t="shared" ref="F4:F14" si="2">SUM(C4:E4)</f>
        <v>1412</v>
      </c>
      <c r="G4" s="13">
        <f t="shared" ref="G4:G14" si="3">C4/$F4</f>
        <v>0.66005665722379603</v>
      </c>
      <c r="H4" s="13">
        <f t="shared" si="0"/>
        <v>0.29745042492917845</v>
      </c>
      <c r="I4" s="21">
        <f t="shared" si="1"/>
        <v>4.2492917847025496E-2</v>
      </c>
    </row>
    <row r="5" spans="2:9" x14ac:dyDescent="0.55000000000000004">
      <c r="B5" s="16" t="s">
        <v>8382</v>
      </c>
      <c r="C5" s="14">
        <f>COUNTIFS(Data!F:F,"successful",Data!D:D,"&gt;=5000",Data!D:D,"&lt;10000")</f>
        <v>381</v>
      </c>
      <c r="D5" s="12">
        <f>COUNTIFS(Data!F:F,"failed",Data!D:D,"&gt;=5000",Data!D:D,"&lt;10000")</f>
        <v>283</v>
      </c>
      <c r="E5" s="12">
        <f>COUNTIFS(Data!F:F,"canceled",Data!D:D,"&gt;=5000",Data!D:D,"&lt;10000")</f>
        <v>52</v>
      </c>
      <c r="F5" s="12">
        <f t="shared" si="2"/>
        <v>716</v>
      </c>
      <c r="G5" s="13">
        <f t="shared" si="3"/>
        <v>0.53212290502793291</v>
      </c>
      <c r="H5" s="13">
        <f t="shared" si="0"/>
        <v>0.39525139664804471</v>
      </c>
      <c r="I5" s="21">
        <f t="shared" si="1"/>
        <v>7.2625698324022353E-2</v>
      </c>
    </row>
    <row r="6" spans="2:9" x14ac:dyDescent="0.55000000000000004">
      <c r="B6" s="16" t="s">
        <v>8383</v>
      </c>
      <c r="C6" s="14">
        <f>COUNTIFS(Data!F:F,"successful",Data!D:D,"&gt;=10000",Data!D:D,"&lt;15000")</f>
        <v>168</v>
      </c>
      <c r="D6" s="12">
        <f>COUNTIFS(Data!F:F,"failed",Data!D:D,"&gt;=10000",Data!D:D,"&lt;15000")</f>
        <v>144</v>
      </c>
      <c r="E6" s="12">
        <f>COUNTIFS(Data!F:F,"canceled",Data!D:D,"&gt;=10000",Data!D:D,"&lt;15000")</f>
        <v>40</v>
      </c>
      <c r="F6" s="12">
        <f t="shared" si="2"/>
        <v>352</v>
      </c>
      <c r="G6" s="13">
        <f t="shared" si="3"/>
        <v>0.47727272727272729</v>
      </c>
      <c r="H6" s="13">
        <f t="shared" si="0"/>
        <v>0.40909090909090912</v>
      </c>
      <c r="I6" s="21">
        <f t="shared" si="1"/>
        <v>0.11363636363636363</v>
      </c>
    </row>
    <row r="7" spans="2:9" x14ac:dyDescent="0.55000000000000004">
      <c r="B7" s="16" t="s">
        <v>8384</v>
      </c>
      <c r="C7" s="14">
        <f>COUNTIFS(Data!F:F,"successful",Data!D:D,"&gt;=15000",Data!D:D,"&lt;20000")</f>
        <v>94</v>
      </c>
      <c r="D7" s="12">
        <f>COUNTIFS(Data!F:F,"failed",Data!D:D,"&gt;=15000",Data!D:D,"&lt;20000")</f>
        <v>90</v>
      </c>
      <c r="E7" s="12">
        <f>COUNTIFS(Data!F:F,"canceled",Data!D:D,"&gt;=15000",Data!D:D,"&lt;20000")</f>
        <v>17</v>
      </c>
      <c r="F7" s="12">
        <f t="shared" si="2"/>
        <v>201</v>
      </c>
      <c r="G7" s="13">
        <f t="shared" si="3"/>
        <v>0.46766169154228854</v>
      </c>
      <c r="H7" s="13">
        <f t="shared" si="0"/>
        <v>0.44776119402985076</v>
      </c>
      <c r="I7" s="21">
        <f t="shared" si="1"/>
        <v>8.45771144278607E-2</v>
      </c>
    </row>
    <row r="8" spans="2:9" x14ac:dyDescent="0.55000000000000004">
      <c r="B8" s="16" t="s">
        <v>8385</v>
      </c>
      <c r="C8" s="14">
        <f>COUNTIFS(Data!F:F,"successful",Data!D:D,"&gt;=20000",Data!D:D,"&lt;25000")</f>
        <v>62</v>
      </c>
      <c r="D8" s="12">
        <f>COUNTIFS(Data!F:F,"failed",Data!D:D,"&gt;=20000",Data!D:D,"&lt;25000")</f>
        <v>72</v>
      </c>
      <c r="E8" s="12">
        <f>COUNTIFS(Data!F:F,"canceled",Data!D:D,"&gt;=20000",Data!D:D,"&lt;25000")</f>
        <v>14</v>
      </c>
      <c r="F8" s="12">
        <f t="shared" si="2"/>
        <v>148</v>
      </c>
      <c r="G8" s="13">
        <f t="shared" si="3"/>
        <v>0.41891891891891891</v>
      </c>
      <c r="H8" s="13">
        <f t="shared" si="0"/>
        <v>0.48648648648648651</v>
      </c>
      <c r="I8" s="21">
        <f t="shared" si="1"/>
        <v>9.45945945945946E-2</v>
      </c>
    </row>
    <row r="9" spans="2:9" x14ac:dyDescent="0.55000000000000004">
      <c r="B9" s="16" t="s">
        <v>8386</v>
      </c>
      <c r="C9" s="14">
        <f>COUNTIFS(Data!F:F,"successful",Data!D:D,"&gt;=25000",Data!D:D,"&lt;30000")</f>
        <v>55</v>
      </c>
      <c r="D9" s="12">
        <f>COUNTIFS(Data!F:F,"failed",Data!D:D,"&gt;=25000",Data!D:D,"&lt;30000")</f>
        <v>64</v>
      </c>
      <c r="E9" s="12">
        <f>COUNTIFS(Data!F:F,"canceled",Data!D:D,"&gt;=25000",Data!D:D,"&lt;30000")</f>
        <v>18</v>
      </c>
      <c r="F9" s="12">
        <f t="shared" si="2"/>
        <v>137</v>
      </c>
      <c r="G9" s="13">
        <f t="shared" si="3"/>
        <v>0.40145985401459855</v>
      </c>
      <c r="H9" s="13">
        <f t="shared" si="0"/>
        <v>0.46715328467153283</v>
      </c>
      <c r="I9" s="21">
        <f t="shared" si="1"/>
        <v>0.13138686131386862</v>
      </c>
    </row>
    <row r="10" spans="2:9" x14ac:dyDescent="0.55000000000000004">
      <c r="B10" s="16" t="s">
        <v>8387</v>
      </c>
      <c r="C10" s="14">
        <f>COUNTIFS(Data!F:F,"successful",Data!D:D,"&gt;=30000",Data!D:D,"&lt;35000")</f>
        <v>32</v>
      </c>
      <c r="D10" s="12">
        <f>COUNTIFS(Data!F:F,"failed",Data!D:D,"&gt;=30000",Data!D:D,"&lt;35000")</f>
        <v>37</v>
      </c>
      <c r="E10" s="12">
        <f>COUNTIFS(Data!F:F,"canceled",Data!D:D,"&gt;=30000",Data!D:D,"&lt;35000")</f>
        <v>13</v>
      </c>
      <c r="F10" s="12">
        <f t="shared" si="2"/>
        <v>82</v>
      </c>
      <c r="G10" s="13">
        <f t="shared" si="3"/>
        <v>0.3902439024390244</v>
      </c>
      <c r="H10" s="13">
        <f t="shared" si="0"/>
        <v>0.45121951219512196</v>
      </c>
      <c r="I10" s="21">
        <f t="shared" si="1"/>
        <v>0.15853658536585366</v>
      </c>
    </row>
    <row r="11" spans="2:9" x14ac:dyDescent="0.55000000000000004">
      <c r="B11" s="16" t="s">
        <v>8388</v>
      </c>
      <c r="C11" s="14">
        <f>COUNTIFS(Data!F:F,"successful",Data!D:D,"&gt;=35000",Data!D:D,"&lt;40000")</f>
        <v>26</v>
      </c>
      <c r="D11" s="12">
        <f>COUNTIFS(Data!F:F,"failed",Data!D:D,"&gt;=35000",Data!D:D,"&lt;40000")</f>
        <v>22</v>
      </c>
      <c r="E11" s="12">
        <f>COUNTIFS(Data!F:F,"canceled",Data!D:D,"&gt;=35000",Data!D:D,"&lt;40000")</f>
        <v>7</v>
      </c>
      <c r="F11" s="12">
        <f t="shared" si="2"/>
        <v>55</v>
      </c>
      <c r="G11" s="13">
        <f t="shared" si="3"/>
        <v>0.47272727272727272</v>
      </c>
      <c r="H11" s="13">
        <f t="shared" si="0"/>
        <v>0.4</v>
      </c>
      <c r="I11" s="21">
        <f t="shared" si="1"/>
        <v>0.12727272727272726</v>
      </c>
    </row>
    <row r="12" spans="2:9" x14ac:dyDescent="0.55000000000000004">
      <c r="B12" s="16" t="s">
        <v>8389</v>
      </c>
      <c r="C12" s="14">
        <f>COUNTIFS(Data!F:F,"successful",Data!D:D,"&gt;=40000",Data!D:D,"&lt;45000")</f>
        <v>21</v>
      </c>
      <c r="D12" s="12">
        <f>COUNTIFS(Data!F:F,"failed",Data!D:D,"&gt;=40000",Data!D:D,"&lt;45000")</f>
        <v>16</v>
      </c>
      <c r="E12" s="12">
        <f>COUNTIFS(Data!F:F,"canceled",Data!D:D,"&gt;=40000",Data!D:D,"&lt;45000")</f>
        <v>6</v>
      </c>
      <c r="F12" s="12">
        <f t="shared" si="2"/>
        <v>43</v>
      </c>
      <c r="G12" s="13">
        <f t="shared" si="3"/>
        <v>0.48837209302325579</v>
      </c>
      <c r="H12" s="13">
        <f t="shared" si="0"/>
        <v>0.37209302325581395</v>
      </c>
      <c r="I12" s="21">
        <f t="shared" si="1"/>
        <v>0.13953488372093023</v>
      </c>
    </row>
    <row r="13" spans="2:9" x14ac:dyDescent="0.55000000000000004">
      <c r="B13" s="16" t="s">
        <v>8390</v>
      </c>
      <c r="C13" s="14">
        <f>COUNTIFS(Data!F:F,"successful",Data!D:D,"&gt;=45000",Data!D:D,"&lt;50000")</f>
        <v>6</v>
      </c>
      <c r="D13" s="12">
        <f>COUNTIFS(Data!F:F,"failed",Data!D:D,"&gt;=45000",Data!D:D,"&lt;50000")</f>
        <v>11</v>
      </c>
      <c r="E13" s="12">
        <f>COUNTIFS(Data!F:F,"canceled",Data!D:D,"&gt;=45000",Data!D:D,"&lt;50000")</f>
        <v>4</v>
      </c>
      <c r="F13" s="12">
        <f t="shared" si="2"/>
        <v>21</v>
      </c>
      <c r="G13" s="13">
        <f t="shared" si="3"/>
        <v>0.2857142857142857</v>
      </c>
      <c r="H13" s="13">
        <f t="shared" si="0"/>
        <v>0.52380952380952384</v>
      </c>
      <c r="I13" s="21">
        <f t="shared" si="1"/>
        <v>0.19047619047619047</v>
      </c>
    </row>
    <row r="14" spans="2:9" ht="14.7" thickBot="1" x14ac:dyDescent="0.6">
      <c r="B14" s="17" t="s">
        <v>8391</v>
      </c>
      <c r="C14" s="22">
        <f>COUNTIFS(Data!F:F,"successful",Data!D:D,"&gt;=50000")</f>
        <v>86</v>
      </c>
      <c r="D14" s="23">
        <f>COUNTIFS(Data!F:F,"failed",Data!D:D,"&gt;=50000")</f>
        <v>258</v>
      </c>
      <c r="E14" s="23">
        <f>COUNTIFS(Data!F:F,"canceled",Data!D:D,"&gt;=50000")</f>
        <v>100</v>
      </c>
      <c r="F14" s="23">
        <f t="shared" si="2"/>
        <v>444</v>
      </c>
      <c r="G14" s="24">
        <f t="shared" si="3"/>
        <v>0.19369369369369369</v>
      </c>
      <c r="H14" s="24">
        <f t="shared" si="0"/>
        <v>0.58108108108108103</v>
      </c>
      <c r="I14" s="25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C8F8-1303-49E1-93DC-28A29F54BCE5}">
  <dimension ref="A3:L27"/>
  <sheetViews>
    <sheetView workbookViewId="0">
      <selection activeCell="L9" sqref="L9"/>
    </sheetView>
  </sheetViews>
  <sheetFormatPr defaultRowHeight="14.4" x14ac:dyDescent="0.55000000000000004"/>
  <cols>
    <col min="1" max="1" width="18.62890625" bestFit="1" customWidth="1"/>
    <col min="2" max="2" width="14.68359375" bestFit="1" customWidth="1"/>
    <col min="3" max="3" width="5.68359375" bestFit="1" customWidth="1"/>
    <col min="4" max="4" width="4.68359375" bestFit="1" customWidth="1"/>
    <col min="6" max="6" width="6.41796875" bestFit="1" customWidth="1"/>
    <col min="7" max="7" width="10.20703125" bestFit="1" customWidth="1"/>
    <col min="9" max="9" width="15.7890625" bestFit="1" customWidth="1"/>
    <col min="10" max="11" width="10.68359375" bestFit="1" customWidth="1"/>
  </cols>
  <sheetData>
    <row r="3" spans="1:12" ht="18.3" x14ac:dyDescent="0.7">
      <c r="A3" s="6" t="s">
        <v>8401</v>
      </c>
      <c r="B3" s="6" t="s">
        <v>8321</v>
      </c>
      <c r="I3" s="26" t="s">
        <v>8408</v>
      </c>
      <c r="J3" s="26"/>
      <c r="K3" s="26"/>
    </row>
    <row r="4" spans="1:12" ht="18.3" x14ac:dyDescent="0.7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8400</v>
      </c>
      <c r="G4" t="s">
        <v>8320</v>
      </c>
      <c r="I4" s="27"/>
      <c r="J4" s="27" t="s">
        <v>8409</v>
      </c>
      <c r="K4" s="27" t="s">
        <v>8410</v>
      </c>
    </row>
    <row r="5" spans="1:12" x14ac:dyDescent="0.55000000000000004">
      <c r="A5" s="7" t="s">
        <v>8239</v>
      </c>
      <c r="B5" s="8"/>
      <c r="C5" s="8">
        <v>13</v>
      </c>
      <c r="D5" s="8">
        <v>64</v>
      </c>
      <c r="E5" s="8">
        <v>1104</v>
      </c>
      <c r="F5" s="8"/>
      <c r="G5" s="8">
        <v>1181</v>
      </c>
      <c r="I5" t="s">
        <v>8402</v>
      </c>
      <c r="J5">
        <f>AVERAGE(E5:E25)</f>
        <v>22358.894736842107</v>
      </c>
      <c r="K5">
        <f>AVERAGE(C5:C25)</f>
        <v>1426.1052631578948</v>
      </c>
    </row>
    <row r="6" spans="1:12" x14ac:dyDescent="0.55000000000000004">
      <c r="A6" s="7" t="s">
        <v>8226</v>
      </c>
      <c r="B6" s="8">
        <v>54</v>
      </c>
      <c r="C6" s="8">
        <v>1492</v>
      </c>
      <c r="D6" s="8"/>
      <c r="E6" s="8">
        <v>5185</v>
      </c>
      <c r="F6" s="8"/>
      <c r="G6" s="8">
        <v>6731</v>
      </c>
      <c r="I6" s="28" t="s">
        <v>8403</v>
      </c>
      <c r="J6" s="28">
        <f>MEDIAN(E5:E25)</f>
        <v>603</v>
      </c>
      <c r="K6" s="28">
        <f>MEDIAN(C5:C25)</f>
        <v>125</v>
      </c>
      <c r="L6" s="29" t="s">
        <v>8411</v>
      </c>
    </row>
    <row r="7" spans="1:12" x14ac:dyDescent="0.55000000000000004">
      <c r="A7" s="7" t="s">
        <v>8242</v>
      </c>
      <c r="B7" s="8"/>
      <c r="C7" s="8">
        <v>2</v>
      </c>
      <c r="D7" s="8"/>
      <c r="E7" s="8">
        <v>71</v>
      </c>
      <c r="F7" s="8"/>
      <c r="G7" s="8">
        <v>73</v>
      </c>
      <c r="I7" t="s">
        <v>8404</v>
      </c>
      <c r="J7">
        <f>MIN(E5:E25)</f>
        <v>46</v>
      </c>
      <c r="K7">
        <f>MIN(C5:C25)</f>
        <v>2</v>
      </c>
    </row>
    <row r="8" spans="1:12" x14ac:dyDescent="0.55000000000000004">
      <c r="A8" s="7" t="s">
        <v>8229</v>
      </c>
      <c r="B8" s="8">
        <v>83</v>
      </c>
      <c r="C8" s="8">
        <v>1449</v>
      </c>
      <c r="D8" s="8">
        <v>1</v>
      </c>
      <c r="E8" s="8">
        <v>5779</v>
      </c>
      <c r="F8" s="8"/>
      <c r="G8" s="8">
        <v>7312</v>
      </c>
      <c r="I8" t="s">
        <v>8405</v>
      </c>
      <c r="J8">
        <f>MAX(E5:E25)</f>
        <v>342758</v>
      </c>
      <c r="K8">
        <f>MAX(C4:C25)</f>
        <v>17881</v>
      </c>
    </row>
    <row r="9" spans="1:12" x14ac:dyDescent="0.55000000000000004">
      <c r="A9" s="7" t="s">
        <v>8240</v>
      </c>
      <c r="B9" s="8">
        <v>7</v>
      </c>
      <c r="C9" s="8">
        <v>16</v>
      </c>
      <c r="D9" s="8"/>
      <c r="E9" s="8">
        <v>46</v>
      </c>
      <c r="F9" s="8"/>
      <c r="G9" s="8">
        <v>69</v>
      </c>
      <c r="I9" t="s">
        <v>8406</v>
      </c>
      <c r="J9" s="28">
        <f>_xlfn.VAR.P(E5:E25)</f>
        <v>5813050239.4626036</v>
      </c>
      <c r="K9">
        <f>_xlfn.VAR.P(C5:C25)</f>
        <v>15841781.883656509</v>
      </c>
      <c r="L9" s="29" t="s">
        <v>8412</v>
      </c>
    </row>
    <row r="10" spans="1:12" x14ac:dyDescent="0.55000000000000004">
      <c r="A10" s="7" t="s">
        <v>8236</v>
      </c>
      <c r="B10" s="8">
        <v>9</v>
      </c>
      <c r="C10" s="8">
        <v>476</v>
      </c>
      <c r="D10" s="8"/>
      <c r="E10" s="8">
        <v>14189</v>
      </c>
      <c r="F10" s="8"/>
      <c r="G10" s="8">
        <v>14674</v>
      </c>
      <c r="I10" t="s">
        <v>8407</v>
      </c>
      <c r="J10" s="28">
        <f>_xlfn.STDEV.P(E5:E25)</f>
        <v>76243.361937040812</v>
      </c>
      <c r="K10">
        <f>_xlfn.STDEV.P(C5:C25)</f>
        <v>3980.173599688399</v>
      </c>
    </row>
    <row r="11" spans="1:12" x14ac:dyDescent="0.55000000000000004">
      <c r="A11" s="7" t="s">
        <v>8232</v>
      </c>
      <c r="B11" s="8">
        <v>19</v>
      </c>
      <c r="C11" s="8">
        <v>30</v>
      </c>
      <c r="D11" s="8"/>
      <c r="E11" s="8">
        <v>402</v>
      </c>
      <c r="F11" s="8"/>
      <c r="G11" s="8">
        <v>451</v>
      </c>
    </row>
    <row r="12" spans="1:12" x14ac:dyDescent="0.55000000000000004">
      <c r="A12" s="7" t="s">
        <v>8227</v>
      </c>
      <c r="B12" s="8">
        <v>1</v>
      </c>
      <c r="C12" s="8">
        <v>222</v>
      </c>
      <c r="D12" s="8"/>
      <c r="E12" s="8">
        <v>2238</v>
      </c>
      <c r="F12" s="8"/>
      <c r="G12" s="8">
        <v>2461</v>
      </c>
    </row>
    <row r="13" spans="1:12" x14ac:dyDescent="0.55000000000000004">
      <c r="A13" s="7" t="s">
        <v>8230</v>
      </c>
      <c r="B13" s="8">
        <v>16</v>
      </c>
      <c r="C13" s="8">
        <v>125</v>
      </c>
      <c r="D13" s="8">
        <v>14</v>
      </c>
      <c r="E13" s="8">
        <v>471</v>
      </c>
      <c r="F13" s="8"/>
      <c r="G13" s="8">
        <v>626</v>
      </c>
    </row>
    <row r="14" spans="1:12" x14ac:dyDescent="0.55000000000000004">
      <c r="A14" s="7" t="s">
        <v>8225</v>
      </c>
      <c r="B14" s="8">
        <v>273</v>
      </c>
      <c r="C14" s="8">
        <v>3805</v>
      </c>
      <c r="D14" s="8">
        <v>122</v>
      </c>
      <c r="E14" s="8">
        <v>46775</v>
      </c>
      <c r="F14" s="8"/>
      <c r="G14" s="8">
        <v>50975</v>
      </c>
    </row>
    <row r="15" spans="1:12" x14ac:dyDescent="0.55000000000000004">
      <c r="A15" s="7" t="s">
        <v>8231</v>
      </c>
      <c r="B15" s="8">
        <v>1</v>
      </c>
      <c r="C15" s="8">
        <v>70</v>
      </c>
      <c r="D15" s="8"/>
      <c r="E15" s="8"/>
      <c r="F15" s="8"/>
      <c r="G15" s="8">
        <v>71</v>
      </c>
    </row>
    <row r="16" spans="1:12" x14ac:dyDescent="0.55000000000000004">
      <c r="A16" s="7" t="s">
        <v>8241</v>
      </c>
      <c r="B16" s="8">
        <v>2</v>
      </c>
      <c r="C16" s="8">
        <v>17</v>
      </c>
      <c r="D16" s="8">
        <v>46</v>
      </c>
      <c r="E16" s="8">
        <v>1685</v>
      </c>
      <c r="F16" s="8"/>
      <c r="G16" s="8">
        <v>1750</v>
      </c>
    </row>
    <row r="17" spans="1:7" x14ac:dyDescent="0.55000000000000004">
      <c r="A17" s="7" t="s">
        <v>8237</v>
      </c>
      <c r="B17" s="8">
        <v>3</v>
      </c>
      <c r="C17" s="8">
        <v>464</v>
      </c>
      <c r="D17" s="8"/>
      <c r="E17" s="8">
        <v>1818</v>
      </c>
      <c r="F17" s="8"/>
      <c r="G17" s="8">
        <v>2285</v>
      </c>
    </row>
    <row r="18" spans="1:7" x14ac:dyDescent="0.55000000000000004">
      <c r="A18" s="7" t="s">
        <v>8243</v>
      </c>
      <c r="B18" s="8"/>
      <c r="C18" s="8"/>
      <c r="D18" s="8"/>
      <c r="E18" s="8">
        <v>182</v>
      </c>
      <c r="F18" s="8"/>
      <c r="G18" s="8">
        <v>182</v>
      </c>
    </row>
    <row r="19" spans="1:7" x14ac:dyDescent="0.55000000000000004">
      <c r="A19" s="7" t="s">
        <v>8238</v>
      </c>
      <c r="B19" s="8">
        <v>1</v>
      </c>
      <c r="C19" s="8">
        <v>42</v>
      </c>
      <c r="D19" s="8">
        <v>63</v>
      </c>
      <c r="E19" s="8"/>
      <c r="F19" s="8"/>
      <c r="G19" s="8">
        <v>106</v>
      </c>
    </row>
    <row r="20" spans="1:7" x14ac:dyDescent="0.55000000000000004">
      <c r="A20" s="7" t="s">
        <v>8233</v>
      </c>
      <c r="B20" s="8">
        <v>4</v>
      </c>
      <c r="C20" s="8">
        <v>734</v>
      </c>
      <c r="D20" s="8">
        <v>8</v>
      </c>
      <c r="E20" s="8">
        <v>563</v>
      </c>
      <c r="F20" s="8"/>
      <c r="G20" s="8">
        <v>1309</v>
      </c>
    </row>
    <row r="21" spans="1:7" x14ac:dyDescent="0.55000000000000004">
      <c r="A21" s="7" t="s">
        <v>8234</v>
      </c>
      <c r="B21" s="8"/>
      <c r="C21" s="8">
        <v>22</v>
      </c>
      <c r="D21" s="8"/>
      <c r="E21" s="8">
        <v>603</v>
      </c>
      <c r="F21" s="8"/>
      <c r="G21" s="8">
        <v>625</v>
      </c>
    </row>
    <row r="22" spans="1:7" x14ac:dyDescent="0.55000000000000004">
      <c r="A22" s="7" t="s">
        <v>8228</v>
      </c>
      <c r="B22" s="8">
        <v>10</v>
      </c>
      <c r="C22" s="8">
        <v>19</v>
      </c>
      <c r="D22" s="8"/>
      <c r="E22" s="8">
        <v>352</v>
      </c>
      <c r="F22" s="8"/>
      <c r="G22" s="8">
        <v>381</v>
      </c>
    </row>
    <row r="23" spans="1:7" x14ac:dyDescent="0.55000000000000004">
      <c r="A23" s="7" t="s">
        <v>8235</v>
      </c>
      <c r="B23" s="8">
        <v>9</v>
      </c>
      <c r="C23" s="8">
        <v>217</v>
      </c>
      <c r="D23" s="8"/>
      <c r="E23" s="8">
        <v>526</v>
      </c>
      <c r="F23" s="8"/>
      <c r="G23" s="8">
        <v>752</v>
      </c>
    </row>
    <row r="24" spans="1:7" x14ac:dyDescent="0.55000000000000004">
      <c r="A24" s="7" t="s">
        <v>8244</v>
      </c>
      <c r="B24" s="8"/>
      <c r="C24" s="8"/>
      <c r="D24" s="8"/>
      <c r="E24" s="8">
        <v>72</v>
      </c>
      <c r="F24" s="8"/>
      <c r="G24" s="8">
        <v>72</v>
      </c>
    </row>
    <row r="25" spans="1:7" x14ac:dyDescent="0.55000000000000004">
      <c r="A25" s="7" t="s">
        <v>8224</v>
      </c>
      <c r="B25" s="8">
        <v>9038</v>
      </c>
      <c r="C25" s="8">
        <v>17881</v>
      </c>
      <c r="D25" s="8">
        <v>1483</v>
      </c>
      <c r="E25" s="8">
        <v>342758</v>
      </c>
      <c r="F25" s="8"/>
      <c r="G25" s="8">
        <v>371160</v>
      </c>
    </row>
    <row r="26" spans="1:7" x14ac:dyDescent="0.55000000000000004">
      <c r="A26" s="7" t="s">
        <v>8400</v>
      </c>
      <c r="B26" s="8"/>
      <c r="C26" s="8"/>
      <c r="D26" s="8"/>
      <c r="E26" s="8"/>
      <c r="F26" s="8"/>
      <c r="G26" s="8"/>
    </row>
    <row r="27" spans="1:7" x14ac:dyDescent="0.55000000000000004">
      <c r="A27" s="7" t="s">
        <v>8320</v>
      </c>
      <c r="B27" s="8">
        <v>9530</v>
      </c>
      <c r="C27" s="8">
        <v>27096</v>
      </c>
      <c r="D27" s="8">
        <v>1801</v>
      </c>
      <c r="E27" s="8">
        <v>424819</v>
      </c>
      <c r="F27" s="8"/>
      <c r="G27" s="8">
        <v>463246</v>
      </c>
    </row>
  </sheetData>
  <mergeCells count="1">
    <mergeCell ref="I3: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C7" sqref="C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41796875" customWidth="1"/>
    <col min="19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IFERROR(E2/L2,"No Backers")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IFERROR(E3/L3,"No Backers")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IFERROR(E67/L67,"No Backers")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str">
        <f t="shared" si="7"/>
        <v>No Backers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str">
        <f t="shared" si="7"/>
        <v>No Backers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str">
        <f t="shared" ref="P131:P194" si="13">IFERROR(E131/L131,"No Backers")</f>
        <v>No Backers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str">
        <f t="shared" si="13"/>
        <v>No Backers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str">
        <f t="shared" si="13"/>
        <v>No Backers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str">
        <f t="shared" si="13"/>
        <v>No Backers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str">
        <f t="shared" si="13"/>
        <v>No Backers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str">
        <f t="shared" si="13"/>
        <v>No Backers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str">
        <f t="shared" si="13"/>
        <v>No Backers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str">
        <f t="shared" si="13"/>
        <v>No Backers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str">
        <f t="shared" si="13"/>
        <v>No Backers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str">
        <f t="shared" si="13"/>
        <v>No Backers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str">
        <f t="shared" si="13"/>
        <v>No Backers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str">
        <f t="shared" si="13"/>
        <v>No Backers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str">
        <f t="shared" si="13"/>
        <v>No Backers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str">
        <f t="shared" si="13"/>
        <v>No Backers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str">
        <f t="shared" si="13"/>
        <v>No Backers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str">
        <f t="shared" si="13"/>
        <v>No Backers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str">
        <f t="shared" si="13"/>
        <v>No Backers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str">
        <f t="shared" si="13"/>
        <v>No Backers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str">
        <f t="shared" si="13"/>
        <v>No Backers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str">
        <f t="shared" si="13"/>
        <v>No Backers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str">
        <f t="shared" si="13"/>
        <v>No Backers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str">
        <f t="shared" si="13"/>
        <v>No Backers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str">
        <f t="shared" ref="P195:P258" si="19">IFERROR(E195/L195,"No Backers")</f>
        <v>No Backers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str">
        <f t="shared" si="19"/>
        <v>No Backers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str">
        <f t="shared" si="19"/>
        <v>No Backers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str">
        <f t="shared" si="19"/>
        <v>No Backers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str">
        <f t="shared" si="19"/>
        <v>No Backers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str">
        <f t="shared" si="19"/>
        <v>No Backers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str">
        <f t="shared" si="19"/>
        <v>No Backers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str">
        <f t="shared" si="19"/>
        <v>No Backers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str">
        <f t="shared" si="19"/>
        <v>No Backers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str">
        <f t="shared" si="19"/>
        <v>No Backers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str">
        <f t="shared" si="19"/>
        <v>No Backers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str">
        <f t="shared" si="19"/>
        <v>No Backers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str">
        <f t="shared" si="19"/>
        <v>No Backers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str">
        <f t="shared" si="19"/>
        <v>No Backers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str">
        <f t="shared" si="19"/>
        <v>No Backers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str">
        <f t="shared" si="19"/>
        <v>No Backers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str">
        <f t="shared" si="19"/>
        <v>No Backers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str">
        <f t="shared" si="19"/>
        <v>No Backers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str">
        <f t="shared" si="19"/>
        <v>No Backers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IFERROR(E259/L259,"No Backers")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IFERROR(E323/L323,"No Backers")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IFERROR(E387/L387,"No Backers")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str">
        <f t="shared" si="37"/>
        <v>No Backers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str">
        <f t="shared" si="37"/>
        <v>No Backers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str">
        <f t="shared" si="37"/>
        <v>No Backers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str">
        <f t="shared" si="37"/>
        <v>No Backers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str">
        <f t="shared" si="37"/>
        <v>No Backers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str">
        <f t="shared" si="37"/>
        <v>No Backers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str">
        <f t="shared" si="37"/>
        <v>No Backers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IFERROR(E451/L451,"No Backers")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str">
        <f t="shared" si="43"/>
        <v>No Backers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str">
        <f t="shared" si="43"/>
        <v>No Backers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str">
        <f t="shared" si="43"/>
        <v>No Backers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str">
        <f t="shared" si="43"/>
        <v>No Backers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str">
        <f t="shared" si="43"/>
        <v>No Backers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str">
        <f t="shared" si="43"/>
        <v>No Backers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str">
        <f t="shared" si="43"/>
        <v>No Backers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str">
        <f t="shared" si="43"/>
        <v>No Backers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str">
        <f t="shared" si="43"/>
        <v>No Backers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str">
        <f t="shared" si="43"/>
        <v>No Backers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str">
        <f t="shared" si="43"/>
        <v>No Backers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str">
        <f t="shared" si="43"/>
        <v>No Backers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str">
        <f t="shared" si="43"/>
        <v>No Backers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str">
        <f t="shared" si="43"/>
        <v>No Backers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str">
        <f t="shared" si="43"/>
        <v>No Backers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str">
        <f t="shared" si="43"/>
        <v>No Backers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str">
        <f t="shared" si="43"/>
        <v>No Backers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str">
        <f t="shared" si="43"/>
        <v>No Backers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IFERROR(E515/L515,"No Backers")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str">
        <f t="shared" si="49"/>
        <v>No Backers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str">
        <f t="shared" si="49"/>
        <v>No Backers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str">
        <f t="shared" si="49"/>
        <v>No Backers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str">
        <f t="shared" si="49"/>
        <v>No Backers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str">
        <f t="shared" si="49"/>
        <v>No Backers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str">
        <f t="shared" si="49"/>
        <v>No Backers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str">
        <f t="shared" si="49"/>
        <v>No Backers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str">
        <f t="shared" si="49"/>
        <v>No Backers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str">
        <f t="shared" si="49"/>
        <v>No Backers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str">
        <f t="shared" si="49"/>
        <v>No Backers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IFERROR(E579/L579,"No Backers")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str">
        <f t="shared" si="55"/>
        <v>No Backers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str">
        <f t="shared" si="55"/>
        <v>No Backers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str">
        <f t="shared" si="55"/>
        <v>No Backers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str">
        <f t="shared" si="55"/>
        <v>No Backers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str">
        <f t="shared" si="55"/>
        <v>No Backers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str">
        <f t="shared" si="55"/>
        <v>No Backers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str">
        <f t="shared" si="55"/>
        <v>No Backers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str">
        <f t="shared" si="55"/>
        <v>No Backers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str">
        <f t="shared" si="55"/>
        <v>No Backers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str">
        <f t="shared" si="55"/>
        <v>No Backers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str">
        <f t="shared" si="55"/>
        <v>No Backers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str">
        <f t="shared" si="55"/>
        <v>No Backers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str">
        <f t="shared" si="55"/>
        <v>No Backers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str">
        <f t="shared" si="55"/>
        <v>No Backers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str">
        <f t="shared" si="55"/>
        <v>No Backers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str">
        <f t="shared" si="55"/>
        <v>No Backers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str">
        <f t="shared" si="55"/>
        <v>No Backers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str">
        <f t="shared" si="55"/>
        <v>No Backers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str">
        <f t="shared" si="55"/>
        <v>No Backers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IFERROR(E643/L643,"No Backers")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str">
        <f t="shared" si="61"/>
        <v>No Backers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IFERROR(E707/L707,"No Backers")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str">
        <f t="shared" si="67"/>
        <v>No Backers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str">
        <f t="shared" si="67"/>
        <v>No Backers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str">
        <f t="shared" si="67"/>
        <v>No Backers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str">
        <f t="shared" si="67"/>
        <v>No Backers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str">
        <f t="shared" si="67"/>
        <v>No Backers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str">
        <f t="shared" si="67"/>
        <v>No Backers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str">
        <f t="shared" si="67"/>
        <v>No Backers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IFERROR(E771/L771,"No Backers")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str">
        <f t="shared" si="73"/>
        <v>No Backers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IFERROR(E835/L835,"No Backers")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str">
        <f t="shared" si="79"/>
        <v>No Backers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str">
        <f t="shared" si="79"/>
        <v>No Backers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str">
        <f t="shared" ref="P899:P962" si="85">IFERROR(E899/L899,"No Backers")</f>
        <v>No Backers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str">
        <f t="shared" si="85"/>
        <v>No Backers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str">
        <f t="shared" si="85"/>
        <v>No Backers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str">
        <f t="shared" si="85"/>
        <v>No Backers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str">
        <f t="shared" si="85"/>
        <v>No Backers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str">
        <f t="shared" si="85"/>
        <v>No Backers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str">
        <f t="shared" si="85"/>
        <v>No Backers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str">
        <f t="shared" si="85"/>
        <v>No Backers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str">
        <f t="shared" si="85"/>
        <v>No Backers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str">
        <f t="shared" si="85"/>
        <v>No Backers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str">
        <f t="shared" si="85"/>
        <v>No Backers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str">
        <f t="shared" si="85"/>
        <v>No Backers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str">
        <f t="shared" si="85"/>
        <v>No Backers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str">
        <f t="shared" si="85"/>
        <v>No Backers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IFERROR(E963/L963,"No Backers")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str">
        <f t="shared" si="91"/>
        <v>No Backers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IFERROR(E1027/L1027,"No Backers")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str">
        <f t="shared" si="97"/>
        <v>No Backers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str">
        <f t="shared" si="97"/>
        <v>No Backers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str">
        <f t="shared" si="97"/>
        <v>No Backers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str">
        <f t="shared" si="97"/>
        <v>No Backers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str">
        <f t="shared" si="97"/>
        <v>No Backers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str">
        <f t="shared" si="97"/>
        <v>No Backers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str">
        <f t="shared" si="97"/>
        <v>No Backers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str">
        <f t="shared" si="97"/>
        <v>No Backers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str">
        <f t="shared" si="97"/>
        <v>No Backers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str">
        <f t="shared" si="97"/>
        <v>No Backers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str">
        <f t="shared" si="97"/>
        <v>No Backers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str">
        <f t="shared" si="97"/>
        <v>No Backers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str">
        <f t="shared" si="97"/>
        <v>No Backers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str">
        <f t="shared" si="97"/>
        <v>No Backers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str">
        <f t="shared" si="97"/>
        <v>No Backers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str">
        <f t="shared" si="97"/>
        <v>No Backers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str">
        <f t="shared" si="97"/>
        <v>No Backers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IFERROR(E1091/L1091,"No Backers")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str">
        <f t="shared" si="103"/>
        <v>No Backers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str">
        <f t="shared" si="103"/>
        <v>No Backers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str">
        <f t="shared" si="103"/>
        <v>No Backers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str">
        <f t="shared" si="103"/>
        <v>No Backers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str">
        <f t="shared" si="103"/>
        <v>No Backers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str">
        <f t="shared" si="103"/>
        <v>No Backers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str">
        <f t="shared" si="103"/>
        <v>No Backers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str">
        <f t="shared" si="103"/>
        <v>No Backers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str">
        <f t="shared" si="103"/>
        <v>No Backers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str">
        <f t="shared" si="103"/>
        <v>No Backers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str">
        <f t="shared" si="103"/>
        <v>No Backers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IFERROR(E1155/L1155,"No Backers")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str">
        <f t="shared" si="109"/>
        <v>No Backers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str">
        <f t="shared" si="109"/>
        <v>No Backers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str">
        <f t="shared" si="109"/>
        <v>No Backers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str">
        <f t="shared" si="109"/>
        <v>No Backers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str">
        <f t="shared" si="109"/>
        <v>No Backers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str">
        <f t="shared" si="109"/>
        <v>No Backers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str">
        <f t="shared" si="109"/>
        <v>No Backers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IFERROR(E1219/L1219,"No Backers")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str">
        <f t="shared" si="115"/>
        <v>No Backers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str">
        <f t="shared" si="115"/>
        <v>No Backers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str">
        <f t="shared" si="115"/>
        <v>No Backers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str">
        <f t="shared" si="115"/>
        <v>No Backers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str">
        <f t="shared" si="115"/>
        <v>No Backers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str">
        <f t="shared" si="115"/>
        <v>No Backers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str">
        <f t="shared" si="115"/>
        <v>No Backers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IFERROR(E1283/L1283,"No Backers")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str">
        <f t="shared" si="121"/>
        <v>No Backers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str">
        <f t="shared" si="121"/>
        <v>No Backers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str">
        <f t="shared" si="121"/>
        <v>No Backers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IFERROR(E1347/L1347,"No Backers")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str">
        <f t="shared" ref="P1411:P1474" si="133">IFERROR(E1411/L1411,"No Backers")</f>
        <v>No Backers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str">
        <f t="shared" si="133"/>
        <v>No Backers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str">
        <f t="shared" si="133"/>
        <v>No Backers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str">
        <f t="shared" si="133"/>
        <v>No Backers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str">
        <f t="shared" si="133"/>
        <v>No Backers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str">
        <f t="shared" si="133"/>
        <v>No Backers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str">
        <f t="shared" si="133"/>
        <v>No Backers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str">
        <f t="shared" si="133"/>
        <v>No Backers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str">
        <f t="shared" si="133"/>
        <v>No Backers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str">
        <f t="shared" si="133"/>
        <v>No Backers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str">
        <f t="shared" si="133"/>
        <v>No Backers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str">
        <f t="shared" si="133"/>
        <v>No Backers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str">
        <f t="shared" si="133"/>
        <v>No Backers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str">
        <f t="shared" si="133"/>
        <v>No Backers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str">
        <f t="shared" si="133"/>
        <v>No Backers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str">
        <f t="shared" si="133"/>
        <v>No Backers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str">
        <f t="shared" si="133"/>
        <v>No Backers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str">
        <f t="shared" si="133"/>
        <v>No Backers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str">
        <f t="shared" si="133"/>
        <v>No Backers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IFERROR(E1475/L1475,"No Backers")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str">
        <f t="shared" si="139"/>
        <v>No Backers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str">
        <f t="shared" si="139"/>
        <v>No Backers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str">
        <f t="shared" si="139"/>
        <v>No Backers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str">
        <f t="shared" si="139"/>
        <v>No Backers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str">
        <f t="shared" si="139"/>
        <v>No Backers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str">
        <f t="shared" si="139"/>
        <v>No Backers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IFERROR(E1539/L1539,"No Backers")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str">
        <f t="shared" si="145"/>
        <v>No Backers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str">
        <f t="shared" si="145"/>
        <v>No Backers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str">
        <f t="shared" si="145"/>
        <v>No Backers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str">
        <f t="shared" si="145"/>
        <v>No Backers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str">
        <f t="shared" si="145"/>
        <v>No Backers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str">
        <f t="shared" si="145"/>
        <v>No Backers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str">
        <f t="shared" si="145"/>
        <v>No Backers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str">
        <f t="shared" si="145"/>
        <v>No Backers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str">
        <f t="shared" si="145"/>
        <v>No Backers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str">
        <f t="shared" si="145"/>
        <v>No Backers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str">
        <f t="shared" si="145"/>
        <v>No Backers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str">
        <f t="shared" si="145"/>
        <v>No Backers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str">
        <f t="shared" si="145"/>
        <v>No Backers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str">
        <f t="shared" si="145"/>
        <v>No Backers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str">
        <f t="shared" si="145"/>
        <v>No Backers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str">
        <f t="shared" si="145"/>
        <v>No Backers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IFERROR(E1603/L1603,"No Backers")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IFERROR(E1667/L1667,"No Backers")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str">
        <f t="shared" si="157"/>
        <v>No Backers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str">
        <f t="shared" si="157"/>
        <v>No Backers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str">
        <f t="shared" si="157"/>
        <v>No Backers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str">
        <f t="shared" si="157"/>
        <v>No Backers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str">
        <f t="shared" si="157"/>
        <v>No Backers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str">
        <f t="shared" si="157"/>
        <v>No Backers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str">
        <f t="shared" si="157"/>
        <v>No Backers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str">
        <f t="shared" si="157"/>
        <v>No Backers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str">
        <f t="shared" ref="P1731:P1794" si="163">IFERROR(E1731/L1731,"No Backers")</f>
        <v>No Backers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str">
        <f t="shared" si="163"/>
        <v>No Backers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str">
        <f t="shared" si="163"/>
        <v>No Backers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str">
        <f t="shared" si="163"/>
        <v>No Backers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str">
        <f t="shared" si="163"/>
        <v>No Backers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str">
        <f t="shared" si="163"/>
        <v>No Backers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str">
        <f t="shared" si="163"/>
        <v>No Backers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IFERROR(E1795/L1795,"No Backers")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str">
        <f t="shared" si="169"/>
        <v>No Backers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str">
        <f t="shared" si="169"/>
        <v>No Backers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str">
        <f t="shared" si="169"/>
        <v>No Backers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IFERROR(E1859/L1859,"No Backers")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str">
        <f t="shared" si="175"/>
        <v>No Backers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str">
        <f t="shared" si="175"/>
        <v>No Backers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str">
        <f t="shared" si="175"/>
        <v>No Backers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str">
        <f t="shared" si="175"/>
        <v>No Backers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str">
        <f t="shared" si="175"/>
        <v>No Backers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IFERROR(E1923/L1923,"No Backers")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str">
        <f t="shared" si="181"/>
        <v>No Backers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IFERROR(E1987/L1987,"No Backers")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str">
        <f t="shared" si="187"/>
        <v>No Backers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str">
        <f t="shared" si="187"/>
        <v>No Backers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str">
        <f t="shared" si="187"/>
        <v>No Backers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str">
        <f t="shared" si="187"/>
        <v>No Backers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IFERROR(E2051/L2051,"No Backers")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IFERROR(E2115/L2115,"No Backers")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str">
        <f t="shared" si="199"/>
        <v>No Backers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str">
        <f t="shared" si="199"/>
        <v>No Backers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IFERROR(E2179/L2179,"No Backers")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IFERROR(E2243/L2243,"No Backers")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IFERROR(E2307/L2307,"No Backers")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str">
        <f t="shared" si="217"/>
        <v>No Backers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str">
        <f t="shared" si="217"/>
        <v>No Backers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str">
        <f t="shared" si="217"/>
        <v>No Backers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str">
        <f t="shared" si="217"/>
        <v>No Backers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str">
        <f t="shared" si="217"/>
        <v>No Backers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str">
        <f t="shared" si="217"/>
        <v>No Backers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str">
        <f t="shared" si="217"/>
        <v>No Backers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str">
        <f t="shared" si="217"/>
        <v>No Backers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str">
        <f t="shared" si="217"/>
        <v>No Backers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str">
        <f t="shared" si="217"/>
        <v>No Backers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str">
        <f t="shared" si="217"/>
        <v>No Backers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str">
        <f t="shared" si="217"/>
        <v>No Backers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str">
        <f t="shared" si="217"/>
        <v>No Backers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str">
        <f t="shared" si="217"/>
        <v>No Backers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str">
        <f t="shared" ref="P2371:P2434" si="223">IFERROR(E2371/L2371,"No Backers")</f>
        <v>No Backers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str">
        <f t="shared" si="223"/>
        <v>No Backers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str">
        <f t="shared" si="223"/>
        <v>No Backers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str">
        <f t="shared" si="223"/>
        <v>No Backers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str">
        <f t="shared" si="223"/>
        <v>No Backers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str">
        <f t="shared" si="223"/>
        <v>No Backers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str">
        <f t="shared" si="223"/>
        <v>No Backers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str">
        <f t="shared" si="223"/>
        <v>No Backers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str">
        <f t="shared" si="223"/>
        <v>No Backers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str">
        <f t="shared" si="223"/>
        <v>No Backers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str">
        <f t="shared" si="223"/>
        <v>No Backers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str">
        <f t="shared" si="223"/>
        <v>No Backers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str">
        <f t="shared" si="223"/>
        <v>No Backers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str">
        <f t="shared" si="223"/>
        <v>No Backers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str">
        <f t="shared" si="223"/>
        <v>No Backers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str">
        <f t="shared" si="223"/>
        <v>No Backers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str">
        <f t="shared" si="223"/>
        <v>No Backers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str">
        <f t="shared" si="223"/>
        <v>No Backers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str">
        <f t="shared" si="223"/>
        <v>No Backers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str">
        <f t="shared" si="223"/>
        <v>No Backers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str">
        <f t="shared" ref="P2435:P2498" si="229">IFERROR(E2435/L2435,"No Backers")</f>
        <v>No Backers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str">
        <f t="shared" si="229"/>
        <v>No Backers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str">
        <f t="shared" si="229"/>
        <v>No Backers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IFERROR(E2499/L2499,"No Backers")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str">
        <f t="shared" si="235"/>
        <v>No Backers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str">
        <f t="shared" si="235"/>
        <v>No Backers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str">
        <f t="shared" si="235"/>
        <v>No Backers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str">
        <f t="shared" si="235"/>
        <v>No Backers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str">
        <f t="shared" si="235"/>
        <v>No Backers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str">
        <f t="shared" si="235"/>
        <v>No Backers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str">
        <f t="shared" si="235"/>
        <v>No Backers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str">
        <f t="shared" si="235"/>
        <v>No Backers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str">
        <f t="shared" si="235"/>
        <v>No Backers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str">
        <f t="shared" si="235"/>
        <v>No Backers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str">
        <f t="shared" si="235"/>
        <v>No Backers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str">
        <f t="shared" ref="P2563:P2626" si="241">IFERROR(E2563/L2563,"No Backers")</f>
        <v>No Backers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str">
        <f t="shared" si="241"/>
        <v>No Backers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str">
        <f t="shared" si="241"/>
        <v>No Backers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str">
        <f t="shared" si="241"/>
        <v>No Backers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str">
        <f t="shared" si="241"/>
        <v>No Backers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str">
        <f t="shared" si="241"/>
        <v>No Backers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str">
        <f t="shared" si="241"/>
        <v>No Backers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str">
        <f t="shared" si="241"/>
        <v>No Backers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str">
        <f t="shared" si="241"/>
        <v>No Backers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str">
        <f t="shared" si="241"/>
        <v>No Backers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str">
        <f t="shared" si="241"/>
        <v>No Backers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str">
        <f t="shared" si="241"/>
        <v>No Backers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str">
        <f t="shared" si="241"/>
        <v>No Backers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str">
        <f t="shared" si="241"/>
        <v>No Backers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IFERROR(E2627/L2627,"No Backers")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str">
        <f t="shared" si="247"/>
        <v>No Backers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str">
        <f t="shared" si="247"/>
        <v>No Backers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str">
        <f t="shared" si="247"/>
        <v>No Backers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IFERROR(E2691/L2691,"No Backers")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str">
        <f t="shared" si="253"/>
        <v>No Backers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str">
        <f t="shared" si="253"/>
        <v>No Backers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str">
        <f t="shared" si="253"/>
        <v>No Backers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str">
        <f t="shared" si="253"/>
        <v>No Backers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IFERROR(E2755/L2755,"No Backers")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str">
        <f t="shared" si="259"/>
        <v>No Backers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str">
        <f t="shared" si="259"/>
        <v>No Backers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str">
        <f t="shared" si="259"/>
        <v>No Backers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str">
        <f t="shared" si="259"/>
        <v>No Backers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str">
        <f t="shared" si="259"/>
        <v>No Backers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str">
        <f t="shared" si="259"/>
        <v>No Backers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IFERROR(E2819/L2819,"No Backers")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str">
        <f t="shared" si="265"/>
        <v>No Backers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str">
        <f t="shared" si="265"/>
        <v>No Backers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str">
        <f t="shared" si="265"/>
        <v>No Backers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str">
        <f t="shared" si="265"/>
        <v>No Backers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str">
        <f t="shared" si="265"/>
        <v>No Backers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str">
        <f t="shared" si="265"/>
        <v>No Backers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str">
        <f t="shared" si="265"/>
        <v>No Backers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str">
        <f t="shared" si="265"/>
        <v>No Backers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str">
        <f t="shared" si="265"/>
        <v>No Backers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str">
        <f t="shared" si="265"/>
        <v>No Backers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str">
        <f t="shared" ref="P2883:P2946" si="271">IFERROR(E2883/L2883,"No Backers")</f>
        <v>No Backers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str">
        <f t="shared" si="271"/>
        <v>No Backers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str">
        <f t="shared" si="271"/>
        <v>No Backers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str">
        <f t="shared" si="271"/>
        <v>No Backers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str">
        <f t="shared" si="271"/>
        <v>No Backers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str">
        <f t="shared" ref="P2947:P3010" si="277">IFERROR(E2947/L2947,"No Backers")</f>
        <v>No Backers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str">
        <f t="shared" si="277"/>
        <v>No Backers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str">
        <f t="shared" si="277"/>
        <v>No Backers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str">
        <f t="shared" si="277"/>
        <v>No Backers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str">
        <f t="shared" si="277"/>
        <v>No Backers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str">
        <f t="shared" si="277"/>
        <v>No Backers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IFERROR(E3011/L3011,"No Backers")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str">
        <f t="shared" si="283"/>
        <v>No Backers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str">
        <f t="shared" si="283"/>
        <v>No Backers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str">
        <f t="shared" si="283"/>
        <v>No Backers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str">
        <f t="shared" si="283"/>
        <v>No Backers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IFERROR(E3075/L3075,"No Backers")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str">
        <f t="shared" si="289"/>
        <v>No Backers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str">
        <f t="shared" si="289"/>
        <v>No Backers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str">
        <f t="shared" si="289"/>
        <v>No Backers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str">
        <f t="shared" si="289"/>
        <v>No Backers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IFERROR(E3139/L3139,"No Backers")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str">
        <f t="shared" si="295"/>
        <v>No Backers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str">
        <f t="shared" si="295"/>
        <v>No Backers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str">
        <f t="shared" si="295"/>
        <v>No Backers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str">
        <f t="shared" si="295"/>
        <v>No Backers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str">
        <f t="shared" si="295"/>
        <v>No Backers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IFERROR(E3203/L3203,"No Backers")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str">
        <f t="shared" si="301"/>
        <v>No Backers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str">
        <f t="shared" si="301"/>
        <v>No Backers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IFERROR(E3267/L3267,"No Backers")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IFERROR(E3331/L3331,"No Backers")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IFERROR(E3395/L3395,"No Backers")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IFERROR(E3459/L3459,"No Backers")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IFERROR(E3523/L3523,"No Backers")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IFERROR(E3587/L3587,"No Backers")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str">
        <f t="shared" si="337"/>
        <v>No Backers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str">
        <f t="shared" si="337"/>
        <v>No Backers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str">
        <f t="shared" si="337"/>
        <v>No Backers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str">
        <f t="shared" si="337"/>
        <v>No Backers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IFERROR(E3651/L3651,"No Backers")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IFERROR(E3715/L3715,"No Backers")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str">
        <f t="shared" si="349"/>
        <v>No Backers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str">
        <f t="shared" si="349"/>
        <v>No Backers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str">
        <f t="shared" si="349"/>
        <v>No Backers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str">
        <f t="shared" si="349"/>
        <v>No Backers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IFERROR(E3779/L3779,"No Backers")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str">
        <f t="shared" si="355"/>
        <v>No Backers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str">
        <f t="shared" si="355"/>
        <v>No Backers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str">
        <f t="shared" si="355"/>
        <v>No Backers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str">
        <f t="shared" si="355"/>
        <v>No Backers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IFERROR(E3843/L3843,"No Backers")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str">
        <f t="shared" si="361"/>
        <v>No Backers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str">
        <f t="shared" si="361"/>
        <v>No Backers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str">
        <f t="shared" si="361"/>
        <v>No Backers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str">
        <f t="shared" si="361"/>
        <v>No Backers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str">
        <f t="shared" si="361"/>
        <v>No Backers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str">
        <f t="shared" si="361"/>
        <v>No Backers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str">
        <f t="shared" si="361"/>
        <v>No Backers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str">
        <f t="shared" si="361"/>
        <v>No Backers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str">
        <f t="shared" si="361"/>
        <v>No Backers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str">
        <f t="shared" si="361"/>
        <v>No Backers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str">
        <f t="shared" si="361"/>
        <v>No Backers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str">
        <f t="shared" si="361"/>
        <v>No Backers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str">
        <f t="shared" si="361"/>
        <v>No Backers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IFERROR(E3907/L3907,"No Backers")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str">
        <f t="shared" si="367"/>
        <v>No Backers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str">
        <f t="shared" si="367"/>
        <v>No Backers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str">
        <f t="shared" si="367"/>
        <v>No Backers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str">
        <f t="shared" si="367"/>
        <v>No Backers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str">
        <f t="shared" si="367"/>
        <v>No Backers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str">
        <f t="shared" si="367"/>
        <v>No Backers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str">
        <f t="shared" si="367"/>
        <v>No Backers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str">
        <f t="shared" si="367"/>
        <v>No Backers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str">
        <f t="shared" si="367"/>
        <v>No Backers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str">
        <f t="shared" si="367"/>
        <v>No Backers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str">
        <f t="shared" si="367"/>
        <v>No Backers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str">
        <f t="shared" si="367"/>
        <v>No Backers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IFERROR(E3971/L3971,"No Backers")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str">
        <f t="shared" si="373"/>
        <v>No Backers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str">
        <f t="shared" si="373"/>
        <v>No Backers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str">
        <f t="shared" si="373"/>
        <v>No Backers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str">
        <f t="shared" si="373"/>
        <v>No Backers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str">
        <f t="shared" si="373"/>
        <v>No Backers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str">
        <f t="shared" si="373"/>
        <v>No Backers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str">
        <f t="shared" si="373"/>
        <v>No Backers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str">
        <f t="shared" si="373"/>
        <v>No Backers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str">
        <f t="shared" si="373"/>
        <v>No Backers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IFERROR(E4035/L4035,"No Backers")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str">
        <f t="shared" si="379"/>
        <v>No Backers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str">
        <f t="shared" si="379"/>
        <v>No Backers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str">
        <f t="shared" si="379"/>
        <v>No Backers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str">
        <f t="shared" si="379"/>
        <v>No Backers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str">
        <f t="shared" si="379"/>
        <v>No Backers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str">
        <f t="shared" si="379"/>
        <v>No Backers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str">
        <f t="shared" si="379"/>
        <v>No Backers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str">
        <f t="shared" si="379"/>
        <v>No Backers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str">
        <f t="shared" si="379"/>
        <v>No Backers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str">
        <f t="shared" ref="P4099:P4115" si="385">IFERROR(E4099/L4099,"No Backers")</f>
        <v>No Backers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str">
        <f t="shared" si="385"/>
        <v>No Backers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str">
        <f t="shared" si="385"/>
        <v>No Backers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str">
        <f t="shared" si="385"/>
        <v>No Backers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str">
        <f t="shared" si="385"/>
        <v>No Backers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N4115" xr:uid="{8646EF3E-CE0C-427B-8426-C498ED9B2395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 Pivot</vt:lpstr>
      <vt:lpstr>Sub-Cat Pivot</vt:lpstr>
      <vt:lpstr>Month Created</vt:lpstr>
      <vt:lpstr>Bonus1</vt:lpstr>
      <vt:lpstr>Bonus2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Hobba, Skip (GE CoreTech &amp; Cyber)</cp:lastModifiedBy>
  <dcterms:created xsi:type="dcterms:W3CDTF">2017-04-20T15:17:24Z</dcterms:created>
  <dcterms:modified xsi:type="dcterms:W3CDTF">2020-03-06T20:20:21Z</dcterms:modified>
</cp:coreProperties>
</file>