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ttER\Desktop\Уник\ФИЗИКА\Лабы\"/>
    </mc:Choice>
  </mc:AlternateContent>
  <xr:revisionPtr revIDLastSave="0" documentId="13_ncr:1_{54ABB645-E6AA-479D-A872-74E1AE6D8A6E}" xr6:coauthVersionLast="47" xr6:coauthVersionMax="47" xr10:uidLastSave="{00000000-0000-0000-0000-000000000000}"/>
  <bookViews>
    <workbookView xWindow="-108" yWindow="-108" windowWidth="23256" windowHeight="12456" xr2:uid="{1FE95CEB-B7E5-497F-8F62-7139EC008A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8" i="1" l="1"/>
  <c r="F65" i="1"/>
  <c r="F63" i="1" a="1"/>
  <c r="F63" i="1" s="1"/>
  <c r="O22" i="1" a="1"/>
  <c r="O22" i="1" s="1"/>
  <c r="N23" i="1"/>
  <c r="N24" i="1"/>
  <c r="N25" i="1"/>
  <c r="N26" i="1"/>
  <c r="N22" i="1"/>
  <c r="C64" i="1"/>
  <c r="D63" i="1" a="1"/>
  <c r="D63" i="1" s="1"/>
  <c r="O55" i="1"/>
  <c r="O56" i="1"/>
  <c r="P53" i="1"/>
  <c r="P54" i="1"/>
  <c r="N52" i="1"/>
  <c r="N53" i="1"/>
  <c r="N54" i="1"/>
  <c r="N55" i="1"/>
  <c r="N56" i="1"/>
  <c r="I47" i="1" s="1"/>
  <c r="I54" i="1" s="1"/>
  <c r="I61" i="1" s="1"/>
  <c r="N46" i="1"/>
  <c r="H47" i="1" s="1"/>
  <c r="H54" i="1" s="1"/>
  <c r="H61" i="1" s="1"/>
  <c r="N47" i="1"/>
  <c r="N48" i="1"/>
  <c r="N50" i="1"/>
  <c r="F47" i="1"/>
  <c r="E51" i="1"/>
  <c r="R53" i="1" s="1"/>
  <c r="E50" i="1"/>
  <c r="Q56" i="1" s="1"/>
  <c r="E49" i="1"/>
  <c r="P55" i="1" s="1"/>
  <c r="E48" i="1"/>
  <c r="O54" i="1" s="1"/>
  <c r="D51" i="1"/>
  <c r="R50" i="1" s="1"/>
  <c r="D50" i="1"/>
  <c r="Q48" i="1" s="1"/>
  <c r="D49" i="1"/>
  <c r="P49" i="1" s="1"/>
  <c r="D48" i="1"/>
  <c r="O47" i="1" s="1"/>
  <c r="E47" i="1"/>
  <c r="D47" i="1"/>
  <c r="N49" i="1" s="1"/>
  <c r="C47" i="1"/>
  <c r="C48" i="1"/>
  <c r="C51" i="1"/>
  <c r="C50" i="1"/>
  <c r="C49" i="1"/>
  <c r="O5" i="1"/>
  <c r="O6" i="1"/>
  <c r="O7" i="1"/>
  <c r="O8" i="1"/>
  <c r="M7" i="1"/>
  <c r="M8" i="1"/>
  <c r="M9" i="1"/>
  <c r="M10" i="1"/>
  <c r="M6" i="1"/>
  <c r="G10" i="1"/>
  <c r="I10" i="1" s="1"/>
  <c r="G11" i="1"/>
  <c r="I11" i="1" s="1"/>
  <c r="G12" i="1"/>
  <c r="J12" i="1" s="1"/>
  <c r="G13" i="1"/>
  <c r="I13" i="1" s="1"/>
  <c r="G9" i="1"/>
  <c r="I9" i="1" s="1"/>
  <c r="J10" i="1"/>
  <c r="J11" i="1"/>
  <c r="F13" i="1"/>
  <c r="F48" i="1" s="1"/>
  <c r="F12" i="1"/>
  <c r="F11" i="1"/>
  <c r="F10" i="1"/>
  <c r="F9" i="1"/>
  <c r="O4" i="1" s="1"/>
  <c r="P48" i="1" l="1"/>
  <c r="C54" i="1"/>
  <c r="O53" i="1"/>
  <c r="P5" i="1"/>
  <c r="O46" i="1"/>
  <c r="F51" i="1"/>
  <c r="R49" i="1"/>
  <c r="Q54" i="1"/>
  <c r="F50" i="1"/>
  <c r="R48" i="1"/>
  <c r="F49" i="1"/>
  <c r="O48" i="1"/>
  <c r="H48" i="1" s="1"/>
  <c r="H55" i="1" s="1"/>
  <c r="H62" i="1" s="1"/>
  <c r="R47" i="1"/>
  <c r="R52" i="1"/>
  <c r="I51" i="1" s="1"/>
  <c r="I58" i="1" s="1"/>
  <c r="I65" i="1" s="1"/>
  <c r="P4" i="1"/>
  <c r="Q47" i="1"/>
  <c r="R46" i="1"/>
  <c r="O50" i="1"/>
  <c r="O49" i="1"/>
  <c r="Q53" i="1"/>
  <c r="I12" i="1"/>
  <c r="J15" i="1" s="1"/>
  <c r="O52" i="1"/>
  <c r="I48" i="1" s="1"/>
  <c r="I55" i="1" s="1"/>
  <c r="I62" i="1" s="1"/>
  <c r="R56" i="1"/>
  <c r="P52" i="1"/>
  <c r="I49" i="1" s="1"/>
  <c r="I56" i="1" s="1"/>
  <c r="I63" i="1" s="1"/>
  <c r="R55" i="1"/>
  <c r="P47" i="1"/>
  <c r="Q50" i="1"/>
  <c r="H50" i="1" s="1"/>
  <c r="H57" i="1" s="1"/>
  <c r="H64" i="1" s="1"/>
  <c r="P7" i="1"/>
  <c r="Q52" i="1"/>
  <c r="I50" i="1" s="1"/>
  <c r="I57" i="1" s="1"/>
  <c r="I64" i="1" s="1"/>
  <c r="P6" i="1"/>
  <c r="Q55" i="1"/>
  <c r="P50" i="1"/>
  <c r="P56" i="1"/>
  <c r="R54" i="1"/>
  <c r="Q46" i="1"/>
  <c r="Q49" i="1"/>
  <c r="P8" i="1"/>
  <c r="P46" i="1"/>
  <c r="J13" i="1"/>
  <c r="J9" i="1"/>
  <c r="K10" i="1" l="1"/>
  <c r="K13" i="1"/>
  <c r="K12" i="1"/>
  <c r="K9" i="1"/>
  <c r="K11" i="1"/>
  <c r="M15" i="1" s="1"/>
  <c r="P15" i="1" s="1"/>
  <c r="P17" i="1" s="1"/>
  <c r="H49" i="1"/>
  <c r="H56" i="1" s="1"/>
  <c r="H63" i="1" s="1"/>
  <c r="E57" i="1" s="1"/>
  <c r="E56" i="1"/>
  <c r="E58" i="1"/>
  <c r="E55" i="1"/>
  <c r="H51" i="1"/>
  <c r="H58" i="1" s="1"/>
  <c r="H65" i="1" s="1"/>
  <c r="E5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<sst xmlns="http://schemas.openxmlformats.org/spreadsheetml/2006/main" count="49" uniqueCount="46">
  <si>
    <t>x1</t>
  </si>
  <si>
    <t>x2</t>
  </si>
  <si>
    <t>t1</t>
  </si>
  <si>
    <t>t2</t>
  </si>
  <si>
    <t>ТАБЛИЦА 3</t>
  </si>
  <si>
    <t>Y=x2-x1</t>
  </si>
  <si>
    <t>x</t>
  </si>
  <si>
    <t>x'</t>
  </si>
  <si>
    <t>h0</t>
  </si>
  <si>
    <t>h0'</t>
  </si>
  <si>
    <t>ТАБЛИЦА 2</t>
  </si>
  <si>
    <t>Nпл</t>
  </si>
  <si>
    <t>h</t>
  </si>
  <si>
    <t>h'</t>
  </si>
  <si>
    <t>№</t>
  </si>
  <si>
    <t>ТАБЛИЦА 4</t>
  </si>
  <si>
    <r>
      <t>sin</t>
    </r>
    <r>
      <rPr>
        <sz val="11"/>
        <color theme="1"/>
        <rFont val="Calibri"/>
        <family val="2"/>
        <charset val="204"/>
      </rPr>
      <t>α</t>
    </r>
  </si>
  <si>
    <r>
      <t xml:space="preserve">&lt;t1&gt; +- </t>
    </r>
    <r>
      <rPr>
        <sz val="11"/>
        <color theme="1"/>
        <rFont val="Calibri"/>
        <family val="2"/>
        <charset val="204"/>
      </rPr>
      <t>Δt1</t>
    </r>
  </si>
  <si>
    <r>
      <t xml:space="preserve">&lt;t2&gt; +- </t>
    </r>
    <r>
      <rPr>
        <sz val="11"/>
        <color theme="1"/>
        <rFont val="Calibri"/>
        <family val="2"/>
        <charset val="204"/>
      </rPr>
      <t>Δt2</t>
    </r>
  </si>
  <si>
    <r>
      <t xml:space="preserve">&lt;a&gt; +- </t>
    </r>
    <r>
      <rPr>
        <sz val="11"/>
        <color theme="1"/>
        <rFont val="Calibri"/>
        <family val="2"/>
        <charset val="204"/>
      </rPr>
      <t>Δa</t>
    </r>
  </si>
  <si>
    <t>ТАБЛИЦА 5</t>
  </si>
  <si>
    <t>Z*Y</t>
  </si>
  <si>
    <t>Z^2</t>
  </si>
  <si>
    <t xml:space="preserve">a = </t>
  </si>
  <si>
    <t>(Y-aZ)^2</t>
  </si>
  <si>
    <r>
      <rPr>
        <sz val="11"/>
        <color theme="1"/>
        <rFont val="Calibri"/>
        <family val="2"/>
        <charset val="204"/>
      </rPr>
      <t>δ</t>
    </r>
    <r>
      <rPr>
        <sz val="14.3"/>
        <color theme="1"/>
        <rFont val="Calibri"/>
        <family val="2"/>
        <charset val="204"/>
      </rPr>
      <t>=</t>
    </r>
  </si>
  <si>
    <t xml:space="preserve">Δa = </t>
  </si>
  <si>
    <t>E=</t>
  </si>
  <si>
    <t>dY=</t>
  </si>
  <si>
    <t>dZ</t>
  </si>
  <si>
    <t>Ey</t>
  </si>
  <si>
    <t>Ez</t>
  </si>
  <si>
    <t>δt1</t>
  </si>
  <si>
    <t>δt2</t>
  </si>
  <si>
    <t>Δt1</t>
  </si>
  <si>
    <t>Δt2</t>
  </si>
  <si>
    <r>
      <t>Δ</t>
    </r>
    <r>
      <rPr>
        <sz val="12.65"/>
        <color theme="1"/>
        <rFont val="Calibri"/>
        <family val="2"/>
        <charset val="204"/>
      </rPr>
      <t>t1</t>
    </r>
    <r>
      <rPr>
        <sz val="11"/>
        <color theme="1"/>
        <rFont val="Calibri"/>
        <family val="2"/>
        <charset val="204"/>
      </rPr>
      <t>'</t>
    </r>
  </si>
  <si>
    <t>Δt2'</t>
  </si>
  <si>
    <t>Δa</t>
  </si>
  <si>
    <t>g=</t>
  </si>
  <si>
    <t>A=</t>
  </si>
  <si>
    <t>B==</t>
  </si>
  <si>
    <t>di</t>
  </si>
  <si>
    <t>δg</t>
  </si>
  <si>
    <t>D</t>
  </si>
  <si>
    <t>Eg=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</si>
</sst>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.3"/>
      <color theme="1"/>
      <name val="Calibri"/>
      <family val="2"/>
      <charset val="204"/>
    </font>
    <font>
      <sz val="12.65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center"/>
    </xf>
    <xf numFmtId="2" fontId="0" fillId="0" borderId="1" xfId="0" applyNumberFormat="1" applyBorder="1"/>
    <xf numFmtId="1" fontId="0" fillId="0" borderId="1" xfId="0" applyNumberFormat="1" applyBorder="1"/>
    <xf numFmtId="0" fontId="0" fillId="0" borderId="3" xfId="0" applyBorder="1"/>
    <xf numFmtId="0" fontId="0" fillId="0" borderId="0" xfId="0" applyBorder="1"/>
    <xf numFmtId="2" fontId="0" fillId="0" borderId="2" xfId="0" applyNumberFormat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/>
    <xf numFmtId="1" fontId="0" fillId="0" borderId="8" xfId="0" applyNumberFormat="1" applyBorder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2" fontId="0" fillId="4" borderId="0" xfId="0" applyNumberFormat="1" applyFill="1"/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246603</xdr:colOff>
      <xdr:row>7</xdr:row>
      <xdr:rowOff>30564</xdr:rowOff>
    </xdr:from>
    <xdr:ext cx="473529" cy="2667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6C33B98-78C5-4852-8380-CB57376A143B}"/>
                </a:ext>
              </a:extLst>
            </xdr:cNvPr>
            <xdr:cNvSpPr txBox="1"/>
          </xdr:nvSpPr>
          <xdr:spPr>
            <a:xfrm>
              <a:off x="3904203" y="2756179"/>
              <a:ext cx="473529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/>
                <a:t>Z=</a:t>
              </a:r>
              <a14:m>
                <m:oMath xmlns:m="http://schemas.openxmlformats.org/officeDocument/2006/math">
                  <m:f>
                    <m:f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Sup>
                        <m:sSubSup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</m:t>
                      </m:r>
                      <m:sSubSup>
                        <m:sSubSup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6C33B98-78C5-4852-8380-CB57376A143B}"/>
                </a:ext>
              </a:extLst>
            </xdr:cNvPr>
            <xdr:cNvSpPr txBox="1"/>
          </xdr:nvSpPr>
          <xdr:spPr>
            <a:xfrm>
              <a:off x="3904203" y="2756179"/>
              <a:ext cx="473529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/>
                <a:t>Z=</a:t>
              </a:r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2−𝑡_1^2</a:t>
              </a:r>
              <a:r>
                <a:rPr lang="ru-RU" sz="1100" b="0" i="0">
                  <a:latin typeface="Cambria Math" panose="02040503050406030204" pitchFamily="18" charset="0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372208</xdr:colOff>
      <xdr:row>15</xdr:row>
      <xdr:rowOff>32238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0775FA-5E80-46AA-8888-9002DAD74C2D}"/>
            </a:ext>
          </a:extLst>
        </xdr:cNvPr>
        <xdr:cNvSpPr txBox="1"/>
      </xdr:nvSpPr>
      <xdr:spPr>
        <a:xfrm>
          <a:off x="4967654" y="25761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F6C8-EC70-4B22-9CFB-5A95CAFB895F}">
  <dimension ref="A2:R68"/>
  <sheetViews>
    <sheetView tabSelected="1" topLeftCell="A4" zoomScale="115" zoomScaleNormal="115" workbookViewId="0">
      <selection activeCell="O10" sqref="O10"/>
    </sheetView>
  </sheetViews>
  <sheetFormatPr defaultRowHeight="14.4" x14ac:dyDescent="0.3"/>
  <cols>
    <col min="3" max="3" width="10.21875" customWidth="1"/>
    <col min="4" max="4" width="9.44140625" customWidth="1"/>
    <col min="5" max="5" width="9.88671875" customWidth="1"/>
    <col min="7" max="7" width="13.6640625" bestFit="1" customWidth="1"/>
    <col min="11" max="11" width="8.88671875" customWidth="1"/>
    <col min="14" max="14" width="8.33203125" customWidth="1"/>
  </cols>
  <sheetData>
    <row r="2" spans="1:16" x14ac:dyDescent="0.3">
      <c r="C2" s="8" t="s">
        <v>10</v>
      </c>
      <c r="D2" s="9"/>
      <c r="E2" s="9"/>
      <c r="F2" s="10"/>
    </row>
    <row r="3" spans="1:16" x14ac:dyDescent="0.3">
      <c r="C3" s="5" t="s">
        <v>6</v>
      </c>
      <c r="D3" s="6" t="s">
        <v>7</v>
      </c>
      <c r="E3" s="6" t="s">
        <v>8</v>
      </c>
      <c r="F3" s="11" t="s">
        <v>9</v>
      </c>
      <c r="L3" t="s">
        <v>28</v>
      </c>
      <c r="M3">
        <v>5.0000000000000001E-3</v>
      </c>
      <c r="O3" t="s">
        <v>30</v>
      </c>
      <c r="P3" t="s">
        <v>31</v>
      </c>
    </row>
    <row r="4" spans="1:16" x14ac:dyDescent="0.3">
      <c r="C4" s="7">
        <v>220</v>
      </c>
      <c r="D4" s="3">
        <v>1000</v>
      </c>
      <c r="E4" s="4">
        <v>214</v>
      </c>
      <c r="F4" s="12">
        <v>214</v>
      </c>
      <c r="O4" s="20">
        <f>M$3/F9</f>
        <v>0.02</v>
      </c>
      <c r="P4" s="20">
        <f>M6/G9</f>
        <v>5.3622264239979851E-2</v>
      </c>
    </row>
    <row r="5" spans="1:16" x14ac:dyDescent="0.3">
      <c r="M5" t="s">
        <v>29</v>
      </c>
      <c r="O5" s="20">
        <f t="shared" ref="O5:O8" si="0">M$3/F10</f>
        <v>1.4285714285714287E-2</v>
      </c>
      <c r="P5" s="20">
        <f t="shared" ref="P5:P8" si="1">M7/G10</f>
        <v>5.3310411741047357E-2</v>
      </c>
    </row>
    <row r="6" spans="1:16" x14ac:dyDescent="0.3">
      <c r="M6">
        <f>SQRT(POWER(-D9*0.07,2)+POWER(E9*0.07,2))</f>
        <v>0.25738686835190328</v>
      </c>
      <c r="O6" s="20">
        <f t="shared" si="0"/>
        <v>9.0909090909090922E-3</v>
      </c>
      <c r="P6" s="20">
        <f t="shared" si="1"/>
        <v>4.3301863288247276E-2</v>
      </c>
    </row>
    <row r="7" spans="1:16" x14ac:dyDescent="0.3">
      <c r="A7" s="2" t="s">
        <v>4</v>
      </c>
      <c r="B7" s="2"/>
      <c r="C7" s="2"/>
      <c r="D7" s="2"/>
      <c r="E7" s="2"/>
      <c r="F7" s="2"/>
      <c r="G7" s="2"/>
      <c r="M7">
        <f t="shared" ref="M7:M10" si="2">SQRT(POWER(-D10*0.07,2)+POWER(E10*0.07,2))</f>
        <v>0.26655205870523679</v>
      </c>
      <c r="O7" s="20">
        <f t="shared" si="0"/>
        <v>6.6666666666666671E-3</v>
      </c>
      <c r="P7" s="20">
        <f t="shared" si="1"/>
        <v>3.6995265592853779E-2</v>
      </c>
    </row>
    <row r="8" spans="1:16" ht="25.8" customHeight="1" x14ac:dyDescent="0.3">
      <c r="B8" t="s">
        <v>0</v>
      </c>
      <c r="C8" t="s">
        <v>1</v>
      </c>
      <c r="D8" t="s">
        <v>2</v>
      </c>
      <c r="E8" t="s">
        <v>3</v>
      </c>
      <c r="F8" t="s">
        <v>5</v>
      </c>
      <c r="I8" t="s">
        <v>21</v>
      </c>
      <c r="J8" t="s">
        <v>22</v>
      </c>
      <c r="K8" t="s">
        <v>24</v>
      </c>
      <c r="M8">
        <f t="shared" si="2"/>
        <v>0.27020362691866301</v>
      </c>
      <c r="O8" s="20">
        <f t="shared" si="0"/>
        <v>5.263157894736842E-3</v>
      </c>
      <c r="P8" s="20">
        <f t="shared" si="1"/>
        <v>2.8307203069236758E-2</v>
      </c>
    </row>
    <row r="9" spans="1:16" x14ac:dyDescent="0.3">
      <c r="A9">
        <v>1</v>
      </c>
      <c r="B9" s="1">
        <v>0.15</v>
      </c>
      <c r="C9" s="1">
        <v>0.4</v>
      </c>
      <c r="D9">
        <v>1.4</v>
      </c>
      <c r="E9" s="1">
        <v>3.4</v>
      </c>
      <c r="F9" s="1">
        <f>C9-B9</f>
        <v>0.25</v>
      </c>
      <c r="G9">
        <f>(POWER(E9,2) - POWER(D9,2))/2</f>
        <v>4.8</v>
      </c>
      <c r="I9">
        <f>G9*F9</f>
        <v>1.2</v>
      </c>
      <c r="J9">
        <f>G9*G9</f>
        <v>23.04</v>
      </c>
      <c r="K9">
        <f>POWER(F9-J$15*G9,2)</f>
        <v>1.1666751263785717E-2</v>
      </c>
      <c r="M9">
        <f t="shared" si="2"/>
        <v>0.3039161068452938</v>
      </c>
    </row>
    <row r="10" spans="1:16" x14ac:dyDescent="0.3">
      <c r="A10">
        <v>2</v>
      </c>
      <c r="B10" s="1">
        <v>0.15</v>
      </c>
      <c r="C10" s="1">
        <v>0.5</v>
      </c>
      <c r="D10">
        <v>1.5</v>
      </c>
      <c r="E10" s="1">
        <v>3.5</v>
      </c>
      <c r="F10" s="1">
        <f t="shared" ref="F10:F13" si="3">C10-B10</f>
        <v>0.35</v>
      </c>
      <c r="G10">
        <f t="shared" ref="G10:G13" si="4">(POWER(E10,2) - POWER(D10,2))/2</f>
        <v>5</v>
      </c>
      <c r="I10">
        <f t="shared" ref="I10:I13" si="5">G10*F10</f>
        <v>1.75</v>
      </c>
      <c r="J10">
        <f t="shared" ref="J10:J13" si="6">G10*G10</f>
        <v>25</v>
      </c>
      <c r="K10">
        <f t="shared" ref="K10:K13" si="7">POWER(F10-J$15*G10,2)</f>
        <v>5.2578187044119158E-4</v>
      </c>
      <c r="M10">
        <f t="shared" si="2"/>
        <v>0.38879943415596691</v>
      </c>
    </row>
    <row r="11" spans="1:16" x14ac:dyDescent="0.3">
      <c r="A11">
        <v>3</v>
      </c>
      <c r="B11" s="1">
        <v>0.15</v>
      </c>
      <c r="C11" s="1">
        <v>0.7</v>
      </c>
      <c r="D11">
        <v>1.1000000000000001</v>
      </c>
      <c r="E11" s="1">
        <v>3.7</v>
      </c>
      <c r="F11" s="1">
        <f t="shared" si="3"/>
        <v>0.54999999999999993</v>
      </c>
      <c r="G11">
        <f t="shared" si="4"/>
        <v>6.24</v>
      </c>
      <c r="I11">
        <f t="shared" si="5"/>
        <v>3.4319999999999995</v>
      </c>
      <c r="J11">
        <f t="shared" si="6"/>
        <v>38.937600000000003</v>
      </c>
      <c r="K11">
        <f t="shared" si="7"/>
        <v>7.1543587357253925E-3</v>
      </c>
    </row>
    <row r="12" spans="1:16" x14ac:dyDescent="0.3">
      <c r="A12">
        <v>4</v>
      </c>
      <c r="B12" s="1">
        <v>0.15</v>
      </c>
      <c r="C12" s="1">
        <v>0.9</v>
      </c>
      <c r="D12">
        <v>1.1000000000000001</v>
      </c>
      <c r="E12" s="1">
        <v>4.2</v>
      </c>
      <c r="F12" s="1">
        <f t="shared" si="3"/>
        <v>0.75</v>
      </c>
      <c r="G12">
        <f t="shared" si="4"/>
        <v>8.2149999999999999</v>
      </c>
      <c r="I12">
        <f t="shared" si="5"/>
        <v>6.1612499999999999</v>
      </c>
      <c r="J12">
        <f t="shared" si="6"/>
        <v>67.486225000000005</v>
      </c>
      <c r="K12">
        <f t="shared" si="7"/>
        <v>1.8844732720976452E-2</v>
      </c>
    </row>
    <row r="13" spans="1:16" x14ac:dyDescent="0.3">
      <c r="A13">
        <v>5</v>
      </c>
      <c r="B13" s="1">
        <v>0.15</v>
      </c>
      <c r="C13" s="1">
        <v>1.1000000000000001</v>
      </c>
      <c r="D13">
        <v>1.3</v>
      </c>
      <c r="E13" s="1">
        <v>5.4</v>
      </c>
      <c r="F13" s="1">
        <f t="shared" si="3"/>
        <v>0.95000000000000007</v>
      </c>
      <c r="G13">
        <f t="shared" si="4"/>
        <v>13.735000000000001</v>
      </c>
      <c r="I13">
        <f t="shared" si="5"/>
        <v>13.048250000000001</v>
      </c>
      <c r="J13">
        <f t="shared" si="6"/>
        <v>188.65022500000003</v>
      </c>
      <c r="K13">
        <f t="shared" si="7"/>
        <v>5.5410945297251595E-3</v>
      </c>
    </row>
    <row r="14" spans="1:16" x14ac:dyDescent="0.3">
      <c r="B14" s="1"/>
      <c r="C14" s="1"/>
      <c r="E14" s="1"/>
      <c r="F14" s="1"/>
    </row>
    <row r="15" spans="1:16" ht="18.600000000000001" x14ac:dyDescent="0.35">
      <c r="B15" s="1"/>
      <c r="C15" s="1"/>
      <c r="E15" s="1"/>
      <c r="F15" s="1"/>
      <c r="I15" t="s">
        <v>23</v>
      </c>
      <c r="J15">
        <f>SUM(I9:I13)/SUM(J9:J13)</f>
        <v>7.4585986787775088E-2</v>
      </c>
      <c r="L15" s="18" t="s">
        <v>25</v>
      </c>
      <c r="M15">
        <f>SQRT(SUM(K9:K13)/(4*SUM(J9:J13)))</f>
        <v>5.6448706370459166E-3</v>
      </c>
      <c r="O15" s="18" t="s">
        <v>26</v>
      </c>
      <c r="P15">
        <f>M15*2</f>
        <v>1.1289741274091833E-2</v>
      </c>
    </row>
    <row r="16" spans="1:16" x14ac:dyDescent="0.3">
      <c r="B16" s="13" t="s">
        <v>15</v>
      </c>
      <c r="C16" s="13"/>
      <c r="D16" s="13"/>
      <c r="E16" s="13"/>
      <c r="F16" s="13"/>
      <c r="G16" s="13"/>
    </row>
    <row r="17" spans="2:16" ht="24" customHeight="1" x14ac:dyDescent="0.3">
      <c r="B17" t="s">
        <v>11</v>
      </c>
      <c r="C17" t="s">
        <v>12</v>
      </c>
      <c r="D17" t="s">
        <v>13</v>
      </c>
      <c r="E17" t="s">
        <v>14</v>
      </c>
      <c r="F17" t="s">
        <v>2</v>
      </c>
      <c r="G17" t="s">
        <v>3</v>
      </c>
      <c r="O17" t="s">
        <v>27</v>
      </c>
      <c r="P17" s="19">
        <f>P15/J15</f>
        <v>0.15136544759024712</v>
      </c>
    </row>
    <row r="18" spans="2:16" x14ac:dyDescent="0.3">
      <c r="B18" s="15">
        <v>1</v>
      </c>
      <c r="C18" s="21">
        <v>226</v>
      </c>
      <c r="D18" s="21">
        <v>214</v>
      </c>
      <c r="E18" s="16">
        <v>1</v>
      </c>
      <c r="F18" s="17">
        <v>1</v>
      </c>
      <c r="G18" s="17">
        <v>4.4000000000000004</v>
      </c>
    </row>
    <row r="19" spans="2:16" x14ac:dyDescent="0.3">
      <c r="B19" s="15"/>
      <c r="C19" s="21"/>
      <c r="D19" s="21"/>
      <c r="E19" s="16">
        <v>2</v>
      </c>
      <c r="F19" s="17">
        <v>1.1000000000000001</v>
      </c>
      <c r="G19" s="17">
        <v>4.5</v>
      </c>
    </row>
    <row r="20" spans="2:16" x14ac:dyDescent="0.3">
      <c r="B20" s="15"/>
      <c r="C20" s="21"/>
      <c r="D20" s="21"/>
      <c r="E20" s="16">
        <v>3</v>
      </c>
      <c r="F20" s="17">
        <v>1.1000000000000001</v>
      </c>
      <c r="G20" s="17">
        <v>4.5</v>
      </c>
    </row>
    <row r="21" spans="2:16" x14ac:dyDescent="0.3">
      <c r="B21" s="15"/>
      <c r="C21" s="21"/>
      <c r="D21" s="21"/>
      <c r="E21" s="16">
        <v>4</v>
      </c>
      <c r="F21" s="17">
        <v>1.1000000000000001</v>
      </c>
      <c r="G21" s="17">
        <v>4.5</v>
      </c>
      <c r="N21" t="s">
        <v>42</v>
      </c>
      <c r="O21" t="s">
        <v>44</v>
      </c>
    </row>
    <row r="22" spans="2:16" x14ac:dyDescent="0.3">
      <c r="B22" s="15"/>
      <c r="C22" s="21"/>
      <c r="D22" s="21"/>
      <c r="E22" s="16">
        <v>5</v>
      </c>
      <c r="F22" s="17">
        <v>1.1000000000000001</v>
      </c>
      <c r="G22" s="17">
        <v>4.5</v>
      </c>
      <c r="N22">
        <f>F47-(C$64+D$63*C47)</f>
        <v>-2.1272214336700568E-3</v>
      </c>
      <c r="O22" cm="1">
        <f t="array" ref="O22">SUM(POWER(C47:C51,2))-0.2*POWER(SUM(C47:C51),2)</f>
        <v>1.4880013149243922E-3</v>
      </c>
    </row>
    <row r="23" spans="2:16" x14ac:dyDescent="0.3">
      <c r="B23" s="14">
        <v>2</v>
      </c>
      <c r="C23" s="22">
        <v>234</v>
      </c>
      <c r="D23" s="22">
        <v>214.5</v>
      </c>
      <c r="E23">
        <v>1</v>
      </c>
      <c r="F23" s="1">
        <v>0.8</v>
      </c>
      <c r="G23" s="1">
        <v>3.1</v>
      </c>
      <c r="N23">
        <f t="shared" ref="N23:N26" si="8">F48-(C$64+D$63*C48)</f>
        <v>1.2821293459322564E-2</v>
      </c>
    </row>
    <row r="24" spans="2:16" x14ac:dyDescent="0.3">
      <c r="B24" s="14"/>
      <c r="C24" s="22"/>
      <c r="D24" s="22"/>
      <c r="E24">
        <v>2</v>
      </c>
      <c r="F24" s="1">
        <v>0.8</v>
      </c>
      <c r="G24" s="1">
        <v>3.1</v>
      </c>
      <c r="N24">
        <f t="shared" si="8"/>
        <v>-7.4736582731119716E-3</v>
      </c>
    </row>
    <row r="25" spans="2:16" x14ac:dyDescent="0.3">
      <c r="B25" s="14"/>
      <c r="C25" s="22"/>
      <c r="D25" s="22"/>
      <c r="E25">
        <v>3</v>
      </c>
      <c r="F25" s="1">
        <v>0.8</v>
      </c>
      <c r="G25" s="1">
        <v>3.1</v>
      </c>
      <c r="N25">
        <f t="shared" si="8"/>
        <v>-1.8971563053135576E-2</v>
      </c>
    </row>
    <row r="26" spans="2:16" x14ac:dyDescent="0.3">
      <c r="B26" s="14"/>
      <c r="C26" s="22"/>
      <c r="D26" s="22"/>
      <c r="E26">
        <v>4</v>
      </c>
      <c r="F26" s="1">
        <v>0.8</v>
      </c>
      <c r="G26" s="1">
        <v>3.1</v>
      </c>
      <c r="N26">
        <f t="shared" si="8"/>
        <v>1.575114930059518E-2</v>
      </c>
    </row>
    <row r="27" spans="2:16" x14ac:dyDescent="0.3">
      <c r="B27" s="14"/>
      <c r="C27" s="22"/>
      <c r="D27" s="22"/>
      <c r="E27">
        <v>5</v>
      </c>
      <c r="F27" s="1">
        <v>0.8</v>
      </c>
      <c r="G27" s="1">
        <v>3.3</v>
      </c>
    </row>
    <row r="28" spans="2:16" x14ac:dyDescent="0.3">
      <c r="B28" s="15">
        <v>3</v>
      </c>
      <c r="C28" s="21">
        <v>245</v>
      </c>
      <c r="D28" s="21">
        <v>214.5</v>
      </c>
      <c r="E28" s="16">
        <v>1</v>
      </c>
      <c r="F28" s="17">
        <v>0.7</v>
      </c>
      <c r="G28" s="17">
        <v>2.5</v>
      </c>
    </row>
    <row r="29" spans="2:16" x14ac:dyDescent="0.3">
      <c r="B29" s="15"/>
      <c r="C29" s="21"/>
      <c r="D29" s="21"/>
      <c r="E29" s="16">
        <v>2</v>
      </c>
      <c r="F29" s="17">
        <v>0.7</v>
      </c>
      <c r="G29" s="17">
        <v>2.5</v>
      </c>
    </row>
    <row r="30" spans="2:16" x14ac:dyDescent="0.3">
      <c r="B30" s="15"/>
      <c r="C30" s="21"/>
      <c r="D30" s="21"/>
      <c r="E30" s="16">
        <v>3</v>
      </c>
      <c r="F30" s="17">
        <v>0.7</v>
      </c>
      <c r="G30" s="17">
        <v>2.5</v>
      </c>
    </row>
    <row r="31" spans="2:16" x14ac:dyDescent="0.3">
      <c r="B31" s="15"/>
      <c r="C31" s="21"/>
      <c r="D31" s="21"/>
      <c r="E31" s="16">
        <v>4</v>
      </c>
      <c r="F31" s="17">
        <v>0.7</v>
      </c>
      <c r="G31" s="17">
        <v>2.5</v>
      </c>
    </row>
    <row r="32" spans="2:16" x14ac:dyDescent="0.3">
      <c r="B32" s="15"/>
      <c r="C32" s="21"/>
      <c r="D32" s="21"/>
      <c r="E32" s="16">
        <v>5</v>
      </c>
      <c r="F32" s="17">
        <v>0.7</v>
      </c>
      <c r="G32" s="17">
        <v>2.7</v>
      </c>
    </row>
    <row r="33" spans="2:18" x14ac:dyDescent="0.3">
      <c r="B33" s="14">
        <v>4</v>
      </c>
      <c r="C33" s="22">
        <v>255.5</v>
      </c>
      <c r="D33" s="22">
        <v>215</v>
      </c>
      <c r="E33">
        <v>1</v>
      </c>
      <c r="F33" s="1">
        <v>0.6</v>
      </c>
      <c r="G33" s="1">
        <v>2.2000000000000002</v>
      </c>
    </row>
    <row r="34" spans="2:18" x14ac:dyDescent="0.3">
      <c r="B34" s="14"/>
      <c r="C34" s="22"/>
      <c r="D34" s="22"/>
      <c r="E34">
        <v>2</v>
      </c>
      <c r="F34" s="1">
        <v>0.5</v>
      </c>
      <c r="G34" s="1">
        <v>2.1</v>
      </c>
    </row>
    <row r="35" spans="2:18" x14ac:dyDescent="0.3">
      <c r="B35" s="14"/>
      <c r="C35" s="22"/>
      <c r="D35" s="22"/>
      <c r="E35">
        <v>3</v>
      </c>
      <c r="F35" s="1">
        <v>0.6</v>
      </c>
      <c r="G35" s="1">
        <v>2.2000000000000002</v>
      </c>
    </row>
    <row r="36" spans="2:18" x14ac:dyDescent="0.3">
      <c r="B36" s="14"/>
      <c r="C36" s="22"/>
      <c r="D36" s="22"/>
      <c r="E36">
        <v>4</v>
      </c>
      <c r="F36" s="1">
        <v>0.6</v>
      </c>
      <c r="G36" s="1">
        <v>2.2000000000000002</v>
      </c>
    </row>
    <row r="37" spans="2:18" x14ac:dyDescent="0.3">
      <c r="B37" s="14"/>
      <c r="C37" s="22"/>
      <c r="D37" s="22"/>
      <c r="E37">
        <v>5</v>
      </c>
      <c r="F37" s="1">
        <v>0.5</v>
      </c>
      <c r="G37" s="1">
        <v>2.2000000000000002</v>
      </c>
    </row>
    <row r="38" spans="2:18" x14ac:dyDescent="0.3">
      <c r="B38" s="15">
        <v>5</v>
      </c>
      <c r="C38" s="21">
        <v>264</v>
      </c>
      <c r="D38" s="21">
        <v>215</v>
      </c>
      <c r="E38" s="16">
        <v>1</v>
      </c>
      <c r="F38" s="17">
        <v>0.5</v>
      </c>
      <c r="G38" s="17">
        <v>1.9</v>
      </c>
    </row>
    <row r="39" spans="2:18" x14ac:dyDescent="0.3">
      <c r="B39" s="15"/>
      <c r="C39" s="21"/>
      <c r="D39" s="21"/>
      <c r="E39" s="16">
        <v>2</v>
      </c>
      <c r="F39" s="17">
        <v>0.5</v>
      </c>
      <c r="G39" s="17">
        <v>1.9</v>
      </c>
    </row>
    <row r="40" spans="2:18" x14ac:dyDescent="0.3">
      <c r="B40" s="15"/>
      <c r="C40" s="21"/>
      <c r="D40" s="21"/>
      <c r="E40" s="16">
        <v>3</v>
      </c>
      <c r="F40" s="17">
        <v>0.5</v>
      </c>
      <c r="G40" s="17">
        <v>1.9</v>
      </c>
    </row>
    <row r="41" spans="2:18" x14ac:dyDescent="0.3">
      <c r="B41" s="15"/>
      <c r="C41" s="21"/>
      <c r="D41" s="21"/>
      <c r="E41" s="16">
        <v>4</v>
      </c>
      <c r="F41" s="17">
        <v>0.5</v>
      </c>
      <c r="G41" s="17">
        <v>1.9</v>
      </c>
    </row>
    <row r="42" spans="2:18" x14ac:dyDescent="0.3">
      <c r="B42" s="15"/>
      <c r="C42" s="21"/>
      <c r="D42" s="21"/>
      <c r="E42" s="16">
        <v>5</v>
      </c>
      <c r="F42" s="17">
        <v>0.5</v>
      </c>
      <c r="G42" s="17">
        <v>1.9</v>
      </c>
    </row>
    <row r="43" spans="2:18" x14ac:dyDescent="0.3">
      <c r="G43" s="1"/>
    </row>
    <row r="45" spans="2:18" x14ac:dyDescent="0.3">
      <c r="B45" s="23" t="s">
        <v>20</v>
      </c>
      <c r="C45" s="23"/>
      <c r="D45" s="23"/>
      <c r="E45" s="23"/>
      <c r="F45" s="23"/>
    </row>
    <row r="46" spans="2:18" x14ac:dyDescent="0.3">
      <c r="B46" t="s">
        <v>11</v>
      </c>
      <c r="C46" t="s">
        <v>16</v>
      </c>
      <c r="D46" t="s">
        <v>17</v>
      </c>
      <c r="E46" t="s">
        <v>18</v>
      </c>
      <c r="F46" t="s">
        <v>19</v>
      </c>
      <c r="H46" t="s">
        <v>32</v>
      </c>
      <c r="I46" t="s">
        <v>33</v>
      </c>
      <c r="N46">
        <f>POWER($F18-$D$47,2)</f>
        <v>6.4000000000000116E-3</v>
      </c>
      <c r="O46">
        <f>POWER($F23-$D$48,2)</f>
        <v>0</v>
      </c>
      <c r="P46">
        <f>POWER($F28-$D$49,2)</f>
        <v>0</v>
      </c>
      <c r="Q46">
        <f>POWER($F33-$D$50,2)</f>
        <v>1.599999999999994E-3</v>
      </c>
      <c r="R46">
        <f>POWER($F38-$D$51,2)</f>
        <v>0</v>
      </c>
    </row>
    <row r="47" spans="2:18" x14ac:dyDescent="0.3">
      <c r="B47">
        <v>1</v>
      </c>
      <c r="C47">
        <f>((C18-E$4)-(D18-F$4))/(D$4-C$4)</f>
        <v>1.5384615384615385E-2</v>
      </c>
      <c r="D47">
        <f>SUM(F18:F22)/5</f>
        <v>1.08</v>
      </c>
      <c r="E47">
        <f>SUM(G18:G22)/5</f>
        <v>4.4799999999999995</v>
      </c>
      <c r="F47">
        <f>2*F$13/(POWER(E47,2)-POWER(D47,2))</f>
        <v>0.10050782903089296</v>
      </c>
      <c r="H47">
        <f>SQRT(SUM(N46:N50)/20)</f>
        <v>2.0000000000000018E-2</v>
      </c>
      <c r="I47">
        <f>SQRT(SUM(N52:N56)/20)</f>
        <v>1.9999999999999928E-2</v>
      </c>
      <c r="N47">
        <f t="shared" ref="N47:N50" si="9">POWER(F19-D$47,2)</f>
        <v>4.0000000000000072E-4</v>
      </c>
      <c r="O47">
        <f t="shared" ref="O47:O50" si="10">POWER($F24-$D$48,2)</f>
        <v>0</v>
      </c>
      <c r="P47">
        <f t="shared" ref="P47:P50" si="11">POWER($F29-$D$49,2)</f>
        <v>0</v>
      </c>
      <c r="Q47">
        <f t="shared" ref="Q47:Q50" si="12">POWER($F34-$D$50,2)</f>
        <v>3.6000000000000064E-3</v>
      </c>
      <c r="R47">
        <f t="shared" ref="R47:R50" si="13">POWER($F39-$D$51,2)</f>
        <v>0</v>
      </c>
    </row>
    <row r="48" spans="2:18" x14ac:dyDescent="0.3">
      <c r="B48">
        <v>2</v>
      </c>
      <c r="C48">
        <f>((C23-E$4)-(D23-F$4))/(D$4-C$4)</f>
        <v>2.5000000000000001E-2</v>
      </c>
      <c r="D48">
        <f>SUM(F23:F27)/5</f>
        <v>0.8</v>
      </c>
      <c r="E48">
        <f>SUM(G23:G27)/5</f>
        <v>3.1399999999999997</v>
      </c>
      <c r="F48">
        <f t="shared" ref="F48:F51" si="14">2*F$13/(POWER(E48,2)-POWER(D48,2))</f>
        <v>0.20608269339233812</v>
      </c>
      <c r="H48">
        <f>SQRT(SUM(O46:O50)/20)</f>
        <v>0</v>
      </c>
      <c r="I48">
        <f>SQRT(SUM(O52:O56)/20)</f>
        <v>3.9999999999999952E-2</v>
      </c>
      <c r="N48">
        <f t="shared" si="9"/>
        <v>4.0000000000000072E-4</v>
      </c>
      <c r="O48">
        <f t="shared" si="10"/>
        <v>0</v>
      </c>
      <c r="P48">
        <f t="shared" si="11"/>
        <v>0</v>
      </c>
      <c r="Q48">
        <f t="shared" si="12"/>
        <v>1.599999999999994E-3</v>
      </c>
      <c r="R48">
        <f t="shared" si="13"/>
        <v>0</v>
      </c>
    </row>
    <row r="49" spans="2:18" x14ac:dyDescent="0.3">
      <c r="B49">
        <v>3</v>
      </c>
      <c r="C49">
        <f>((C28-E$4)-(D28-F$4))/(D$4-C$4)</f>
        <v>3.9102564102564102E-2</v>
      </c>
      <c r="D49">
        <f>SUM(F28:F32)/5</f>
        <v>0.7</v>
      </c>
      <c r="E49">
        <f>SUM(G28:G32)/5</f>
        <v>2.54</v>
      </c>
      <c r="F49">
        <f t="shared" si="14"/>
        <v>0.31870638754696728</v>
      </c>
      <c r="H49">
        <f>SQRT(SUM(P46:P50)/20)</f>
        <v>0</v>
      </c>
      <c r="I49">
        <f>SQRT(SUM(P52:P56)/20)</f>
        <v>4.0000000000000036E-2</v>
      </c>
      <c r="N49">
        <f t="shared" si="9"/>
        <v>4.0000000000000072E-4</v>
      </c>
      <c r="O49">
        <f t="shared" si="10"/>
        <v>0</v>
      </c>
      <c r="P49">
        <f t="shared" si="11"/>
        <v>0</v>
      </c>
      <c r="Q49">
        <f t="shared" si="12"/>
        <v>1.599999999999994E-3</v>
      </c>
      <c r="R49">
        <f t="shared" si="13"/>
        <v>0</v>
      </c>
    </row>
    <row r="50" spans="2:18" x14ac:dyDescent="0.3">
      <c r="B50">
        <v>4</v>
      </c>
      <c r="C50">
        <f>((C33-E$4)-(D33-F$4))/(D$4-C$4)</f>
        <v>5.1923076923076926E-2</v>
      </c>
      <c r="D50">
        <f>SUM(F33:F37)/5</f>
        <v>0.56000000000000005</v>
      </c>
      <c r="E50">
        <f>SUM(G33:G37)/5</f>
        <v>2.1800000000000006</v>
      </c>
      <c r="F50">
        <f t="shared" si="14"/>
        <v>0.42804361539154706</v>
      </c>
      <c r="H50">
        <f>SQRT(SUM(Q46:Q50)/20)</f>
        <v>2.4494897427831775E-2</v>
      </c>
      <c r="I50">
        <f>SQRT(SUM(Q52:Q56)/20)</f>
        <v>2.0000000000000018E-2</v>
      </c>
      <c r="N50">
        <f t="shared" si="9"/>
        <v>4.0000000000000072E-4</v>
      </c>
      <c r="O50">
        <f t="shared" si="10"/>
        <v>0</v>
      </c>
      <c r="P50">
        <f t="shared" si="11"/>
        <v>0</v>
      </c>
      <c r="Q50">
        <f t="shared" si="12"/>
        <v>3.6000000000000064E-3</v>
      </c>
      <c r="R50">
        <f t="shared" si="13"/>
        <v>0</v>
      </c>
    </row>
    <row r="51" spans="2:18" x14ac:dyDescent="0.3">
      <c r="B51">
        <v>5</v>
      </c>
      <c r="C51">
        <f>((C38-E$4)-(D38-F$4))/(D$4-C$4)</f>
        <v>6.2820512820512819E-2</v>
      </c>
      <c r="D51">
        <f>SUM(F38:F42)/5</f>
        <v>0.5</v>
      </c>
      <c r="E51">
        <f>SUM(G38:G42)/5</f>
        <v>1.9</v>
      </c>
      <c r="F51">
        <f t="shared" si="14"/>
        <v>0.56547619047619058</v>
      </c>
      <c r="H51">
        <f>SQRT(SUM(R46:R50)/20)</f>
        <v>0</v>
      </c>
      <c r="I51">
        <f>SQRT(SUM(R52:R56)/20)</f>
        <v>0</v>
      </c>
    </row>
    <row r="52" spans="2:18" x14ac:dyDescent="0.3">
      <c r="N52">
        <f>POWER($G18-$E$47,2)</f>
        <v>6.3999999999998693E-3</v>
      </c>
      <c r="O52">
        <f>POWER($G23-$E$48,2)</f>
        <v>1.5999999999999673E-3</v>
      </c>
      <c r="P52">
        <f>POWER($G28-$E$49,2)</f>
        <v>1.6000000000000029E-3</v>
      </c>
      <c r="Q52">
        <f>POWER($G33-$E$50,2)</f>
        <v>3.9999999999998294E-4</v>
      </c>
      <c r="R52">
        <f>POWER($G38-$E$51,2)</f>
        <v>0</v>
      </c>
    </row>
    <row r="53" spans="2:18" ht="16.8" x14ac:dyDescent="0.35">
      <c r="H53" s="18" t="s">
        <v>36</v>
      </c>
      <c r="I53" t="s">
        <v>37</v>
      </c>
      <c r="N53">
        <f t="shared" ref="N53:N56" si="15">POWER($G19-$E$47,2)</f>
        <v>4.0000000000001845E-4</v>
      </c>
      <c r="O53">
        <f t="shared" ref="O53:O56" si="16">POWER($G24-$E$48,2)</f>
        <v>1.5999999999999673E-3</v>
      </c>
      <c r="P53">
        <f t="shared" ref="P53:P56" si="17">POWER($G29-$E$49,2)</f>
        <v>1.6000000000000029E-3</v>
      </c>
      <c r="Q53">
        <f t="shared" ref="Q53:Q56" si="18">POWER($G34-$E$50,2)</f>
        <v>6.4000000000000827E-3</v>
      </c>
      <c r="R53">
        <f t="shared" ref="R53:R56" si="19">POWER($G39-$E$51,2)</f>
        <v>0</v>
      </c>
    </row>
    <row r="54" spans="2:18" x14ac:dyDescent="0.3">
      <c r="C54">
        <f>POWER(0.005,2)*2/POWER(F13,2)</f>
        <v>5.5401662049861494E-5</v>
      </c>
      <c r="E54" t="s">
        <v>38</v>
      </c>
      <c r="H54">
        <f>2.78*H47</f>
        <v>5.5600000000000045E-2</v>
      </c>
      <c r="I54">
        <f>2.78*I47</f>
        <v>5.5599999999999795E-2</v>
      </c>
      <c r="N54">
        <f t="shared" si="15"/>
        <v>4.0000000000001845E-4</v>
      </c>
      <c r="O54">
        <f t="shared" si="16"/>
        <v>1.5999999999999673E-3</v>
      </c>
      <c r="P54">
        <f t="shared" si="17"/>
        <v>1.6000000000000029E-3</v>
      </c>
      <c r="Q54">
        <f t="shared" si="18"/>
        <v>3.9999999999998294E-4</v>
      </c>
      <c r="R54">
        <f t="shared" si="19"/>
        <v>0</v>
      </c>
    </row>
    <row r="55" spans="2:18" x14ac:dyDescent="0.3">
      <c r="E55">
        <f>SQRT(C$54+4*(POWER(D47*H61,2)+POWER(E47*I61,2))/POWER(POWER(E47,2)-POWER(D47,2),2))</f>
        <v>4.2973408168927266E-2</v>
      </c>
      <c r="H55">
        <f t="shared" ref="H55:I58" si="20">2.78*H48</f>
        <v>0</v>
      </c>
      <c r="I55">
        <f t="shared" si="20"/>
        <v>0.11119999999999985</v>
      </c>
      <c r="N55">
        <f t="shared" si="15"/>
        <v>4.0000000000001845E-4</v>
      </c>
      <c r="O55">
        <f t="shared" si="16"/>
        <v>1.5999999999999673E-3</v>
      </c>
      <c r="P55">
        <f t="shared" si="17"/>
        <v>1.6000000000000029E-3</v>
      </c>
      <c r="Q55">
        <f t="shared" si="18"/>
        <v>3.9999999999998294E-4</v>
      </c>
      <c r="R55">
        <f t="shared" si="19"/>
        <v>0</v>
      </c>
    </row>
    <row r="56" spans="2:18" x14ac:dyDescent="0.3">
      <c r="E56">
        <f t="shared" ref="E56:E58" si="21">SQRT(C$54+4*(POWER(D48*H62,2)+POWER(E48*I62,2))/POWER(POWER(E48,2)-POWER(D48,2),2))</f>
        <v>8.9379148827002791E-2</v>
      </c>
      <c r="H56">
        <f t="shared" si="20"/>
        <v>0</v>
      </c>
      <c r="I56">
        <f t="shared" si="20"/>
        <v>0.11120000000000009</v>
      </c>
      <c r="N56">
        <f t="shared" si="15"/>
        <v>4.0000000000001845E-4</v>
      </c>
      <c r="O56">
        <f t="shared" si="16"/>
        <v>2.5600000000000046E-2</v>
      </c>
      <c r="P56">
        <f t="shared" si="17"/>
        <v>2.5600000000000046E-2</v>
      </c>
      <c r="Q56">
        <f t="shared" si="18"/>
        <v>3.9999999999998294E-4</v>
      </c>
      <c r="R56">
        <f t="shared" si="19"/>
        <v>0</v>
      </c>
    </row>
    <row r="57" spans="2:18" x14ac:dyDescent="0.3">
      <c r="E57">
        <f t="shared" si="21"/>
        <v>0.11183161849579701</v>
      </c>
      <c r="H57">
        <f t="shared" si="20"/>
        <v>6.8095814849372327E-2</v>
      </c>
      <c r="I57">
        <f t="shared" si="20"/>
        <v>5.5600000000000045E-2</v>
      </c>
    </row>
    <row r="58" spans="2:18" x14ac:dyDescent="0.3">
      <c r="E58">
        <f t="shared" si="21"/>
        <v>8.8905566975377187E-2</v>
      </c>
      <c r="H58">
        <f t="shared" si="20"/>
        <v>0</v>
      </c>
      <c r="I58">
        <f t="shared" si="20"/>
        <v>0</v>
      </c>
    </row>
    <row r="59" spans="2:18" x14ac:dyDescent="0.3">
      <c r="E59">
        <f>SQRT(C$54+4*(POWER(D51*H65,2)+POWER(E51*I65,2))/POWER(POWER(E51,2)-POWER(D51,2),2))</f>
        <v>7.8318317977873614E-2</v>
      </c>
    </row>
    <row r="60" spans="2:18" x14ac:dyDescent="0.3">
      <c r="H60" t="s">
        <v>34</v>
      </c>
      <c r="I60" t="s">
        <v>35</v>
      </c>
    </row>
    <row r="61" spans="2:18" x14ac:dyDescent="0.3">
      <c r="H61">
        <f>SQRT(POWER(H54,2)+POWER(2/3*0.1,2))</f>
        <v>8.6809011308990561E-2</v>
      </c>
      <c r="I61">
        <f>SQRT(POWER(I54,2)+POWER(2/3*0.1,2))</f>
        <v>8.6809011308990394E-2</v>
      </c>
    </row>
    <row r="62" spans="2:18" x14ac:dyDescent="0.3">
      <c r="F62" t="s">
        <v>43</v>
      </c>
      <c r="H62">
        <f t="shared" ref="H62:I65" si="22">SQRT(POWER(H55,2)+POWER(2/3*0.1,2))</f>
        <v>6.6666666666666666E-2</v>
      </c>
      <c r="I62">
        <f t="shared" si="22"/>
        <v>0.12965293843351339</v>
      </c>
    </row>
    <row r="63" spans="2:18" x14ac:dyDescent="0.3">
      <c r="B63" t="s">
        <v>41</v>
      </c>
      <c r="C63" t="s">
        <v>39</v>
      </c>
      <c r="D63" cm="1">
        <f t="array" ref="D63">(SUM(F47:F51*C47:C51)-0.2*SUM(F47:F51)*SUM(C47:C51))/(SUM(POWER(C47:C51,2))-0.2*POWER(SUM(C47:C51),2))</f>
        <v>9.4251403447190629</v>
      </c>
      <c r="F63" cm="1">
        <f t="array" ref="F63">SQRT(SUM(POWER(N22:N26,2))/(O22*3))</f>
        <v>0.43192087266043233</v>
      </c>
      <c r="H63">
        <f t="shared" si="22"/>
        <v>6.6666666666666666E-2</v>
      </c>
      <c r="I63">
        <f t="shared" si="22"/>
        <v>0.12965293843351358</v>
      </c>
    </row>
    <row r="64" spans="2:18" x14ac:dyDescent="0.3">
      <c r="B64" t="s">
        <v>40</v>
      </c>
      <c r="C64">
        <f>0.2*(SUM(F47:F51)-D63*SUM(C47:C51))</f>
        <v>-4.2367108684961033E-2</v>
      </c>
      <c r="H64">
        <f t="shared" si="22"/>
        <v>9.5296822845488613E-2</v>
      </c>
      <c r="I64">
        <f t="shared" si="22"/>
        <v>8.6809011308990561E-2</v>
      </c>
    </row>
    <row r="65" spans="5:9" x14ac:dyDescent="0.3">
      <c r="F65">
        <f>2*F63</f>
        <v>0.86384174532086466</v>
      </c>
      <c r="H65">
        <f t="shared" si="22"/>
        <v>6.6666666666666666E-2</v>
      </c>
      <c r="I65">
        <f t="shared" si="22"/>
        <v>6.6666666666666666E-2</v>
      </c>
    </row>
    <row r="68" spans="5:9" x14ac:dyDescent="0.3">
      <c r="E68" t="s">
        <v>45</v>
      </c>
      <c r="F68" s="19">
        <f>F65/D63</f>
        <v>9.1652931810705399E-2</v>
      </c>
    </row>
  </sheetData>
  <mergeCells count="9">
    <mergeCell ref="B45:F45"/>
    <mergeCell ref="B18:B22"/>
    <mergeCell ref="B23:B27"/>
    <mergeCell ref="B28:B32"/>
    <mergeCell ref="B33:B37"/>
    <mergeCell ref="B38:B42"/>
    <mergeCell ref="A7:G7"/>
    <mergeCell ref="C2:F2"/>
    <mergeCell ref="B16:G1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Sharovatov</dc:creator>
  <cp:lastModifiedBy>Vadim Sharovatov</cp:lastModifiedBy>
  <dcterms:created xsi:type="dcterms:W3CDTF">2022-03-16T17:31:41Z</dcterms:created>
  <dcterms:modified xsi:type="dcterms:W3CDTF">2022-03-16T22:10:08Z</dcterms:modified>
</cp:coreProperties>
</file>