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tables/table1.xml" ContentType="application/vnd.openxmlformats-officedocument.spreadsheetml.table+xml"/>
  <Override PartName="/xl/drawings/drawing18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9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0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"/>
    </mc:Choice>
  </mc:AlternateContent>
  <xr:revisionPtr revIDLastSave="0" documentId="13_ncr:1_{37071D5C-8875-B745-B230-244897514990}" xr6:coauthVersionLast="47" xr6:coauthVersionMax="47" xr10:uidLastSave="{00000000-0000-0000-0000-000000000000}"/>
  <bookViews>
    <workbookView xWindow="0" yWindow="500" windowWidth="28800" windowHeight="16480" tabRatio="852" xr2:uid="{1400E49F-AE38-446D-86D0-DAF4ACCA8747}"/>
  </bookViews>
  <sheets>
    <sheet name="Относит. ссылки" sheetId="2" r:id="rId1"/>
    <sheet name="Абсолют. ссылки" sheetId="5" r:id="rId2"/>
    <sheet name="Матем. и статист. формулы" sheetId="6" r:id="rId3"/>
    <sheet name="ЗАДАНИЕ1" sheetId="32" r:id="rId4"/>
    <sheet name="ВПР" sheetId="8" r:id="rId5"/>
    <sheet name="ВПР (2)" sheetId="39" r:id="rId6"/>
    <sheet name="ПРАЙС-ЛИСТ" sheetId="7" r:id="rId7"/>
    <sheet name="ЗАДАНИЕ2" sheetId="31" r:id="rId8"/>
    <sheet name="Сотрудники" sheetId="30" r:id="rId9"/>
    <sheet name="Отщипываем текст" sheetId="9" r:id="rId10"/>
    <sheet name="ЗАДАНИЕ3" sheetId="33" r:id="rId11"/>
    <sheet name="Склеиваем текст" sheetId="10" r:id="rId12"/>
    <sheet name="ЗАДАНИЕ4" sheetId="11" r:id="rId13"/>
    <sheet name="Работа с датами" sheetId="18" r:id="rId14"/>
    <sheet name="Вычисляем формулой" sheetId="12" r:id="rId15"/>
    <sheet name="Сортировка" sheetId="19" r:id="rId16"/>
    <sheet name="Фильтрация" sheetId="21" r:id="rId17"/>
    <sheet name="ЗАДАНИЕ5 " sheetId="34" r:id="rId18"/>
    <sheet name="ЗАДАНИЕ6" sheetId="35" r:id="rId19"/>
    <sheet name="Сводные таблицы" sheetId="13" r:id="rId20"/>
    <sheet name="ЗАДАНИЕ7" sheetId="36" r:id="rId21"/>
    <sheet name="Сводная_Стоимость" sheetId="40" r:id="rId22"/>
    <sheet name="Сводная_Количество" sheetId="41" r:id="rId23"/>
    <sheet name="Сводная_Сотрудники" sheetId="42" r:id="rId24"/>
    <sheet name="Графики.Основы" sheetId="22" r:id="rId25"/>
    <sheet name="ЗАДАНИЕ8" sheetId="26" r:id="rId26"/>
    <sheet name="Условное форматирование" sheetId="28" r:id="rId27"/>
    <sheet name="ЗАДАНИЕ9" sheetId="37" r:id="rId28"/>
  </sheets>
  <definedNames>
    <definedName name="_xlnm._FilterDatabase" localSheetId="17" hidden="1">'ЗАДАНИЕ5 '!$A$1:$E$14</definedName>
    <definedName name="_xlnm._FilterDatabase" localSheetId="18" hidden="1">ЗАДАНИЕ6!$A$1:$E$14</definedName>
    <definedName name="_xlnm._FilterDatabase" localSheetId="19" hidden="1">'Сводные таблицы'!$A$1:$G$57</definedName>
    <definedName name="_xlnm._FilterDatabase" localSheetId="16" hidden="1">Фильтрация!$A$1:$E$14</definedName>
    <definedName name="_xlchart.v1.0" hidden="1">Графики.Основы!$B$4:$B$15</definedName>
    <definedName name="_xlchart.v1.1" hidden="1">Графики.Основы!$C$3</definedName>
    <definedName name="_xlchart.v1.10" hidden="1">ЗАДАНИЕ8!$C$3</definedName>
    <definedName name="_xlchart.v1.11" hidden="1">ЗАДАНИЕ8!$C$4:$C$15</definedName>
    <definedName name="_xlchart.v1.12" hidden="1">ЗАДАНИЕ8!$B$4:$B$15</definedName>
    <definedName name="_xlchart.v1.13" hidden="1">ЗАДАНИЕ8!$C$3</definedName>
    <definedName name="_xlchart.v1.14" hidden="1">ЗАДАНИЕ8!$C$4:$C$15</definedName>
    <definedName name="_xlchart.v1.2" hidden="1">Графики.Основы!$C$4:$C$15</definedName>
    <definedName name="_xlchart.v1.3" hidden="1">Графики.Основы!$B$4:$B$15</definedName>
    <definedName name="_xlchart.v1.4" hidden="1">Графики.Основы!$C$3</definedName>
    <definedName name="_xlchart.v1.5" hidden="1">Графики.Основы!$C$4:$C$15</definedName>
    <definedName name="_xlchart.v1.6" hidden="1">Графики.Основы!$B$4:$B$15</definedName>
    <definedName name="_xlchart.v1.7" hidden="1">Графики.Основы!$C$3</definedName>
    <definedName name="_xlchart.v1.8" hidden="1">Графики.Основы!$C$4:$C$15</definedName>
    <definedName name="_xlchart.v1.9" hidden="1">ЗАДАНИЕ8!$B$4:$B$15</definedName>
    <definedName name="_xlchart.v2.15" hidden="1">ЗАДАНИЕ8!$B$4:$B$15</definedName>
    <definedName name="_xlchart.v2.16" hidden="1">ЗАДАНИЕ8!$C$3</definedName>
    <definedName name="_xlchart.v2.17" hidden="1">ЗАДАНИЕ8!$C$4:$C$15</definedName>
  </definedNames>
  <calcPr calcId="191029"/>
  <pivotCaches>
    <pivotCache cacheId="7" r:id="rId2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3" l="1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F4" i="12"/>
  <c r="F5" i="12"/>
  <c r="F6" i="12"/>
  <c r="F7" i="12"/>
  <c r="F8" i="12"/>
  <c r="F9" i="12"/>
  <c r="F10" i="12"/>
  <c r="F11" i="12"/>
  <c r="F12" i="12"/>
  <c r="F13" i="12"/>
  <c r="F14" i="12"/>
  <c r="F3" i="12"/>
  <c r="C14" i="18" l="1"/>
  <c r="E14" i="18" s="1"/>
  <c r="C13" i="18"/>
  <c r="E13" i="18" s="1"/>
  <c r="C12" i="18"/>
  <c r="E12" i="18" s="1"/>
  <c r="C11" i="18"/>
  <c r="F11" i="18" s="1"/>
  <c r="C10" i="18"/>
  <c r="E10" i="18" s="1"/>
  <c r="C9" i="18"/>
  <c r="E9" i="18" s="1"/>
  <c r="C8" i="18"/>
  <c r="E8" i="18" s="1"/>
  <c r="C7" i="18"/>
  <c r="F7" i="18" s="1"/>
  <c r="C6" i="18"/>
  <c r="E6" i="18" s="1"/>
  <c r="C5" i="18"/>
  <c r="E5" i="18" s="1"/>
  <c r="C4" i="18"/>
  <c r="E4" i="18" s="1"/>
  <c r="C3" i="18"/>
  <c r="F3" i="18" s="1"/>
  <c r="E3" i="11"/>
  <c r="E4" i="11"/>
  <c r="E5" i="11"/>
  <c r="E6" i="11"/>
  <c r="E7" i="11"/>
  <c r="E8" i="11"/>
  <c r="E9" i="11"/>
  <c r="E10" i="11"/>
  <c r="E11" i="11"/>
  <c r="E12" i="11"/>
  <c r="E13" i="11"/>
  <c r="E2" i="11"/>
  <c r="D3" i="11"/>
  <c r="D4" i="11"/>
  <c r="D5" i="11"/>
  <c r="D6" i="11"/>
  <c r="D7" i="11"/>
  <c r="D8" i="11"/>
  <c r="D9" i="11"/>
  <c r="D10" i="11"/>
  <c r="D11" i="11"/>
  <c r="D12" i="11"/>
  <c r="D13" i="11"/>
  <c r="D2" i="11"/>
  <c r="C3" i="10"/>
  <c r="C4" i="10"/>
  <c r="C5" i="10"/>
  <c r="C6" i="10"/>
  <c r="C7" i="10"/>
  <c r="C8" i="10"/>
  <c r="C9" i="10"/>
  <c r="C10" i="10"/>
  <c r="C11" i="10"/>
  <c r="C12" i="10"/>
  <c r="C13" i="10"/>
  <c r="C14" i="10"/>
  <c r="C2" i="10"/>
  <c r="D3" i="10"/>
  <c r="D4" i="10"/>
  <c r="D5" i="10"/>
  <c r="D6" i="10"/>
  <c r="D7" i="10"/>
  <c r="D8" i="10"/>
  <c r="D9" i="10"/>
  <c r="D10" i="10"/>
  <c r="D11" i="10"/>
  <c r="D12" i="10"/>
  <c r="D13" i="10"/>
  <c r="D14" i="10"/>
  <c r="D2" i="10"/>
  <c r="B4" i="33"/>
  <c r="B5" i="33"/>
  <c r="B6" i="33"/>
  <c r="B7" i="33"/>
  <c r="B8" i="33"/>
  <c r="B9" i="33"/>
  <c r="B10" i="33"/>
  <c r="B11" i="33"/>
  <c r="B12" i="33"/>
  <c r="B3" i="33"/>
  <c r="B2" i="33"/>
  <c r="I3" i="31"/>
  <c r="I4" i="31"/>
  <c r="I5" i="31"/>
  <c r="D3" i="31"/>
  <c r="D4" i="3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" i="31"/>
  <c r="C3" i="31"/>
  <c r="C4" i="31"/>
  <c r="C5" i="31"/>
  <c r="C6" i="31"/>
  <c r="C7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28" i="31"/>
  <c r="C2" i="31"/>
  <c r="F3" i="39"/>
  <c r="F4" i="39"/>
  <c r="F5" i="39"/>
  <c r="F6" i="39"/>
  <c r="F7" i="39"/>
  <c r="F8" i="39"/>
  <c r="F9" i="39"/>
  <c r="F10" i="39"/>
  <c r="F11" i="39"/>
  <c r="F12" i="39"/>
  <c r="F13" i="39"/>
  <c r="F14" i="39"/>
  <c r="F15" i="39"/>
  <c r="F16" i="39"/>
  <c r="F17" i="39"/>
  <c r="F18" i="39"/>
  <c r="F2" i="39"/>
  <c r="D3" i="39"/>
  <c r="D4" i="39"/>
  <c r="D5" i="39"/>
  <c r="D6" i="39"/>
  <c r="D7" i="39"/>
  <c r="D8" i="39"/>
  <c r="D9" i="39"/>
  <c r="D10" i="39"/>
  <c r="D11" i="39"/>
  <c r="D12" i="39"/>
  <c r="D13" i="39"/>
  <c r="D14" i="39"/>
  <c r="D15" i="39"/>
  <c r="D16" i="39"/>
  <c r="D17" i="39"/>
  <c r="D18" i="39"/>
  <c r="D2" i="39"/>
  <c r="C3" i="39"/>
  <c r="C4" i="39"/>
  <c r="C5" i="39"/>
  <c r="C6" i="39"/>
  <c r="C7" i="39"/>
  <c r="C8" i="39"/>
  <c r="C9" i="39"/>
  <c r="C10" i="39"/>
  <c r="C11" i="39"/>
  <c r="C12" i="39"/>
  <c r="C13" i="39"/>
  <c r="C14" i="39"/>
  <c r="C15" i="39"/>
  <c r="C16" i="39"/>
  <c r="C17" i="39"/>
  <c r="C18" i="39"/>
  <c r="C2" i="39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2" i="8"/>
  <c r="F10" i="32"/>
  <c r="F11" i="32"/>
  <c r="F9" i="32"/>
  <c r="F6" i="32"/>
  <c r="F4" i="32"/>
  <c r="F2" i="32"/>
  <c r="I13" i="6"/>
  <c r="I12" i="6"/>
  <c r="I10" i="6"/>
  <c r="I9" i="6"/>
  <c r="I8" i="6"/>
  <c r="I6" i="6"/>
  <c r="I4" i="6"/>
  <c r="I2" i="6"/>
  <c r="H3" i="5"/>
  <c r="H4" i="5"/>
  <c r="H5" i="5"/>
  <c r="H6" i="5"/>
  <c r="H7" i="5"/>
  <c r="H8" i="5"/>
  <c r="H9" i="5"/>
  <c r="H10" i="5"/>
  <c r="H2" i="5"/>
  <c r="G3" i="5"/>
  <c r="G4" i="5"/>
  <c r="G5" i="5"/>
  <c r="G6" i="5"/>
  <c r="G7" i="5"/>
  <c r="G8" i="5"/>
  <c r="G9" i="5"/>
  <c r="G10" i="5"/>
  <c r="G2" i="5"/>
  <c r="F3" i="5"/>
  <c r="F4" i="5"/>
  <c r="F5" i="5"/>
  <c r="F6" i="5"/>
  <c r="F7" i="5"/>
  <c r="F8" i="5"/>
  <c r="F9" i="5"/>
  <c r="F10" i="5"/>
  <c r="F2" i="5"/>
  <c r="E3" i="5"/>
  <c r="E4" i="5"/>
  <c r="E5" i="5"/>
  <c r="E6" i="5"/>
  <c r="E7" i="5"/>
  <c r="E8" i="5"/>
  <c r="E9" i="5"/>
  <c r="E10" i="5"/>
  <c r="E2" i="5"/>
  <c r="H3" i="2"/>
  <c r="H4" i="2"/>
  <c r="H5" i="2"/>
  <c r="H6" i="2"/>
  <c r="H7" i="2"/>
  <c r="H8" i="2"/>
  <c r="H9" i="2"/>
  <c r="H10" i="2"/>
  <c r="H2" i="2"/>
  <c r="G3" i="2"/>
  <c r="G4" i="2"/>
  <c r="G5" i="2"/>
  <c r="G6" i="2"/>
  <c r="G7" i="2"/>
  <c r="G8" i="2"/>
  <c r="G9" i="2"/>
  <c r="G10" i="2"/>
  <c r="G2" i="2"/>
  <c r="E3" i="2"/>
  <c r="E4" i="2"/>
  <c r="E5" i="2"/>
  <c r="E6" i="2"/>
  <c r="E7" i="2"/>
  <c r="E8" i="2"/>
  <c r="E9" i="2"/>
  <c r="E10" i="2"/>
  <c r="E2" i="2"/>
  <c r="J14" i="39"/>
  <c r="E11" i="18" l="1"/>
  <c r="E7" i="18"/>
  <c r="F14" i="18"/>
  <c r="F10" i="18"/>
  <c r="F6" i="18"/>
  <c r="F13" i="18"/>
  <c r="F9" i="18"/>
  <c r="F5" i="18"/>
  <c r="F12" i="18"/>
  <c r="F8" i="18"/>
  <c r="F4" i="18"/>
  <c r="E3" i="18"/>
  <c r="H2" i="31"/>
  <c r="I2" i="31"/>
  <c r="H5" i="31"/>
  <c r="H4" i="31"/>
  <c r="H3" i="31"/>
  <c r="F18" i="37"/>
  <c r="F17" i="37"/>
  <c r="F16" i="37"/>
  <c r="F15" i="37"/>
  <c r="F14" i="37"/>
  <c r="F13" i="37"/>
  <c r="F12" i="37"/>
  <c r="F11" i="37"/>
  <c r="F10" i="37"/>
  <c r="F9" i="37"/>
  <c r="F8" i="37"/>
  <c r="F7" i="37"/>
  <c r="F6" i="37"/>
  <c r="F5" i="37"/>
  <c r="F4" i="37"/>
  <c r="F3" i="37"/>
  <c r="F2" i="37"/>
  <c r="J14" i="8"/>
  <c r="H6" i="31" l="1"/>
  <c r="I6" i="31"/>
  <c r="H12" i="5" l="1"/>
  <c r="H12" i="2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2" i="6" l="1"/>
</calcChain>
</file>

<file path=xl/sharedStrings.xml><?xml version="1.0" encoding="utf-8"?>
<sst xmlns="http://schemas.openxmlformats.org/spreadsheetml/2006/main" count="847" uniqueCount="242">
  <si>
    <t>Сотрудник</t>
  </si>
  <si>
    <t>Холодильник</t>
  </si>
  <si>
    <t>Пылесос</t>
  </si>
  <si>
    <t>Вентилятор</t>
  </si>
  <si>
    <t>Чайник</t>
  </si>
  <si>
    <t>Плита</t>
  </si>
  <si>
    <t>Фильтр</t>
  </si>
  <si>
    <t>Кондиционер</t>
  </si>
  <si>
    <t>Утюг</t>
  </si>
  <si>
    <t>Фен</t>
  </si>
  <si>
    <t>Скидка, %</t>
  </si>
  <si>
    <t>Артикул</t>
  </si>
  <si>
    <t>Наименование</t>
  </si>
  <si>
    <t>Цена, руб</t>
  </si>
  <si>
    <t>Коли-чество</t>
  </si>
  <si>
    <t>Стоимость, руб.</t>
  </si>
  <si>
    <t>Скидка, руб.</t>
  </si>
  <si>
    <t>Стоимость заказа с учетом скидки, р</t>
  </si>
  <si>
    <t>Сезонная скидка, руб.</t>
  </si>
  <si>
    <t>Стоимость заказа с учетом скидки, $</t>
  </si>
  <si>
    <t>Сезонная скидка, %</t>
  </si>
  <si>
    <t>Курс доллара, руб.</t>
  </si>
  <si>
    <t>Дата</t>
  </si>
  <si>
    <t>Всего продали, руб.</t>
  </si>
  <si>
    <t>Всего заказов:</t>
  </si>
  <si>
    <t>Заказали Чайников</t>
  </si>
  <si>
    <t>Сумма, руб.</t>
  </si>
  <si>
    <t>Фамилия</t>
  </si>
  <si>
    <t>Имя</t>
  </si>
  <si>
    <t>Отчество</t>
  </si>
  <si>
    <t>Максим</t>
  </si>
  <si>
    <t>Павлович</t>
  </si>
  <si>
    <t>Великий</t>
  </si>
  <si>
    <t>Денис</t>
  </si>
  <si>
    <t>Валерьевич</t>
  </si>
  <si>
    <t>Денежкина</t>
  </si>
  <si>
    <t>Ольга</t>
  </si>
  <si>
    <t>Владимировна</t>
  </si>
  <si>
    <t>Жуликов</t>
  </si>
  <si>
    <t>Иванович</t>
  </si>
  <si>
    <t>Лентяев</t>
  </si>
  <si>
    <t>Алик</t>
  </si>
  <si>
    <t>Валерьевна</t>
  </si>
  <si>
    <t>Мерзляков</t>
  </si>
  <si>
    <t>Руслан</t>
  </si>
  <si>
    <t>Эскендерович</t>
  </si>
  <si>
    <t>Мурзиков</t>
  </si>
  <si>
    <t>Фидан</t>
  </si>
  <si>
    <t>Фаварисович</t>
  </si>
  <si>
    <t>Окорочков</t>
  </si>
  <si>
    <t>Андрей</t>
  </si>
  <si>
    <t>Скородумов</t>
  </si>
  <si>
    <t>Николай</t>
  </si>
  <si>
    <t>Алексеевич</t>
  </si>
  <si>
    <t>Червячков</t>
  </si>
  <si>
    <t>Константин</t>
  </si>
  <si>
    <t>Викторович</t>
  </si>
  <si>
    <t>Кирилл</t>
  </si>
  <si>
    <t>Александрович</t>
  </si>
  <si>
    <r>
      <rPr>
        <sz val="10"/>
        <color theme="1"/>
        <rFont val="Arial"/>
        <family val="2"/>
        <charset val="204"/>
      </rPr>
      <t>ФИО</t>
    </r>
    <r>
      <rPr>
        <sz val="8"/>
        <color theme="1"/>
        <rFont val="Arial"/>
        <family val="2"/>
        <charset val="204"/>
      </rPr>
      <t xml:space="preserve">
</t>
    </r>
    <r>
      <rPr>
        <sz val="5"/>
        <color theme="1"/>
        <rFont val="Arial"/>
        <family val="2"/>
        <charset val="204"/>
      </rPr>
      <t>(=СЦЕПИТЬ)</t>
    </r>
  </si>
  <si>
    <t>ДЕНЬ</t>
  </si>
  <si>
    <t>МЕСЯЦ</t>
  </si>
  <si>
    <t>ГОД</t>
  </si>
  <si>
    <r>
      <t xml:space="preserve">ФИО
</t>
    </r>
    <r>
      <rPr>
        <sz val="5"/>
        <color theme="1"/>
        <rFont val="Arial"/>
        <family val="2"/>
        <charset val="204"/>
      </rPr>
      <t>(=A2 &amp; " " &amp;…)</t>
    </r>
  </si>
  <si>
    <t>Великий Д.</t>
  </si>
  <si>
    <t>Денежкина О.</t>
  </si>
  <si>
    <t>Жуликов М.</t>
  </si>
  <si>
    <t>Лентяев А.</t>
  </si>
  <si>
    <t>Мерзляков Р.</t>
  </si>
  <si>
    <t>Мурзиков Ф.</t>
  </si>
  <si>
    <t>Окорочков А.</t>
  </si>
  <si>
    <t>Скородумов Н.</t>
  </si>
  <si>
    <t>Червячков К.</t>
  </si>
  <si>
    <t>Чудакова М.</t>
  </si>
  <si>
    <t>м</t>
  </si>
  <si>
    <t>ж</t>
  </si>
  <si>
    <t>Покупатель</t>
  </si>
  <si>
    <t>Итого:</t>
  </si>
  <si>
    <t>Решение</t>
  </si>
  <si>
    <t>Ответ</t>
  </si>
  <si>
    <t xml:space="preserve"> на сумму:</t>
  </si>
  <si>
    <t>Купили фенов, шт.:</t>
  </si>
  <si>
    <t>№</t>
  </si>
  <si>
    <t>Заказ</t>
  </si>
  <si>
    <t>MSC-0547</t>
  </si>
  <si>
    <t>BRN-0604</t>
  </si>
  <si>
    <t>SAM-0243</t>
  </si>
  <si>
    <t>SPB-0389</t>
  </si>
  <si>
    <t>VLD-0766</t>
  </si>
  <si>
    <t>SPB-0701</t>
  </si>
  <si>
    <t>BRN-0608</t>
  </si>
  <si>
    <t>RTV-0436</t>
  </si>
  <si>
    <t>VLD-0962</t>
  </si>
  <si>
    <t>MSC-0709</t>
  </si>
  <si>
    <t>Дата офорлен.</t>
  </si>
  <si>
    <t>Выходные</t>
  </si>
  <si>
    <t>MSC-0519</t>
  </si>
  <si>
    <t>BRN-0605</t>
  </si>
  <si>
    <t>2 месяца</t>
  </si>
  <si>
    <t>Идёт почтой</t>
  </si>
  <si>
    <t>1. Дата офорлен.</t>
  </si>
  <si>
    <t>3 дня (календ.)</t>
  </si>
  <si>
    <t>3. Доставка через:</t>
  </si>
  <si>
    <t>2. Изготовление</t>
  </si>
  <si>
    <t>... раб.дней
(без сб/вс)</t>
  </si>
  <si>
    <t>... раб.дней (+ вых.)</t>
  </si>
  <si>
    <t>Великий Денис</t>
  </si>
  <si>
    <t>Денежкина Ольга</t>
  </si>
  <si>
    <t>Жуликов Максим</t>
  </si>
  <si>
    <t>Лентяев Алик</t>
  </si>
  <si>
    <t>Мерзляков Руслан</t>
  </si>
  <si>
    <t>Мурзиков Фидан</t>
  </si>
  <si>
    <t>Окорочков Андрей</t>
  </si>
  <si>
    <t>Скородумов Николай</t>
  </si>
  <si>
    <t>Червячков Константин</t>
  </si>
  <si>
    <r>
      <t xml:space="preserve">ФИО
</t>
    </r>
    <r>
      <rPr>
        <sz val="5"/>
        <color theme="1"/>
        <rFont val="Arial"/>
        <family val="2"/>
        <charset val="204"/>
      </rPr>
      <t>(мгнов.заполнение)</t>
    </r>
  </si>
  <si>
    <t>Якушев</t>
  </si>
  <si>
    <t>Дмитрий</t>
  </si>
  <si>
    <t>Купцов</t>
  </si>
  <si>
    <t>Александр</t>
  </si>
  <si>
    <t>Купцов Александр</t>
  </si>
  <si>
    <t>Якушев Дмитрий</t>
  </si>
  <si>
    <t>Чижиков Кирилл</t>
  </si>
  <si>
    <t>Уровень квалификации</t>
  </si>
  <si>
    <t>Выполнение плана</t>
  </si>
  <si>
    <t>Стаж</t>
  </si>
  <si>
    <t>Оклад</t>
  </si>
  <si>
    <t>первый</t>
  </si>
  <si>
    <t>высший</t>
  </si>
  <si>
    <t>средний</t>
  </si>
  <si>
    <t>Бумажкин</t>
  </si>
  <si>
    <t>Бумажкин Максим</t>
  </si>
  <si>
    <t>Бумажкин М.</t>
  </si>
  <si>
    <t>Якушев Д.</t>
  </si>
  <si>
    <t>Чижиков</t>
  </si>
  <si>
    <t>Чижиков К.</t>
  </si>
  <si>
    <t>Месяц</t>
  </si>
  <si>
    <t>Продажи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</si>
  <si>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</si>
  <si>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</si>
  <si>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</si>
  <si>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</si>
  <si>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</si>
  <si>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</si>
  <si>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</si>
  <si>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</si>
  <si>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</si>
  <si>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</si>
  <si>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</si>
  <si>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</si>
  <si>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Запад</t>
  </si>
  <si>
    <t>Юг</t>
  </si>
  <si>
    <t>Север</t>
  </si>
  <si>
    <t>Восток</t>
  </si>
  <si>
    <t>Дата выдачи</t>
  </si>
  <si>
    <t>Динамика продаж</t>
  </si>
  <si>
    <t>Табельный номер</t>
  </si>
  <si>
    <t>ФИО сотрудника</t>
  </si>
  <si>
    <t>Филиал</t>
  </si>
  <si>
    <t>46-772</t>
  </si>
  <si>
    <t>49-282</t>
  </si>
  <si>
    <t>12-566</t>
  </si>
  <si>
    <t>68-854</t>
  </si>
  <si>
    <t>37-640</t>
  </si>
  <si>
    <t>86-345</t>
  </si>
  <si>
    <t>54-501</t>
  </si>
  <si>
    <t>92-763</t>
  </si>
  <si>
    <t>12-619</t>
  </si>
  <si>
    <t>Пыльников П.</t>
  </si>
  <si>
    <t>Кондратьев К.</t>
  </si>
  <si>
    <t>Холодцов Х.</t>
  </si>
  <si>
    <t>Плиточкина П.</t>
  </si>
  <si>
    <t>Чайникова Ч.</t>
  </si>
  <si>
    <t>Ветерков В.</t>
  </si>
  <si>
    <t>Утюжков А.</t>
  </si>
  <si>
    <t>Фенечкин Д.</t>
  </si>
  <si>
    <t>Филимонов Е.</t>
  </si>
  <si>
    <t>Таб.номер</t>
  </si>
  <si>
    <t>ФИО</t>
  </si>
  <si>
    <t>Ролики</t>
  </si>
  <si>
    <t>Велосипед</t>
  </si>
  <si>
    <t>Скутер</t>
  </si>
  <si>
    <t>Палатка</t>
  </si>
  <si>
    <t>Рюкзак</t>
  </si>
  <si>
    <t>Лодка</t>
  </si>
  <si>
    <t>Сумка</t>
  </si>
  <si>
    <t>Сп.мешок</t>
  </si>
  <si>
    <t>Купили лодок на сумму</t>
  </si>
  <si>
    <t>Сколько раз покупали:</t>
  </si>
  <si>
    <t>111402 Москва ул Кетчерская, д. 8, к. 2, кв. 153</t>
  </si>
  <si>
    <t>109044 Москва ул Симоновский Вал, д. 7, к. 1, кв. 196</t>
  </si>
  <si>
    <t>125412 Москва ш Коровинское, д. 24, к. 2, кв. 10</t>
  </si>
  <si>
    <t>109469 Москва ул Новомарьинская, д. 28, кв. 30</t>
  </si>
  <si>
    <t>119530 Москва ул Генерала Дорохова, д. 14, стр. 1, кв. 0</t>
  </si>
  <si>
    <t>109652 Москва ул Поречная, д. 13, к. 1, кв. 370</t>
  </si>
  <si>
    <t>127486 Москва ул Дегунинская, д. 17, кв. 84</t>
  </si>
  <si>
    <t>101010 Москва ш Можайское, д. 167, кв. 0</t>
  </si>
  <si>
    <t>125362 Москва ул Вишнёвая, д. 7, кв. 0</t>
  </si>
  <si>
    <t>111539 Москва ул Реутовская, д. 24, кв. 354</t>
  </si>
  <si>
    <t>Индекс, город, адрес</t>
  </si>
  <si>
    <t>Индекс</t>
  </si>
  <si>
    <t>108811 Москва км Киевское шоссе 22-й, д. 4</t>
  </si>
  <si>
    <t>2014 г.</t>
  </si>
  <si>
    <t>2015 г.</t>
  </si>
  <si>
    <t>2016 г.</t>
  </si>
  <si>
    <t>2017 г.</t>
  </si>
  <si>
    <t>2018 г.</t>
  </si>
  <si>
    <t>2019 г.</t>
  </si>
  <si>
    <t>2020 г.</t>
  </si>
  <si>
    <t>2021 г.</t>
  </si>
  <si>
    <t>Заказы, шт.</t>
  </si>
  <si>
    <t>Год</t>
  </si>
  <si>
    <t>2010 г.</t>
  </si>
  <si>
    <t>2011 г.</t>
  </si>
  <si>
    <t>2012 г.</t>
  </si>
  <si>
    <t>2013 г.</t>
  </si>
  <si>
    <t>Динамика гос.заказов</t>
  </si>
  <si>
    <t>Общая сумма продаж</t>
  </si>
  <si>
    <t>Продаж, шт.</t>
  </si>
  <si>
    <t>Виктор</t>
  </si>
  <si>
    <t>Офис</t>
  </si>
  <si>
    <t xml:space="preserve"> ФИО</t>
  </si>
  <si>
    <t xml:space="preserve"> Артикул</t>
  </si>
  <si>
    <t>МСК</t>
  </si>
  <si>
    <t xml:space="preserve"> Бумажкин М.П</t>
  </si>
  <si>
    <t>СПБ</t>
  </si>
  <si>
    <t xml:space="preserve"> Великий Д.В</t>
  </si>
  <si>
    <t xml:space="preserve"> Денежкина О.В</t>
  </si>
  <si>
    <t xml:space="preserve"> Жуликов М.И</t>
  </si>
  <si>
    <t xml:space="preserve"> Лентяев А.М</t>
  </si>
  <si>
    <t>САМ</t>
  </si>
  <si>
    <t xml:space="preserve"> Малоедова А.В</t>
  </si>
  <si>
    <t xml:space="preserve"> Мерзляков Р.Э</t>
  </si>
  <si>
    <t xml:space="preserve"> Якушев Д.А</t>
  </si>
  <si>
    <t xml:space="preserve"> Самоедова А.М</t>
  </si>
  <si>
    <t xml:space="preserve"> Мурзиков Ф.Ф</t>
  </si>
  <si>
    <t>Червячков Виктор</t>
  </si>
  <si>
    <t>Row Labels</t>
  </si>
  <si>
    <t>Grand Total</t>
  </si>
  <si>
    <t>Sum of Стоимость, руб.</t>
  </si>
  <si>
    <t>Sum of Коли-чество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</si>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</sst>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₽_-;\-* #,##0.00\ _₽_-;_-* &quot;-&quot;??\ _₽_-;_-@_-"/>
    <numFmt numFmtId="165" formatCode="_-* #,##0\ _₽_-;\-* #,##0\ _₽_-;_-* &quot;-&quot;??\ _₽_-;_-@_-"/>
    <numFmt numFmtId="166" formatCode="0.0"/>
    <numFmt numFmtId="167" formatCode="0_ ;\-0\ "/>
    <numFmt numFmtId="168" formatCode="#,##0_ ;\-#,##0\ "/>
    <numFmt numFmtId="182" formatCode="dd/mm/yy;@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5"/>
      <color theme="1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sz val="10"/>
      <color theme="0"/>
      <name val="Arial"/>
      <family val="2"/>
      <charset val="204"/>
    </font>
    <font>
      <b/>
      <sz val="12"/>
      <color theme="1"/>
      <name val="Arial"/>
      <family val="2"/>
      <charset val="204"/>
    </font>
    <font>
      <i/>
      <sz val="10"/>
      <color theme="1"/>
      <name val="Arial"/>
      <family val="2"/>
      <charset val="204"/>
    </font>
    <font>
      <sz val="10"/>
      <color theme="0" tint="-0.34998626667073579"/>
      <name val="Arial"/>
      <family val="2"/>
      <charset val="204"/>
    </font>
    <font>
      <sz val="10"/>
      <color rgb="FF000000"/>
      <name val="Arial Unicode MS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9" fontId="4" fillId="0" borderId="0" xfId="0" applyNumberFormat="1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5" fontId="4" fillId="0" borderId="1" xfId="1" applyNumberFormat="1" applyFont="1" applyBorder="1"/>
    <xf numFmtId="9" fontId="4" fillId="0" borderId="1" xfId="2" applyFont="1" applyBorder="1"/>
    <xf numFmtId="166" fontId="2" fillId="3" borderId="1" xfId="0" applyNumberFormat="1" applyFont="1" applyFill="1" applyBorder="1" applyAlignment="1">
      <alignment horizontal="right"/>
    </xf>
    <xf numFmtId="14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1" xfId="0" applyNumberFormat="1" applyFont="1" applyBorder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  <xf numFmtId="14" fontId="4" fillId="0" borderId="1" xfId="1" applyNumberFormat="1" applyFont="1" applyBorder="1"/>
    <xf numFmtId="167" fontId="4" fillId="0" borderId="1" xfId="1" applyNumberFormat="1" applyFont="1" applyBorder="1"/>
    <xf numFmtId="165" fontId="4" fillId="5" borderId="1" xfId="1" applyNumberFormat="1" applyFont="1" applyFill="1" applyBorder="1"/>
    <xf numFmtId="165" fontId="4" fillId="0" borderId="0" xfId="0" applyNumberFormat="1" applyFont="1"/>
    <xf numFmtId="165" fontId="4" fillId="5" borderId="1" xfId="0" applyNumberFormat="1" applyFont="1" applyFill="1" applyBorder="1"/>
    <xf numFmtId="165" fontId="4" fillId="0" borderId="1" xfId="1" applyNumberFormat="1" applyFont="1" applyBorder="1" applyProtection="1"/>
    <xf numFmtId="165" fontId="4" fillId="5" borderId="1" xfId="1" applyNumberFormat="1" applyFont="1" applyFill="1" applyBorder="1" applyProtection="1"/>
    <xf numFmtId="165" fontId="7" fillId="0" borderId="0" xfId="1" applyNumberFormat="1" applyFont="1" applyProtection="1"/>
    <xf numFmtId="0" fontId="4" fillId="6" borderId="1" xfId="0" applyFont="1" applyFill="1" applyBorder="1" applyAlignment="1">
      <alignment horizontal="right"/>
    </xf>
    <xf numFmtId="14" fontId="4" fillId="0" borderId="0" xfId="0" applyNumberFormat="1" applyFont="1"/>
    <xf numFmtId="14" fontId="4" fillId="0" borderId="1" xfId="0" applyNumberFormat="1" applyFont="1" applyBorder="1"/>
    <xf numFmtId="167" fontId="4" fillId="7" borderId="1" xfId="1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9" fontId="4" fillId="2" borderId="1" xfId="2" applyFont="1" applyFill="1" applyBorder="1" applyAlignment="1">
      <alignment horizontal="center" vertical="center" wrapText="1"/>
    </xf>
    <xf numFmtId="9" fontId="4" fillId="0" borderId="0" xfId="2" applyFont="1"/>
    <xf numFmtId="3" fontId="4" fillId="0" borderId="1" xfId="0" applyNumberFormat="1" applyFont="1" applyBorder="1"/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/>
    <xf numFmtId="165" fontId="2" fillId="0" borderId="1" xfId="1" applyNumberFormat="1" applyFont="1" applyBorder="1"/>
    <xf numFmtId="0" fontId="9" fillId="0" borderId="0" xfId="0" applyFont="1"/>
    <xf numFmtId="0" fontId="8" fillId="8" borderId="1" xfId="0" applyFont="1" applyFill="1" applyBorder="1" applyAlignment="1">
      <alignment horizontal="center" vertical="center" wrapText="1"/>
    </xf>
    <xf numFmtId="165" fontId="4" fillId="3" borderId="1" xfId="0" applyNumberFormat="1" applyFont="1" applyFill="1" applyBorder="1"/>
    <xf numFmtId="0" fontId="4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168" fontId="4" fillId="5" borderId="1" xfId="1" applyNumberFormat="1" applyFont="1" applyFill="1" applyBorder="1" applyProtection="1"/>
    <xf numFmtId="168" fontId="11" fillId="0" borderId="0" xfId="1" applyNumberFormat="1" applyFont="1"/>
    <xf numFmtId="165" fontId="3" fillId="5" borderId="1" xfId="1" applyNumberFormat="1" applyFont="1" applyFill="1" applyBorder="1" applyProtection="1"/>
    <xf numFmtId="0" fontId="4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9" fontId="12" fillId="0" borderId="0" xfId="0" applyNumberFormat="1" applyFont="1"/>
    <xf numFmtId="0" fontId="0" fillId="0" borderId="0" xfId="0" applyNumberFormat="1"/>
    <xf numFmtId="182" fontId="4" fillId="0" borderId="1" xfId="1" applyNumberFormat="1" applyFont="1" applyBorder="1"/>
    <xf numFmtId="14" fontId="4" fillId="0" borderId="7" xfId="0" applyNumberFormat="1" applyFont="1" applyBorder="1" applyAlignment="1">
      <alignment horizontal="center"/>
    </xf>
    <xf numFmtId="165" fontId="4" fillId="0" borderId="5" xfId="1" applyNumberFormat="1" applyFont="1" applyBorder="1"/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14" fontId="4" fillId="0" borderId="10" xfId="0" applyNumberFormat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165" fontId="4" fillId="0" borderId="3" xfId="1" applyNumberFormat="1" applyFont="1" applyBorder="1"/>
    <xf numFmtId="165" fontId="4" fillId="0" borderId="11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Comma" xfId="1" builtinId="3"/>
    <cellStyle name="Normal" xfId="0" builtinId="0"/>
    <cellStyle name="Per cent" xfId="2" builtinId="5"/>
  </cellStyles>
  <dxfs count="43">
    <dxf>
      <font>
        <color theme="0"/>
      </font>
      <fill>
        <patternFill>
          <bgColor rgb="FF00B05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165" formatCode="_-* #,##0\ _₽_-;\-* #,##0\ _₽_-;_-* &quot;-&quot;??\ _₽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165" formatCode="_-* #,##0\ _₽_-;\-* #,##0\ _₽_-;_-* &quot;-&quot;??\ _₽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165" formatCode="_-* #,##0\ _₽_-;\-* #,##0\ _₽_-;_-* &quot;-&quot;??\ _₽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19" formatCode="dd/mm/yy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FFC000"/>
      <color rgb="FF001B5D"/>
      <color rgb="FF00B05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001B5D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Графики.Основы!$B$4:$B$15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Графики.Основы!$C$4:$C$15</c:f>
              <c:numCache>
                <c:formatCode>_-* #,##0\ _₽_-;\-* #,##0\ _₽_-;_-* "-"??\ _₽_-;_-@_-</c:formatCode>
                <c:ptCount val="12"/>
                <c:pt idx="0">
                  <c:v>63000</c:v>
                </c:pt>
                <c:pt idx="1">
                  <c:v>74000</c:v>
                </c:pt>
                <c:pt idx="2">
                  <c:v>42000</c:v>
                </c:pt>
                <c:pt idx="3">
                  <c:v>85000</c:v>
                </c:pt>
                <c:pt idx="4">
                  <c:v>130000</c:v>
                </c:pt>
                <c:pt idx="5">
                  <c:v>150000</c:v>
                </c:pt>
                <c:pt idx="6">
                  <c:v>78000</c:v>
                </c:pt>
                <c:pt idx="7">
                  <c:v>69000</c:v>
                </c:pt>
                <c:pt idx="8">
                  <c:v>31000</c:v>
                </c:pt>
                <c:pt idx="9">
                  <c:v>41000</c:v>
                </c:pt>
                <c:pt idx="10">
                  <c:v>138000</c:v>
                </c:pt>
                <c:pt idx="11">
                  <c:v>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0-DF4F-B13A-0D3122EC3E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967375"/>
        <c:axId val="1350974399"/>
      </c:barChart>
      <c:catAx>
        <c:axId val="135096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50974399"/>
        <c:crosses val="autoZero"/>
        <c:auto val="1"/>
        <c:lblAlgn val="ctr"/>
        <c:lblOffset val="100"/>
        <c:noMultiLvlLbl val="0"/>
      </c:catAx>
      <c:valAx>
        <c:axId val="135097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₽_-;\-* #,##0\ _₽_-;_-* &quot;-&quot;??\ _₽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5096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1" i="0" u="sng">
                <a:solidFill>
                  <a:schemeClr val="accent1">
                    <a:lumMod val="50000"/>
                  </a:schemeClr>
                </a:solidFill>
              </a:rPr>
              <a:t>Динамика</a:t>
            </a:r>
            <a:r>
              <a:rPr lang="ru-RU" sz="1200" b="1" i="0" u="sng" baseline="0">
                <a:solidFill>
                  <a:schemeClr val="accent1">
                    <a:lumMod val="50000"/>
                  </a:schemeClr>
                </a:solidFill>
              </a:rPr>
              <a:t> гос.заказов</a:t>
            </a:r>
            <a:endParaRPr lang="ru-RU" sz="1200" b="1" i="0" u="sng">
              <a:solidFill>
                <a:schemeClr val="accent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2.5986001749781298E-2"/>
          <c:y val="1.7205571353672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ЗАДАНИЕ8!$C$3</c:f>
              <c:strCache>
                <c:ptCount val="1"/>
                <c:pt idx="0">
                  <c:v>Заказы, шт.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C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1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ЗАДАНИЕ8!$B$4:$B$15</c:f>
              <c:strCache>
                <c:ptCount val="12"/>
                <c:pt idx="0">
                  <c:v>2010 г.</c:v>
                </c:pt>
                <c:pt idx="1">
                  <c:v>2011 г.</c:v>
                </c:pt>
                <c:pt idx="2">
                  <c:v>2012 г.</c:v>
                </c:pt>
                <c:pt idx="3">
                  <c:v>2013 г.</c:v>
                </c:pt>
                <c:pt idx="4">
                  <c:v>2014 г.</c:v>
                </c:pt>
                <c:pt idx="5">
                  <c:v>2015 г.</c:v>
                </c:pt>
                <c:pt idx="6">
                  <c:v>2016 г.</c:v>
                </c:pt>
                <c:pt idx="7">
                  <c:v>2017 г.</c:v>
                </c:pt>
                <c:pt idx="8">
                  <c:v>2018 г.</c:v>
                </c:pt>
                <c:pt idx="9">
                  <c:v>2019 г.</c:v>
                </c:pt>
                <c:pt idx="10">
                  <c:v>2020 г.</c:v>
                </c:pt>
                <c:pt idx="11">
                  <c:v>2021 г.</c:v>
                </c:pt>
              </c:strCache>
            </c:strRef>
          </c:cat>
          <c:val>
            <c:numRef>
              <c:f>ЗАДАНИЕ8!$C$4:$C$15</c:f>
              <c:numCache>
                <c:formatCode>_-* #,##0\ _₽_-;\-* #,##0\ _₽_-;_-* "-"??\ _₽_-;_-@_-</c:formatCode>
                <c:ptCount val="12"/>
                <c:pt idx="0">
                  <c:v>666</c:v>
                </c:pt>
                <c:pt idx="1">
                  <c:v>790</c:v>
                </c:pt>
                <c:pt idx="2">
                  <c:v>754</c:v>
                </c:pt>
                <c:pt idx="3">
                  <c:v>959</c:v>
                </c:pt>
                <c:pt idx="4">
                  <c:v>949</c:v>
                </c:pt>
                <c:pt idx="5">
                  <c:v>740</c:v>
                </c:pt>
                <c:pt idx="6">
                  <c:v>451</c:v>
                </c:pt>
                <c:pt idx="7">
                  <c:v>190</c:v>
                </c:pt>
                <c:pt idx="8">
                  <c:v>482</c:v>
                </c:pt>
                <c:pt idx="9">
                  <c:v>326</c:v>
                </c:pt>
                <c:pt idx="10">
                  <c:v>390</c:v>
                </c:pt>
                <c:pt idx="11">
                  <c:v>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A-E440-919E-F91C2C696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01199"/>
        <c:axId val="1257998943"/>
      </c:lineChart>
      <c:catAx>
        <c:axId val="115730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57998943"/>
        <c:crosses val="autoZero"/>
        <c:auto val="1"/>
        <c:lblAlgn val="ctr"/>
        <c:lblOffset val="100"/>
        <c:noMultiLvlLbl val="0"/>
      </c:catAx>
      <c:valAx>
        <c:axId val="125799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₽_-;\-* #,##0\ _₽_-;_-* &quot;-&quot;??\ _₽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5730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7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59170</xdr:colOff>
      <xdr:row>10</xdr:row>
      <xdr:rowOff>50509</xdr:rowOff>
    </xdr:from>
    <xdr:to>
      <xdr:col>3</xdr:col>
      <xdr:colOff>362239</xdr:colOff>
      <xdr:row>17</xdr:row>
      <xdr:rowOff>131329</xdr:rowOff>
    </xdr:to>
    <xdr:sp macro="" textlink="">
      <xdr:nvSpPr>
        <xdr:cNvPr id="3" name="Прямоугольник: скругленные углы 2">
          <a:extLst>
            <a:ext uri="{FF2B5EF4-FFF2-40B4-BE49-F238E27FC236}">
              <a16:creationId xmlns:a16="http://schemas.microsoft.com/office/drawing/2014/main" id="{3AB7833B-DCAC-4A14-A24B-4F88B60EA97C}"/>
            </a:ext>
          </a:extLst>
        </xdr:cNvPr>
        <xdr:cNvSpPr/>
      </xdr:nvSpPr>
      <xdr:spPr>
        <a:xfrm>
          <a:off x="59170" y="1897782"/>
          <a:ext cx="2866160" cy="1252683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algn="l"/>
          <a:r>
            <a:rPr lang="ru-RU" sz="1100">
              <a:solidFill>
                <a:sysClr val="windowText" lastClr="000000"/>
              </a:solidFill>
            </a:rPr>
            <a:t>Определите общую сумму</a:t>
          </a:r>
          <a:r>
            <a:rPr lang="ru-RU" sz="1100" baseline="0">
              <a:solidFill>
                <a:sysClr val="windowText" lastClr="000000"/>
              </a:solidFill>
            </a:rPr>
            <a:t> всех заказов с учётом скидки.</a:t>
          </a:r>
        </a:p>
        <a:p>
          <a:pPr algn="l"/>
          <a:endParaRPr lang="ru-RU" sz="1100" baseline="0">
            <a:solidFill>
              <a:sysClr val="windowText" lastClr="000000"/>
            </a:solidFill>
          </a:endParaRP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Значение из </a:t>
          </a:r>
          <a:r>
            <a:rPr lang="en-US" sz="1100" baseline="0">
              <a:solidFill>
                <a:sysClr val="windowText" lastClr="000000"/>
              </a:solidFill>
            </a:rPr>
            <a:t>H12</a:t>
          </a:r>
          <a:r>
            <a:rPr lang="ru-RU" sz="1100" baseline="0">
              <a:solidFill>
                <a:sysClr val="windowText" lastClr="000000"/>
              </a:solidFill>
            </a:rPr>
            <a:t> потребуется ввести в поле теста 1.</a:t>
          </a:r>
        </a:p>
        <a:p>
          <a:pPr algn="l"/>
          <a:endParaRPr lang="ru-RU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55757</xdr:colOff>
      <xdr:row>0</xdr:row>
      <xdr:rowOff>167267</xdr:rowOff>
    </xdr:from>
    <xdr:to>
      <xdr:col>7</xdr:col>
      <xdr:colOff>535257</xdr:colOff>
      <xdr:row>10</xdr:row>
      <xdr:rowOff>23230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568A8238-A07D-410D-A703-955E9AD30FDB}"/>
            </a:ext>
          </a:extLst>
        </xdr:cNvPr>
        <xdr:cNvSpPr/>
      </xdr:nvSpPr>
      <xdr:spPr>
        <a:xfrm>
          <a:off x="5055220" y="167267"/>
          <a:ext cx="1696842" cy="1565817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ячейках столбцов </a:t>
          </a:r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C, D, E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получите ФИО с помощью: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формулы СЦЕПИТЬ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&amp;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(амперсанд)</a:t>
          </a:r>
          <a:endParaRPr lang="en-US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мгновенного заполнения</a:t>
          </a:r>
          <a:endParaRPr lang="ru-RU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41817</xdr:colOff>
      <xdr:row>0</xdr:row>
      <xdr:rowOff>236963</xdr:rowOff>
    </xdr:from>
    <xdr:to>
      <xdr:col>8</xdr:col>
      <xdr:colOff>521318</xdr:colOff>
      <xdr:row>10</xdr:row>
      <xdr:rowOff>74341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9D571709-C299-473D-8281-82505162C89F}"/>
            </a:ext>
          </a:extLst>
        </xdr:cNvPr>
        <xdr:cNvSpPr/>
      </xdr:nvSpPr>
      <xdr:spPr>
        <a:xfrm>
          <a:off x="5543085" y="236963"/>
          <a:ext cx="1696843" cy="1565817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ячейках столбцов </a:t>
          </a:r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D, E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получите ФИО с помощью: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формулы СЦЕПИТЬ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&amp;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(амперсанд)</a:t>
          </a:r>
          <a:endParaRPr lang="en-US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мгновенного заполнения</a:t>
          </a:r>
          <a:endParaRPr lang="ru-RU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44337</xdr:colOff>
      <xdr:row>0</xdr:row>
      <xdr:rowOff>29597</xdr:rowOff>
    </xdr:from>
    <xdr:to>
      <xdr:col>11</xdr:col>
      <xdr:colOff>289663</xdr:colOff>
      <xdr:row>16</xdr:row>
      <xdr:rowOff>129762</xdr:rowOff>
    </xdr:to>
    <xdr:grpSp>
      <xdr:nvGrpSpPr>
        <xdr:cNvPr id="6" name="Группа 5">
          <a:extLst>
            <a:ext uri="{FF2B5EF4-FFF2-40B4-BE49-F238E27FC236}">
              <a16:creationId xmlns:a16="http://schemas.microsoft.com/office/drawing/2014/main" id="{24A38F17-22C5-40D8-97B9-D800E6D51D83}"/>
            </a:ext>
          </a:extLst>
        </xdr:cNvPr>
        <xdr:cNvGrpSpPr/>
      </xdr:nvGrpSpPr>
      <xdr:grpSpPr>
        <a:xfrm>
          <a:off x="6088043" y="29597"/>
          <a:ext cx="2352032" cy="2886694"/>
          <a:chOff x="4986451" y="45926"/>
          <a:chExt cx="2074126" cy="2865136"/>
        </a:xfrm>
      </xdr:grpSpPr>
      <xdr:pic>
        <xdr:nvPicPr>
          <xdr:cNvPr id="2" name="Рисунок 1" descr="ÐÐ°ÑÑÐ¸Ð½ÐºÐ¸ Ð¿Ð¾ Ð·Ð°Ð¿ÑÐ¾ÑÑ Ð°Ð¿ÑÐµÐ»Ñ 2019">
            <a:extLst>
              <a:ext uri="{FF2B5EF4-FFF2-40B4-BE49-F238E27FC236}">
                <a16:creationId xmlns:a16="http://schemas.microsoft.com/office/drawing/2014/main" id="{05079EF5-8F22-4C24-B11D-1BB35C38D1F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031091" y="45926"/>
            <a:ext cx="2029486" cy="1447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" name="Рисунок 2" descr="ÐÐ°Ð»ÐµÐ½Ð´Ð°ÑÑ Ð½Ð° Ð¼Ð°Ð¹ 2019">
            <a:extLst>
              <a:ext uri="{FF2B5EF4-FFF2-40B4-BE49-F238E27FC236}">
                <a16:creationId xmlns:a16="http://schemas.microsoft.com/office/drawing/2014/main" id="{10D9A550-1A64-416D-AD72-DB4505501C3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86451" y="1472462"/>
            <a:ext cx="2017144" cy="1438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Прямоугольник 3">
            <a:extLst>
              <a:ext uri="{FF2B5EF4-FFF2-40B4-BE49-F238E27FC236}">
                <a16:creationId xmlns:a16="http://schemas.microsoft.com/office/drawing/2014/main" id="{5047A9DB-44C3-4E67-9B4E-668C058F9D1B}"/>
              </a:ext>
            </a:extLst>
          </xdr:cNvPr>
          <xdr:cNvSpPr/>
        </xdr:nvSpPr>
        <xdr:spPr>
          <a:xfrm>
            <a:off x="5236028" y="870857"/>
            <a:ext cx="185057" cy="168729"/>
          </a:xfrm>
          <a:prstGeom prst="rect">
            <a:avLst/>
          </a:prstGeom>
          <a:solidFill>
            <a:srgbClr val="CC0000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5" name="Прямоугольник 4">
            <a:extLst>
              <a:ext uri="{FF2B5EF4-FFF2-40B4-BE49-F238E27FC236}">
                <a16:creationId xmlns:a16="http://schemas.microsoft.com/office/drawing/2014/main" id="{B75711D5-E9D0-4923-B5DE-94FB8E588E82}"/>
              </a:ext>
            </a:extLst>
          </xdr:cNvPr>
          <xdr:cNvSpPr/>
        </xdr:nvSpPr>
        <xdr:spPr>
          <a:xfrm>
            <a:off x="5470071" y="1045029"/>
            <a:ext cx="419100" cy="174171"/>
          </a:xfrm>
          <a:prstGeom prst="rect">
            <a:avLst/>
          </a:prstGeom>
          <a:solidFill>
            <a:srgbClr val="CC0000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0</xdr:col>
      <xdr:colOff>65172</xdr:colOff>
      <xdr:row>14</xdr:row>
      <xdr:rowOff>113634</xdr:rowOff>
    </xdr:from>
    <xdr:to>
      <xdr:col>3</xdr:col>
      <xdr:colOff>671764</xdr:colOff>
      <xdr:row>23</xdr:row>
      <xdr:rowOff>103606</xdr:rowOff>
    </xdr:to>
    <xdr:sp macro="" textlink="">
      <xdr:nvSpPr>
        <xdr:cNvPr id="7" name="Прямоугольник: скругленные углы 6">
          <a:extLst>
            <a:ext uri="{FF2B5EF4-FFF2-40B4-BE49-F238E27FC236}">
              <a16:creationId xmlns:a16="http://schemas.microsoft.com/office/drawing/2014/main" id="{18744BBA-0454-4299-B364-2AD7436F318D}"/>
            </a:ext>
          </a:extLst>
        </xdr:cNvPr>
        <xdr:cNvSpPr/>
      </xdr:nvSpPr>
      <xdr:spPr>
        <a:xfrm>
          <a:off x="65172" y="2606845"/>
          <a:ext cx="3353803" cy="1493919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Зная дату оформления заказа </a:t>
          </a:r>
          <a:r>
            <a:rPr lang="ru-RU" sz="1100" b="0" i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(столбец В)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вычислите дату изготовления заказа (процесс занимает 3 дня)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5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Определите даты доставки заказов с учётом сроков доставки почты </a:t>
          </a:r>
          <a:r>
            <a:rPr lang="ru-RU" sz="1100" b="0" i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(столбец </a:t>
          </a:r>
          <a:r>
            <a:rPr lang="en-US" sz="1100" b="0" i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ru-RU" sz="1100" b="0" i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выходных </a:t>
          </a:r>
          <a:r>
            <a:rPr lang="ru-RU" sz="1100" b="0" i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(сб. и вс.)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и праздничных дней </a:t>
          </a:r>
          <a:r>
            <a:rPr lang="ru-RU" sz="1100" b="0" i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 i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H3:H7)</a:t>
          </a:r>
          <a:endParaRPr lang="ru-RU" sz="110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158074</xdr:colOff>
      <xdr:row>0</xdr:row>
      <xdr:rowOff>81936</xdr:rowOff>
    </xdr:from>
    <xdr:to>
      <xdr:col>9</xdr:col>
      <xdr:colOff>328308</xdr:colOff>
      <xdr:row>13</xdr:row>
      <xdr:rowOff>60797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1ACE0C23-BD06-4298-99F2-C648177B1563}"/>
            </a:ext>
          </a:extLst>
        </xdr:cNvPr>
        <xdr:cNvSpPr/>
      </xdr:nvSpPr>
      <xdr:spPr>
        <a:xfrm>
          <a:off x="3712723" y="81936"/>
          <a:ext cx="1965798" cy="2086521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Зная дату оформления заказа </a:t>
          </a:r>
          <a:r>
            <a:rPr lang="ru-RU" sz="1100" b="0" i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(столбец В)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вычислите дату выдачи заказа (процесс занимает 2 месяца).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Столбцы </a:t>
          </a:r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C, D, E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не обязательны к заполнению, но могут помочь в решении задания.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198646</xdr:colOff>
      <xdr:row>0</xdr:row>
      <xdr:rowOff>39421</xdr:rowOff>
    </xdr:from>
    <xdr:to>
      <xdr:col>8</xdr:col>
      <xdr:colOff>458846</xdr:colOff>
      <xdr:row>11</xdr:row>
      <xdr:rowOff>6763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6FD66669-6364-4DB2-9164-E3177764CB07}"/>
            </a:ext>
          </a:extLst>
        </xdr:cNvPr>
        <xdr:cNvSpPr/>
      </xdr:nvSpPr>
      <xdr:spPr>
        <a:xfrm>
          <a:off x="4724183" y="39421"/>
          <a:ext cx="2086212" cy="1918805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Выполните сортировку по сотрудникам, расположив их по алфавиту.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Отсортируйте сотрудников по уровню квалификации и в рамках каждого уровня сотрудники должны располагаться по алфавиту.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1363339</xdr:colOff>
      <xdr:row>16</xdr:row>
      <xdr:rowOff>9788</xdr:rowOff>
    </xdr:from>
    <xdr:to>
      <xdr:col>3</xdr:col>
      <xdr:colOff>81664</xdr:colOff>
      <xdr:row>25</xdr:row>
      <xdr:rowOff>88722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CE4EB908-7C5F-4AE7-A23B-9D0F06BB1611}"/>
            </a:ext>
          </a:extLst>
        </xdr:cNvPr>
        <xdr:cNvSpPr/>
      </xdr:nvSpPr>
      <xdr:spPr>
        <a:xfrm>
          <a:off x="1363339" y="2812859"/>
          <a:ext cx="2346896" cy="1548506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Выполните фильтрацию сотрудников: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со средним уровнем квалификации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со стаже от 1 до 3 лет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выполнивших план от 70% до 100%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511629</xdr:colOff>
      <xdr:row>0</xdr:row>
      <xdr:rowOff>108858</xdr:rowOff>
    </xdr:from>
    <xdr:to>
      <xdr:col>10</xdr:col>
      <xdr:colOff>413657</xdr:colOff>
      <xdr:row>25</xdr:row>
      <xdr:rowOff>63500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5C19E6C4-ED0E-48FB-B9C0-B5293B6A516D}"/>
            </a:ext>
          </a:extLst>
        </xdr:cNvPr>
        <xdr:cNvSpPr/>
      </xdr:nvSpPr>
      <xdr:spPr>
        <a:xfrm>
          <a:off x="5686879" y="108858"/>
          <a:ext cx="3394528" cy="2978830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Выполните следующие варианты одноуровневой сортировки и ответьте на вопросы: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Сортировка по сотрудникам от Я до А. Кто идёт 4-м по счёту (</a:t>
          </a:r>
          <a:r>
            <a:rPr lang="ru-RU" sz="1100" b="0" i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Жуликов М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Сортировка по убыванию выполнения плана. У кого 5-ое по величине выполнение плана (</a:t>
          </a:r>
          <a:r>
            <a:rPr lang="ru-RU" sz="1100" b="0" i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Великий Д.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По возрастанию оклада. Кто идёт следом за Бумажкиным М. (</a:t>
          </a:r>
          <a:r>
            <a:rPr lang="ru-RU" sz="1100" b="0" i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Якушев Д.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Двухуровневая сортировка: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По возрастанию стажа и убыванию вып.плана. Кто со стажем 5 лет идёт 2-ым по выполнению плана (</a:t>
          </a:r>
          <a:r>
            <a:rPr lang="ru-RU" sz="1100" b="0" i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Великий Д.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304801</xdr:colOff>
      <xdr:row>15</xdr:row>
      <xdr:rowOff>114301</xdr:rowOff>
    </xdr:from>
    <xdr:to>
      <xdr:col>10</xdr:col>
      <xdr:colOff>206829</xdr:colOff>
      <xdr:row>26</xdr:row>
      <xdr:rowOff>14514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9123242D-3FEF-4707-A263-AFAABE6797BB}"/>
            </a:ext>
          </a:extLst>
        </xdr:cNvPr>
        <xdr:cNvSpPr/>
      </xdr:nvSpPr>
      <xdr:spPr>
        <a:xfrm>
          <a:off x="5479144" y="1638301"/>
          <a:ext cx="3385456" cy="1736270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С помощью фильтрации ответьте на вопросы: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Сколько сотрудников с первым и средним уровнем квалификации (10)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Сколько сотрудников выполнили план меньше 80% (5)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Сколько сотрудников получают от 25 000 до 50 000 руб (6)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424962</xdr:colOff>
      <xdr:row>13</xdr:row>
      <xdr:rowOff>49091</xdr:rowOff>
    </xdr:from>
    <xdr:to>
      <xdr:col>5</xdr:col>
      <xdr:colOff>278423</xdr:colOff>
      <xdr:row>17</xdr:row>
      <xdr:rowOff>122360</xdr:rowOff>
    </xdr:to>
    <xdr:sp macro="" textlink="">
      <xdr:nvSpPr>
        <xdr:cNvPr id="4" name="Прямоугольник: скругленные углы 3">
          <a:extLst>
            <a:ext uri="{FF2B5EF4-FFF2-40B4-BE49-F238E27FC236}">
              <a16:creationId xmlns:a16="http://schemas.microsoft.com/office/drawing/2014/main" id="{56387261-652D-43CC-A19D-33998A746D3E}"/>
            </a:ext>
          </a:extLst>
        </xdr:cNvPr>
        <xdr:cNvSpPr/>
      </xdr:nvSpPr>
      <xdr:spPr>
        <a:xfrm>
          <a:off x="424962" y="2525591"/>
          <a:ext cx="2901461" cy="835269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На основании данных листа Сводные таблицы постройте сводные как на рисунках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(каждая сводная на отдельном листе)</a:t>
          </a:r>
        </a:p>
      </xdr:txBody>
    </xdr:sp>
    <xdr:clientData/>
  </xdr:twoCellAnchor>
  <xdr:twoCellAnchor editAs="oneCell">
    <xdr:from>
      <xdr:col>1</xdr:col>
      <xdr:colOff>7327</xdr:colOff>
      <xdr:row>1</xdr:row>
      <xdr:rowOff>733</xdr:rowOff>
    </xdr:from>
    <xdr:to>
      <xdr:col>5</xdr:col>
      <xdr:colOff>140677</xdr:colOff>
      <xdr:row>12</xdr:row>
      <xdr:rowOff>10258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E2A9415B-DBEC-46E5-88FD-832DE3852A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927" y="191233"/>
          <a:ext cx="257175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12456</xdr:colOff>
      <xdr:row>1</xdr:row>
      <xdr:rowOff>9525</xdr:rowOff>
    </xdr:from>
    <xdr:to>
      <xdr:col>10</xdr:col>
      <xdr:colOff>145806</xdr:colOff>
      <xdr:row>12</xdr:row>
      <xdr:rowOff>19050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77FBD019-8F87-473D-8B13-4A3920BBB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0056" y="200025"/>
          <a:ext cx="257175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9525</xdr:colOff>
      <xdr:row>1</xdr:row>
      <xdr:rowOff>9525</xdr:rowOff>
    </xdr:from>
    <xdr:to>
      <xdr:col>17</xdr:col>
      <xdr:colOff>247650</xdr:colOff>
      <xdr:row>17</xdr:row>
      <xdr:rowOff>19050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EB0FA75B-0B93-4D53-BAAF-503075C40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200025"/>
          <a:ext cx="3895725" cy="3057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461596</xdr:colOff>
      <xdr:row>0</xdr:row>
      <xdr:rowOff>43961</xdr:rowOff>
    </xdr:from>
    <xdr:to>
      <xdr:col>1</xdr:col>
      <xdr:colOff>155147</xdr:colOff>
      <xdr:row>2</xdr:row>
      <xdr:rowOff>37102</xdr:rowOff>
    </xdr:to>
    <xdr:grpSp>
      <xdr:nvGrpSpPr>
        <xdr:cNvPr id="13" name="Группа 12">
          <a:extLst>
            <a:ext uri="{FF2B5EF4-FFF2-40B4-BE49-F238E27FC236}">
              <a16:creationId xmlns:a16="http://schemas.microsoft.com/office/drawing/2014/main" id="{E01B0F0D-6E43-42D0-AD2C-CC1197A2D9EB}"/>
            </a:ext>
          </a:extLst>
        </xdr:cNvPr>
        <xdr:cNvGrpSpPr/>
      </xdr:nvGrpSpPr>
      <xdr:grpSpPr>
        <a:xfrm>
          <a:off x="461596" y="43961"/>
          <a:ext cx="396936" cy="383910"/>
          <a:chOff x="461596" y="43961"/>
          <a:chExt cx="301686" cy="374141"/>
        </a:xfrm>
      </xdr:grpSpPr>
      <xdr:sp macro="" textlink="">
        <xdr:nvSpPr>
          <xdr:cNvPr id="10" name="Овал 9">
            <a:extLst>
              <a:ext uri="{FF2B5EF4-FFF2-40B4-BE49-F238E27FC236}">
                <a16:creationId xmlns:a16="http://schemas.microsoft.com/office/drawing/2014/main" id="{CE7727F6-7ECC-4A2E-B539-9A37D1156CCC}"/>
              </a:ext>
            </a:extLst>
          </xdr:cNvPr>
          <xdr:cNvSpPr/>
        </xdr:nvSpPr>
        <xdr:spPr>
          <a:xfrm>
            <a:off x="461598" y="80597"/>
            <a:ext cx="300404" cy="300404"/>
          </a:xfrm>
          <a:prstGeom prst="ellipse">
            <a:avLst/>
          </a:prstGeom>
          <a:solidFill>
            <a:srgbClr val="92D05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600" b="1">
              <a:solidFill>
                <a:srgbClr val="002060"/>
              </a:solidFill>
            </a:endParaRP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00DFBFC4-EB8D-4E15-A819-501F273D3946}"/>
              </a:ext>
            </a:extLst>
          </xdr:cNvPr>
          <xdr:cNvSpPr txBox="1"/>
        </xdr:nvSpPr>
        <xdr:spPr>
          <a:xfrm>
            <a:off x="461596" y="43961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800" b="1"/>
              <a:t>1</a:t>
            </a:r>
          </a:p>
        </xdr:txBody>
      </xdr:sp>
    </xdr:grpSp>
    <xdr:clientData/>
  </xdr:twoCellAnchor>
  <xdr:twoCellAnchor>
    <xdr:from>
      <xdr:col>5</xdr:col>
      <xdr:colOff>482112</xdr:colOff>
      <xdr:row>0</xdr:row>
      <xdr:rowOff>35169</xdr:rowOff>
    </xdr:from>
    <xdr:to>
      <xdr:col>6</xdr:col>
      <xdr:colOff>175663</xdr:colOff>
      <xdr:row>2</xdr:row>
      <xdr:rowOff>28310</xdr:rowOff>
    </xdr:to>
    <xdr:grpSp>
      <xdr:nvGrpSpPr>
        <xdr:cNvPr id="14" name="Группа 13">
          <a:extLst>
            <a:ext uri="{FF2B5EF4-FFF2-40B4-BE49-F238E27FC236}">
              <a16:creationId xmlns:a16="http://schemas.microsoft.com/office/drawing/2014/main" id="{21B3BA20-23DD-4787-859B-849F60EA6579}"/>
            </a:ext>
          </a:extLst>
        </xdr:cNvPr>
        <xdr:cNvGrpSpPr/>
      </xdr:nvGrpSpPr>
      <xdr:grpSpPr>
        <a:xfrm>
          <a:off x="3881804" y="35169"/>
          <a:ext cx="367628" cy="383910"/>
          <a:chOff x="461596" y="43961"/>
          <a:chExt cx="301686" cy="374141"/>
        </a:xfrm>
      </xdr:grpSpPr>
      <xdr:sp macro="" textlink="">
        <xdr:nvSpPr>
          <xdr:cNvPr id="15" name="Овал 14">
            <a:extLst>
              <a:ext uri="{FF2B5EF4-FFF2-40B4-BE49-F238E27FC236}">
                <a16:creationId xmlns:a16="http://schemas.microsoft.com/office/drawing/2014/main" id="{FC3EBFB7-3AD8-4921-A5F4-0E48F87DF1E2}"/>
              </a:ext>
            </a:extLst>
          </xdr:cNvPr>
          <xdr:cNvSpPr/>
        </xdr:nvSpPr>
        <xdr:spPr>
          <a:xfrm>
            <a:off x="461598" y="80597"/>
            <a:ext cx="300404" cy="300404"/>
          </a:xfrm>
          <a:prstGeom prst="ellipse">
            <a:avLst/>
          </a:prstGeom>
          <a:solidFill>
            <a:srgbClr val="92D05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600" b="1">
              <a:solidFill>
                <a:srgbClr val="002060"/>
              </a:solidFill>
            </a:endParaRP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E060B0A7-E760-4209-84F5-CF8CAE8C8872}"/>
              </a:ext>
            </a:extLst>
          </xdr:cNvPr>
          <xdr:cNvSpPr txBox="1"/>
        </xdr:nvSpPr>
        <xdr:spPr>
          <a:xfrm>
            <a:off x="461596" y="43961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800" b="1"/>
              <a:t>2</a:t>
            </a:r>
          </a:p>
        </xdr:txBody>
      </xdr:sp>
    </xdr:grpSp>
    <xdr:clientData/>
  </xdr:twoCellAnchor>
  <xdr:twoCellAnchor>
    <xdr:from>
      <xdr:col>10</xdr:col>
      <xdr:colOff>473320</xdr:colOff>
      <xdr:row>0</xdr:row>
      <xdr:rowOff>11723</xdr:rowOff>
    </xdr:from>
    <xdr:to>
      <xdr:col>11</xdr:col>
      <xdr:colOff>166871</xdr:colOff>
      <xdr:row>2</xdr:row>
      <xdr:rowOff>4864</xdr:rowOff>
    </xdr:to>
    <xdr:grpSp>
      <xdr:nvGrpSpPr>
        <xdr:cNvPr id="17" name="Группа 16">
          <a:extLst>
            <a:ext uri="{FF2B5EF4-FFF2-40B4-BE49-F238E27FC236}">
              <a16:creationId xmlns:a16="http://schemas.microsoft.com/office/drawing/2014/main" id="{7FD977A3-BB59-487C-9C14-B978FAE54F75}"/>
            </a:ext>
          </a:extLst>
        </xdr:cNvPr>
        <xdr:cNvGrpSpPr/>
      </xdr:nvGrpSpPr>
      <xdr:grpSpPr>
        <a:xfrm>
          <a:off x="7243397" y="11723"/>
          <a:ext cx="367628" cy="383910"/>
          <a:chOff x="461596" y="43961"/>
          <a:chExt cx="301686" cy="374141"/>
        </a:xfrm>
      </xdr:grpSpPr>
      <xdr:sp macro="" textlink="">
        <xdr:nvSpPr>
          <xdr:cNvPr id="18" name="Овал 17">
            <a:extLst>
              <a:ext uri="{FF2B5EF4-FFF2-40B4-BE49-F238E27FC236}">
                <a16:creationId xmlns:a16="http://schemas.microsoft.com/office/drawing/2014/main" id="{1FC41A25-DDC5-4E87-A38F-CA5CCE7FC179}"/>
              </a:ext>
            </a:extLst>
          </xdr:cNvPr>
          <xdr:cNvSpPr/>
        </xdr:nvSpPr>
        <xdr:spPr>
          <a:xfrm>
            <a:off x="461598" y="80597"/>
            <a:ext cx="300404" cy="300404"/>
          </a:xfrm>
          <a:prstGeom prst="ellipse">
            <a:avLst/>
          </a:prstGeom>
          <a:solidFill>
            <a:srgbClr val="92D05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600" b="1">
              <a:solidFill>
                <a:srgbClr val="002060"/>
              </a:solidFill>
            </a:endParaRPr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3072B4EF-425F-4649-B845-87F4CBC1D016}"/>
              </a:ext>
            </a:extLst>
          </xdr:cNvPr>
          <xdr:cNvSpPr txBox="1"/>
        </xdr:nvSpPr>
        <xdr:spPr>
          <a:xfrm>
            <a:off x="461596" y="43961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800" b="1"/>
              <a:t>3</a:t>
            </a:r>
          </a:p>
        </xdr:txBody>
      </xdr:sp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102576</xdr:colOff>
      <xdr:row>2</xdr:row>
      <xdr:rowOff>183172</xdr:rowOff>
    </xdr:from>
    <xdr:to>
      <xdr:col>10</xdr:col>
      <xdr:colOff>590493</xdr:colOff>
      <xdr:row>20</xdr:row>
      <xdr:rowOff>162837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C76B077-0E19-4EEB-8D79-7EFDDC0F7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3018" y="564172"/>
          <a:ext cx="4620302" cy="3276780"/>
        </a:xfrm>
        <a:prstGeom prst="rect">
          <a:avLst/>
        </a:prstGeom>
      </xdr:spPr>
    </xdr:pic>
    <xdr:clientData/>
  </xdr:twoCellAnchor>
  <xdr:twoCellAnchor>
    <xdr:from>
      <xdr:col>3</xdr:col>
      <xdr:colOff>102578</xdr:colOff>
      <xdr:row>0</xdr:row>
      <xdr:rowOff>51289</xdr:rowOff>
    </xdr:from>
    <xdr:to>
      <xdr:col>7</xdr:col>
      <xdr:colOff>161193</xdr:colOff>
      <xdr:row>2</xdr:row>
      <xdr:rowOff>175846</xdr:rowOff>
    </xdr:to>
    <xdr:sp macro="" textlink="">
      <xdr:nvSpPr>
        <xdr:cNvPr id="4" name="Прямоугольник: скругленные углы 3">
          <a:extLst>
            <a:ext uri="{FF2B5EF4-FFF2-40B4-BE49-F238E27FC236}">
              <a16:creationId xmlns:a16="http://schemas.microsoft.com/office/drawing/2014/main" id="{E4E9A759-230B-49F8-B19D-D25F50AB962D}"/>
            </a:ext>
          </a:extLst>
        </xdr:cNvPr>
        <xdr:cNvSpPr/>
      </xdr:nvSpPr>
      <xdr:spPr>
        <a:xfrm>
          <a:off x="1883020" y="51289"/>
          <a:ext cx="2366596" cy="505557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Постройте график, как на рисунке</a:t>
          </a:r>
        </a:p>
      </xdr:txBody>
    </xdr:sp>
    <xdr:clientData/>
  </xdr:twoCellAnchor>
  <xdr:twoCellAnchor>
    <xdr:from>
      <xdr:col>11</xdr:col>
      <xdr:colOff>4883</xdr:colOff>
      <xdr:row>3</xdr:row>
      <xdr:rowOff>5862</xdr:rowOff>
    </xdr:from>
    <xdr:to>
      <xdr:col>18</xdr:col>
      <xdr:colOff>244230</xdr:colOff>
      <xdr:row>20</xdr:row>
      <xdr:rowOff>136769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4FDB70-1690-1CD1-AB6A-BEF6C2298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48519</xdr:colOff>
      <xdr:row>14</xdr:row>
      <xdr:rowOff>62081</xdr:rowOff>
    </xdr:from>
    <xdr:to>
      <xdr:col>4</xdr:col>
      <xdr:colOff>61150</xdr:colOff>
      <xdr:row>22</xdr:row>
      <xdr:rowOff>78668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CA24DA89-ACF8-4901-9081-498767BB168A}"/>
            </a:ext>
          </a:extLst>
        </xdr:cNvPr>
        <xdr:cNvSpPr/>
      </xdr:nvSpPr>
      <xdr:spPr>
        <a:xfrm>
          <a:off x="48519" y="2558288"/>
          <a:ext cx="3078148" cy="1330380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algn="l"/>
          <a:r>
            <a:rPr lang="ru-RU" sz="1100">
              <a:solidFill>
                <a:sysClr val="windowText" lastClr="000000"/>
              </a:solidFill>
            </a:rPr>
            <a:t>Определите общую сумму</a:t>
          </a:r>
          <a:r>
            <a:rPr lang="ru-RU" sz="1100" baseline="0">
              <a:solidFill>
                <a:sysClr val="windowText" lastClr="000000"/>
              </a:solidFill>
            </a:rPr>
            <a:t> всех заказов с учётом сезонной скидки (</a:t>
          </a:r>
          <a:r>
            <a:rPr lang="en-US" sz="1100" b="1" baseline="0">
              <a:solidFill>
                <a:sysClr val="windowText" lastClr="000000"/>
              </a:solidFill>
            </a:rPr>
            <a:t>12</a:t>
          </a:r>
          <a:r>
            <a:rPr lang="ru-RU" sz="1100" b="1" baseline="0">
              <a:solidFill>
                <a:sysClr val="windowText" lastClr="000000"/>
              </a:solidFill>
            </a:rPr>
            <a:t>%</a:t>
          </a:r>
          <a:r>
            <a:rPr lang="ru-RU" sz="1100" baseline="0">
              <a:solidFill>
                <a:sysClr val="windowText" lastClr="000000"/>
              </a:solidFill>
            </a:rPr>
            <a:t>) и курса доллара (</a:t>
          </a:r>
          <a:r>
            <a:rPr lang="ru-RU" sz="1100" b="1" baseline="0">
              <a:solidFill>
                <a:sysClr val="windowText" lastClr="000000"/>
              </a:solidFill>
            </a:rPr>
            <a:t>1</a:t>
          </a:r>
          <a:r>
            <a:rPr lang="en-US" sz="1100" b="1" baseline="0">
              <a:solidFill>
                <a:sysClr val="windowText" lastClr="000000"/>
              </a:solidFill>
            </a:rPr>
            <a:t>$ = 62 </a:t>
          </a:r>
          <a:r>
            <a:rPr lang="ru-RU" sz="1100" b="1" baseline="0">
              <a:solidFill>
                <a:sysClr val="windowText" lastClr="000000"/>
              </a:solidFill>
            </a:rPr>
            <a:t>руб</a:t>
          </a:r>
          <a:r>
            <a:rPr lang="ru-RU" sz="1100" baseline="0">
              <a:solidFill>
                <a:sysClr val="windowText" lastClr="000000"/>
              </a:solidFill>
            </a:rPr>
            <a:t>).</a:t>
          </a:r>
        </a:p>
        <a:p>
          <a:pPr algn="l"/>
          <a:endParaRPr lang="ru-RU" sz="1100" baseline="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Значение из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H12</a:t>
          </a:r>
          <a:r>
            <a:rPr lang="ru-RU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потребуется ввести в поле теста 2.</a:t>
          </a:r>
        </a:p>
        <a:p>
          <a:pPr algn="l"/>
          <a:endParaRPr lang="ru-RU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459828</xdr:colOff>
      <xdr:row>2</xdr:row>
      <xdr:rowOff>19708</xdr:rowOff>
    </xdr:from>
    <xdr:to>
      <xdr:col>10</xdr:col>
      <xdr:colOff>411655</xdr:colOff>
      <xdr:row>20</xdr:row>
      <xdr:rowOff>37653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E272A19-8084-4100-9A08-8A1D06447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9414" y="396329"/>
          <a:ext cx="4716517" cy="3171048"/>
        </a:xfrm>
        <a:prstGeom prst="rect">
          <a:avLst/>
        </a:prstGeom>
      </xdr:spPr>
    </xdr:pic>
    <xdr:clientData/>
  </xdr:twoCellAnchor>
  <xdr:twoCellAnchor>
    <xdr:from>
      <xdr:col>7</xdr:col>
      <xdr:colOff>317500</xdr:colOff>
      <xdr:row>0</xdr:row>
      <xdr:rowOff>194879</xdr:rowOff>
    </xdr:from>
    <xdr:to>
      <xdr:col>11</xdr:col>
      <xdr:colOff>240440</xdr:colOff>
      <xdr:row>3</xdr:row>
      <xdr:rowOff>122367</xdr:rowOff>
    </xdr:to>
    <xdr:sp macro="" textlink="">
      <xdr:nvSpPr>
        <xdr:cNvPr id="4" name="Прямоугольник: скругленные углы 3">
          <a:extLst>
            <a:ext uri="{FF2B5EF4-FFF2-40B4-BE49-F238E27FC236}">
              <a16:creationId xmlns:a16="http://schemas.microsoft.com/office/drawing/2014/main" id="{4A262F38-AD6C-451E-9123-0193D22CFD98}"/>
            </a:ext>
          </a:extLst>
        </xdr:cNvPr>
        <xdr:cNvSpPr/>
      </xdr:nvSpPr>
      <xdr:spPr>
        <a:xfrm>
          <a:off x="5099707" y="194879"/>
          <a:ext cx="2725699" cy="479281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Постройте график, как на рисунке</a:t>
          </a:r>
        </a:p>
      </xdr:txBody>
    </xdr:sp>
    <xdr:clientData/>
  </xdr:twoCellAnchor>
  <xdr:twoCellAnchor>
    <xdr:from>
      <xdr:col>10</xdr:col>
      <xdr:colOff>534277</xdr:colOff>
      <xdr:row>3</xdr:row>
      <xdr:rowOff>34158</xdr:rowOff>
    </xdr:from>
    <xdr:to>
      <xdr:col>17</xdr:col>
      <xdr:colOff>201450</xdr:colOff>
      <xdr:row>20</xdr:row>
      <xdr:rowOff>8759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222347-5039-C4B1-D656-5BECEABF0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16329</xdr:colOff>
      <xdr:row>0</xdr:row>
      <xdr:rowOff>119743</xdr:rowOff>
    </xdr:from>
    <xdr:to>
      <xdr:col>7</xdr:col>
      <xdr:colOff>310243</xdr:colOff>
      <xdr:row>7</xdr:row>
      <xdr:rowOff>119743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6474F1BC-0925-4654-90F7-9B3A3B28CAE7}"/>
            </a:ext>
          </a:extLst>
        </xdr:cNvPr>
        <xdr:cNvSpPr/>
      </xdr:nvSpPr>
      <xdr:spPr>
        <a:xfrm>
          <a:off x="3554186" y="119743"/>
          <a:ext cx="2318657" cy="1534886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С помощью инструмента Условное форматирование выделите: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Синим цветом заливки 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высший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уровень квалификации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Жёлтым цветом заливки и красным цветом шрифта выполнения плана 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больше 80%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56029</xdr:colOff>
      <xdr:row>0</xdr:row>
      <xdr:rowOff>28014</xdr:rowOff>
    </xdr:from>
    <xdr:to>
      <xdr:col>10</xdr:col>
      <xdr:colOff>542524</xdr:colOff>
      <xdr:row>9</xdr:row>
      <xdr:rowOff>134469</xdr:rowOff>
    </xdr:to>
    <xdr:sp macro="" textlink="">
      <xdr:nvSpPr>
        <xdr:cNvPr id="3" name="Прямоугольник: скругленные углы 2">
          <a:extLst>
            <a:ext uri="{FF2B5EF4-FFF2-40B4-BE49-F238E27FC236}">
              <a16:creationId xmlns:a16="http://schemas.microsoft.com/office/drawing/2014/main" id="{5F37B53E-F9B7-4B33-B33F-0943B38A761D}"/>
            </a:ext>
          </a:extLst>
        </xdr:cNvPr>
        <xdr:cNvSpPr/>
      </xdr:nvSpPr>
      <xdr:spPr>
        <a:xfrm>
          <a:off x="4924985" y="28014"/>
          <a:ext cx="2318657" cy="1748117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С помощью инструмента Условное форматирование выделите: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Синим цветом продажи артикула 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8486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(4)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Зелёным цветом заливки и белым цветом шрифта продажи 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больше 80 000 руб.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(3)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546098</xdr:colOff>
      <xdr:row>25</xdr:row>
      <xdr:rowOff>154268</xdr:rowOff>
    </xdr:from>
    <xdr:to>
      <xdr:col>4</xdr:col>
      <xdr:colOff>489322</xdr:colOff>
      <xdr:row>31</xdr:row>
      <xdr:rowOff>36606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C3EFA1DB-F01E-46BE-BC13-20D49D59BC2A}"/>
            </a:ext>
          </a:extLst>
        </xdr:cNvPr>
        <xdr:cNvSpPr/>
      </xdr:nvSpPr>
      <xdr:spPr>
        <a:xfrm>
          <a:off x="1358898" y="4459568"/>
          <a:ext cx="2521324" cy="872938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algn="l"/>
          <a:r>
            <a:rPr lang="ru-RU" sz="1100">
              <a:solidFill>
                <a:sysClr val="windowText" lastClr="000000"/>
              </a:solidFill>
            </a:rPr>
            <a:t>Ответьте на вопросы в столбце </a:t>
          </a:r>
          <a:r>
            <a:rPr lang="en-US" sz="1100">
              <a:solidFill>
                <a:sysClr val="windowText" lastClr="000000"/>
              </a:solidFill>
            </a:rPr>
            <a:t>H</a:t>
          </a:r>
          <a:r>
            <a:rPr lang="ru-RU" sz="1100">
              <a:solidFill>
                <a:sysClr val="windowText" lastClr="000000"/>
              </a:solidFill>
            </a:rPr>
            <a:t>, сравните</a:t>
          </a:r>
          <a:r>
            <a:rPr lang="ru-RU" sz="1100" baseline="0">
              <a:solidFill>
                <a:sysClr val="windowText" lastClr="000000"/>
              </a:solidFill>
            </a:rPr>
            <a:t> свои результаты со значениями в столбце </a:t>
          </a:r>
          <a:r>
            <a:rPr lang="en-US" sz="1100" baseline="0">
              <a:solidFill>
                <a:sysClr val="windowText" lastClr="000000"/>
              </a:solidFill>
            </a:rPr>
            <a:t>J</a:t>
          </a:r>
          <a:endParaRPr lang="ru-RU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28014</xdr:colOff>
      <xdr:row>0</xdr:row>
      <xdr:rowOff>252132</xdr:rowOff>
    </xdr:from>
    <xdr:to>
      <xdr:col>10</xdr:col>
      <xdr:colOff>403411</xdr:colOff>
      <xdr:row>5</xdr:row>
      <xdr:rowOff>117661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ACF9EDC8-603C-485D-A889-795D89D1436A}"/>
            </a:ext>
          </a:extLst>
        </xdr:cNvPr>
        <xdr:cNvSpPr/>
      </xdr:nvSpPr>
      <xdr:spPr>
        <a:xfrm>
          <a:off x="6129617" y="252132"/>
          <a:ext cx="2207559" cy="857250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algn="l"/>
          <a:r>
            <a:rPr lang="ru-RU" sz="1100">
              <a:solidFill>
                <a:sysClr val="windowText" lastClr="000000"/>
              </a:solidFill>
            </a:rPr>
            <a:t>Ответьте на вопросы в столбце </a:t>
          </a:r>
          <a:r>
            <a:rPr lang="en-US" sz="1100">
              <a:solidFill>
                <a:sysClr val="windowText" lastClr="000000"/>
              </a:solidFill>
            </a:rPr>
            <a:t>E</a:t>
          </a:r>
          <a:r>
            <a:rPr lang="ru-RU" sz="1100">
              <a:solidFill>
                <a:sysClr val="windowText" lastClr="000000"/>
              </a:solidFill>
            </a:rPr>
            <a:t>, сравните</a:t>
          </a:r>
          <a:r>
            <a:rPr lang="ru-RU" sz="1100" baseline="0">
              <a:solidFill>
                <a:sysClr val="windowText" lastClr="000000"/>
              </a:solidFill>
            </a:rPr>
            <a:t> свои результаты со значениями в столбце </a:t>
          </a:r>
          <a:r>
            <a:rPr lang="en-US" sz="1100" baseline="0">
              <a:solidFill>
                <a:sysClr val="windowText" lastClr="000000"/>
              </a:solidFill>
            </a:rPr>
            <a:t>G</a:t>
          </a:r>
          <a:endParaRPr lang="ru-RU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150813</xdr:colOff>
      <xdr:row>16</xdr:row>
      <xdr:rowOff>142875</xdr:rowOff>
    </xdr:from>
    <xdr:to>
      <xdr:col>9</xdr:col>
      <xdr:colOff>528150</xdr:colOff>
      <xdr:row>24</xdr:row>
      <xdr:rowOff>83190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DEEF78F2-4604-473F-BB8C-EC0C95B89346}"/>
            </a:ext>
          </a:extLst>
        </xdr:cNvPr>
        <xdr:cNvSpPr/>
      </xdr:nvSpPr>
      <xdr:spPr>
        <a:xfrm>
          <a:off x="5770563" y="2984500"/>
          <a:ext cx="2663337" cy="1273815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algn="l"/>
          <a:r>
            <a:rPr lang="ru-RU" sz="1100">
              <a:solidFill>
                <a:sysClr val="windowText" lastClr="000000"/>
              </a:solidFill>
            </a:rPr>
            <a:t>По номеру артикула проставьте напротив</a:t>
          </a:r>
          <a:r>
            <a:rPr lang="ru-RU" sz="1100" baseline="0">
              <a:solidFill>
                <a:sysClr val="windowText" lastClr="000000"/>
              </a:solidFill>
            </a:rPr>
            <a:t> </a:t>
          </a:r>
          <a:r>
            <a:rPr lang="ru-RU" sz="1100" b="1" baseline="0">
              <a:solidFill>
                <a:sysClr val="windowText" lastClr="000000"/>
              </a:solidFill>
            </a:rPr>
            <a:t>Наименование</a:t>
          </a:r>
          <a:r>
            <a:rPr lang="ru-RU" sz="1100" baseline="0">
              <a:solidFill>
                <a:sysClr val="windowText" lastClr="000000"/>
              </a:solidFill>
            </a:rPr>
            <a:t> (столбец С) и </a:t>
          </a:r>
          <a:r>
            <a:rPr lang="ru-RU" sz="1100" b="1" baseline="0">
              <a:solidFill>
                <a:sysClr val="windowText" lastClr="000000"/>
              </a:solidFill>
            </a:rPr>
            <a:t>Цена, руб. </a:t>
          </a:r>
          <a:r>
            <a:rPr lang="ru-RU" sz="1100" baseline="0">
              <a:solidFill>
                <a:sysClr val="windowText" lastClr="000000"/>
              </a:solidFill>
            </a:rPr>
            <a:t>(столбец </a:t>
          </a:r>
          <a:r>
            <a:rPr lang="en-US" sz="1100" baseline="0">
              <a:solidFill>
                <a:sysClr val="windowText" lastClr="000000"/>
              </a:solidFill>
            </a:rPr>
            <a:t>D)</a:t>
          </a:r>
          <a:r>
            <a:rPr lang="ru-RU" sz="11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Рассчитайте стоимость (Цена*Кол-во).</a:t>
          </a:r>
        </a:p>
        <a:p>
          <a:pPr algn="l"/>
          <a:endParaRPr lang="ru-RU" sz="1100" baseline="0">
            <a:solidFill>
              <a:sysClr val="windowText" lastClr="000000"/>
            </a:solidFill>
          </a:endParaRP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Данные для подстановки возьмите из таблицы справа (</a:t>
          </a:r>
          <a:r>
            <a:rPr lang="en-US" sz="1100" b="1" baseline="0">
              <a:solidFill>
                <a:sysClr val="windowText" lastClr="000000"/>
              </a:solidFill>
            </a:rPr>
            <a:t>H1:J10</a:t>
          </a:r>
          <a:r>
            <a:rPr lang="en-US" sz="1100" baseline="0">
              <a:solidFill>
                <a:sysClr val="windowText" lastClr="000000"/>
              </a:solidFill>
            </a:rPr>
            <a:t>)</a:t>
          </a:r>
          <a:endParaRPr lang="ru-RU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10532</xdr:colOff>
      <xdr:row>17</xdr:row>
      <xdr:rowOff>117232</xdr:rowOff>
    </xdr:from>
    <xdr:to>
      <xdr:col>10</xdr:col>
      <xdr:colOff>91128</xdr:colOff>
      <xdr:row>27</xdr:row>
      <xdr:rowOff>139213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842B636F-BA4B-46AF-ABAD-43478B339B65}"/>
            </a:ext>
          </a:extLst>
        </xdr:cNvPr>
        <xdr:cNvSpPr/>
      </xdr:nvSpPr>
      <xdr:spPr>
        <a:xfrm>
          <a:off x="5637609" y="3116386"/>
          <a:ext cx="3148134" cy="1682750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algn="l"/>
          <a:r>
            <a:rPr lang="ru-RU" sz="1100">
              <a:solidFill>
                <a:sysClr val="windowText" lastClr="000000"/>
              </a:solidFill>
            </a:rPr>
            <a:t>По номеру артикула проставьте напротив</a:t>
          </a:r>
          <a:r>
            <a:rPr lang="ru-RU" sz="1100" baseline="0">
              <a:solidFill>
                <a:sysClr val="windowText" lastClr="000000"/>
              </a:solidFill>
            </a:rPr>
            <a:t> </a:t>
          </a:r>
          <a:r>
            <a:rPr lang="ru-RU" sz="1100" b="1" baseline="0">
              <a:solidFill>
                <a:sysClr val="windowText" lastClr="000000"/>
              </a:solidFill>
            </a:rPr>
            <a:t>Наименование</a:t>
          </a:r>
          <a:r>
            <a:rPr lang="ru-RU" sz="1100" baseline="0">
              <a:solidFill>
                <a:sysClr val="windowText" lastClr="000000"/>
              </a:solidFill>
            </a:rPr>
            <a:t> (столбец С) и </a:t>
          </a:r>
          <a:r>
            <a:rPr lang="ru-RU" sz="1100" b="1" baseline="0">
              <a:solidFill>
                <a:sysClr val="windowText" lastClr="000000"/>
              </a:solidFill>
            </a:rPr>
            <a:t>Цена, руб. </a:t>
          </a:r>
          <a:r>
            <a:rPr lang="ru-RU" sz="1100" baseline="0">
              <a:solidFill>
                <a:sysClr val="windowText" lastClr="000000"/>
              </a:solidFill>
            </a:rPr>
            <a:t>(столбец </a:t>
          </a:r>
          <a:r>
            <a:rPr lang="en-US" sz="1100" baseline="0">
              <a:solidFill>
                <a:sysClr val="windowText" lastClr="000000"/>
              </a:solidFill>
            </a:rPr>
            <a:t>D)</a:t>
          </a:r>
          <a:r>
            <a:rPr lang="ru-RU" sz="11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Рассчитайте стоимость (Цена*Кол-во).</a:t>
          </a:r>
        </a:p>
        <a:p>
          <a:pPr algn="l"/>
          <a:endParaRPr lang="ru-RU" sz="1100" baseline="0">
            <a:solidFill>
              <a:sysClr val="windowText" lastClr="000000"/>
            </a:solidFill>
          </a:endParaRP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Данные для подстановки возьмите из таблицы на листе </a:t>
          </a:r>
          <a:r>
            <a:rPr lang="ru-RU" sz="1100" b="1" baseline="0">
              <a:solidFill>
                <a:sysClr val="windowText" lastClr="000000"/>
              </a:solidFill>
            </a:rPr>
            <a:t>ПРАЙС-ЛИСТ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584201</xdr:colOff>
      <xdr:row>6</xdr:row>
      <xdr:rowOff>101600</xdr:rowOff>
    </xdr:from>
    <xdr:to>
      <xdr:col>9</xdr:col>
      <xdr:colOff>381000</xdr:colOff>
      <xdr:row>22</xdr:row>
      <xdr:rowOff>57150</xdr:rowOff>
    </xdr:to>
    <xdr:grpSp>
      <xdr:nvGrpSpPr>
        <xdr:cNvPr id="8" name="Группа 7">
          <a:extLst>
            <a:ext uri="{FF2B5EF4-FFF2-40B4-BE49-F238E27FC236}">
              <a16:creationId xmlns:a16="http://schemas.microsoft.com/office/drawing/2014/main" id="{5FDEC978-6449-4530-87DB-1836A285D23B}"/>
            </a:ext>
          </a:extLst>
        </xdr:cNvPr>
        <xdr:cNvGrpSpPr/>
      </xdr:nvGrpSpPr>
      <xdr:grpSpPr>
        <a:xfrm>
          <a:off x="5262034" y="1413933"/>
          <a:ext cx="3511549" cy="3003550"/>
          <a:chOff x="4667251" y="1377950"/>
          <a:chExt cx="3073399" cy="3003550"/>
        </a:xfrm>
      </xdr:grpSpPr>
      <xdr:sp macro="" textlink="">
        <xdr:nvSpPr>
          <xdr:cNvPr id="2" name="Прямоугольник: скругленные углы 1">
            <a:extLst>
              <a:ext uri="{FF2B5EF4-FFF2-40B4-BE49-F238E27FC236}">
                <a16:creationId xmlns:a16="http://schemas.microsoft.com/office/drawing/2014/main" id="{93904517-097B-4933-AB48-95088BFFB30F}"/>
              </a:ext>
            </a:extLst>
          </xdr:cNvPr>
          <xdr:cNvSpPr/>
        </xdr:nvSpPr>
        <xdr:spPr>
          <a:xfrm>
            <a:off x="4667251" y="1377950"/>
            <a:ext cx="3073399" cy="3003550"/>
          </a:xfrm>
          <a:prstGeom prst="roundRect">
            <a:avLst>
              <a:gd name="adj" fmla="val 4637"/>
            </a:avLst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ru-RU" sz="1100" b="1">
                <a:solidFill>
                  <a:srgbClr val="FF0000"/>
                </a:solidFill>
              </a:rPr>
              <a:t>ЗАДАНИЕ:</a:t>
            </a:r>
          </a:p>
          <a:p>
            <a:pPr algn="l"/>
            <a:r>
              <a:rPr lang="ru-RU" sz="1100">
                <a:solidFill>
                  <a:sysClr val="windowText" lastClr="000000"/>
                </a:solidFill>
              </a:rPr>
              <a:t>Заполните</a:t>
            </a:r>
            <a:r>
              <a:rPr lang="ru-RU" sz="1100" baseline="0">
                <a:solidFill>
                  <a:sysClr val="windowText" lastClr="000000"/>
                </a:solidFill>
              </a:rPr>
              <a:t> таблицу недостающей информацией:</a:t>
            </a:r>
          </a:p>
          <a:p>
            <a:pPr algn="l"/>
            <a:r>
              <a:rPr lang="ru-RU" sz="1100" baseline="0">
                <a:solidFill>
                  <a:sysClr val="windowText" lastClr="000000"/>
                </a:solidFill>
              </a:rPr>
              <a:t> - в столбец С фамилию сотрудника</a:t>
            </a:r>
          </a:p>
          <a:p>
            <a:pPr algn="l"/>
            <a:r>
              <a:rPr lang="en-US" sz="1100" baseline="0">
                <a:solidFill>
                  <a:sysClr val="windowText" lastClr="000000"/>
                </a:solidFill>
              </a:rPr>
              <a:t> </a:t>
            </a:r>
            <a:r>
              <a:rPr lang="ru-RU" sz="1100" baseline="0">
                <a:solidFill>
                  <a:sysClr val="windowText" lastClr="000000"/>
                </a:solidFill>
              </a:rPr>
              <a:t>- в столбец </a:t>
            </a:r>
            <a:r>
              <a:rPr lang="en-US" sz="1100" baseline="0">
                <a:solidFill>
                  <a:sysClr val="windowText" lastClr="000000"/>
                </a:solidFill>
              </a:rPr>
              <a:t>D </a:t>
            </a:r>
            <a:r>
              <a:rPr lang="ru-RU" sz="1100" baseline="0">
                <a:solidFill>
                  <a:sysClr val="windowText" lastClr="000000"/>
                </a:solidFill>
              </a:rPr>
              <a:t>филиал </a:t>
            </a:r>
          </a:p>
          <a:p>
            <a:pPr algn="l"/>
            <a:r>
              <a:rPr lang="ru-RU" sz="1100" baseline="0">
                <a:solidFill>
                  <a:sysClr val="windowText" lastClr="000000"/>
                </a:solidFill>
              </a:rPr>
              <a:t>Данные для подстановки на листе </a:t>
            </a:r>
            <a:r>
              <a:rPr lang="ru-RU" sz="1100" b="1" baseline="0">
                <a:solidFill>
                  <a:sysClr val="windowText" lastClr="000000"/>
                </a:solidFill>
              </a:rPr>
              <a:t>Сотрудники</a:t>
            </a:r>
          </a:p>
          <a:p>
            <a:pPr algn="l"/>
            <a:endParaRPr lang="ru-RU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ru-RU" sz="1100" baseline="0">
                <a:solidFill>
                  <a:sysClr val="windowText" lastClr="000000"/>
                </a:solidFill>
              </a:rPr>
              <a:t>Заполните таблицу (</a:t>
            </a:r>
            <a:r>
              <a:rPr lang="en-US" sz="1100" baseline="0">
                <a:solidFill>
                  <a:sysClr val="windowText" lastClr="000000"/>
                </a:solidFill>
              </a:rPr>
              <a:t>G1:H6)</a:t>
            </a:r>
            <a:r>
              <a:rPr lang="ru-RU" sz="1100" baseline="0">
                <a:solidFill>
                  <a:sysClr val="windowText" lastClr="000000"/>
                </a:solidFill>
              </a:rPr>
              <a:t> как на рисунке:</a:t>
            </a:r>
          </a:p>
        </xdr:txBody>
      </xdr:sp>
      <xdr:pic>
        <xdr:nvPicPr>
          <xdr:cNvPr id="7" name="Рисунок 6">
            <a:extLst>
              <a:ext uri="{FF2B5EF4-FFF2-40B4-BE49-F238E27FC236}">
                <a16:creationId xmlns:a16="http://schemas.microsoft.com/office/drawing/2014/main" id="{1AFC00A8-E709-4F48-BAE8-97861E3CFE6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81550" y="2882900"/>
            <a:ext cx="2667000" cy="12858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49252</xdr:colOff>
      <xdr:row>0</xdr:row>
      <xdr:rowOff>75933</xdr:rowOff>
    </xdr:from>
    <xdr:to>
      <xdr:col>9</xdr:col>
      <xdr:colOff>353124</xdr:colOff>
      <xdr:row>5</xdr:row>
      <xdr:rowOff>95449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1A75BE58-B896-45B3-9022-5A00C8786AEE}"/>
            </a:ext>
          </a:extLst>
        </xdr:cNvPr>
        <xdr:cNvSpPr/>
      </xdr:nvSpPr>
      <xdr:spPr>
        <a:xfrm>
          <a:off x="3664106" y="75933"/>
          <a:ext cx="2129884" cy="1013833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На основании данных столбца А определите 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Офис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и 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ФИО сотрудника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в отдельных столбцах таблицы. </a:t>
          </a:r>
          <a:endParaRPr lang="ru-RU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95715</xdr:colOff>
      <xdr:row>12</xdr:row>
      <xdr:rowOff>0</xdr:rowOff>
    </xdr:from>
    <xdr:to>
      <xdr:col>12</xdr:col>
      <xdr:colOff>399586</xdr:colOff>
      <xdr:row>14</xdr:row>
      <xdr:rowOff>30401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5D041BC4-9F06-408B-BB79-DAAE0461B859}"/>
            </a:ext>
          </a:extLst>
        </xdr:cNvPr>
        <xdr:cNvSpPr/>
      </xdr:nvSpPr>
      <xdr:spPr>
        <a:xfrm>
          <a:off x="8134815" y="2440921"/>
          <a:ext cx="2132671" cy="1008955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ячейках столбца 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получите с помощью формулы данные по офису прода, а в столбце 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С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данные по артикулу.</a:t>
          </a:r>
          <a:endParaRPr lang="ru-RU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102219</xdr:colOff>
      <xdr:row>0</xdr:row>
      <xdr:rowOff>139390</xdr:rowOff>
    </xdr:from>
    <xdr:to>
      <xdr:col>5</xdr:col>
      <xdr:colOff>60403</xdr:colOff>
      <xdr:row>5</xdr:row>
      <xdr:rowOff>18585</xdr:rowOff>
    </xdr:to>
    <xdr:sp macro="" textlink="">
      <xdr:nvSpPr>
        <xdr:cNvPr id="3" name="Прямоугольник: скругленные углы 2">
          <a:extLst>
            <a:ext uri="{FF2B5EF4-FFF2-40B4-BE49-F238E27FC236}">
              <a16:creationId xmlns:a16="http://schemas.microsoft.com/office/drawing/2014/main" id="{C353556C-3448-4071-92FB-9829211FCEB8}"/>
            </a:ext>
          </a:extLst>
        </xdr:cNvPr>
        <xdr:cNvSpPr/>
      </xdr:nvSpPr>
      <xdr:spPr>
        <a:xfrm>
          <a:off x="4404731" y="139390"/>
          <a:ext cx="1602989" cy="873512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На основании данных столбца А определите 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Индекс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(столбец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B)</a:t>
          </a:r>
          <a:endParaRPr lang="ru-RU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ita" refreshedDate="45772.746127546299" createdVersion="8" refreshedVersion="8" minRefreshableVersion="3" recordCount="56" xr:uid="{F9540BAC-99BD-2E4B-9A6A-45156CAAD653}">
  <cacheSource type="worksheet">
    <worksheetSource name="Table1"/>
  </cacheSource>
  <cacheFields count="7">
    <cacheField name="Дата" numFmtId="14">
      <sharedItems containsSemiMixedTypes="0" containsNonDate="0" containsDate="1" containsString="0" minDate="2019-01-05T00:00:00" maxDate="2019-12-14T00:00:00"/>
    </cacheField>
    <cacheField name="Наименование" numFmtId="0">
      <sharedItems count="8">
        <s v="Холодильник"/>
        <s v="Пылесос"/>
        <s v="Вентилятор"/>
        <s v="Чайник"/>
        <s v="Плита"/>
        <s v="Фильтр"/>
        <s v="Утюг"/>
        <s v="Фен"/>
      </sharedItems>
    </cacheField>
    <cacheField name="Сотрудник" numFmtId="0">
      <sharedItems count="13">
        <s v="Бумажкин М."/>
        <s v="Великий Д."/>
        <s v="Денежкина О."/>
        <s v="Жуликов М."/>
        <s v="Лентяев А."/>
        <s v="Якушев Д."/>
        <s v="Мерзляков Р."/>
        <s v="Мурзиков Ф."/>
        <s v="Окорочков А."/>
        <s v="Скородумов Н."/>
        <s v="Червячков К."/>
        <s v="Чижиков К."/>
        <s v="Чудакова М."/>
      </sharedItems>
    </cacheField>
    <cacheField name="Покупатель" numFmtId="0">
      <sharedItems count="2">
        <s v="м"/>
        <s v="ж"/>
      </sharedItems>
    </cacheField>
    <cacheField name="Цена, руб" numFmtId="165">
      <sharedItems containsSemiMixedTypes="0" containsString="0" containsNumber="1" containsInteger="1" minValue="560" maxValue="20000"/>
    </cacheField>
    <cacheField name="Коли-чество" numFmtId="165">
      <sharedItems containsSemiMixedTypes="0" containsString="0" containsNumber="1" containsInteger="1" minValue="3" maxValue="44"/>
    </cacheField>
    <cacheField name="Стоимость, руб." numFmtId="165">
      <sharedItems containsSemiMixedTypes="0" containsString="0" containsNumber="1" containsInteger="1" minValue="3360" maxValue="6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d v="2019-01-25T00:00:00"/>
    <x v="0"/>
    <x v="0"/>
    <x v="0"/>
    <n v="12000"/>
    <n v="3"/>
    <n v="36000"/>
  </r>
  <r>
    <d v="2019-10-25T00:00:00"/>
    <x v="1"/>
    <x v="1"/>
    <x v="1"/>
    <n v="20000"/>
    <n v="8"/>
    <n v="160000"/>
  </r>
  <r>
    <d v="2019-02-28T00:00:00"/>
    <x v="2"/>
    <x v="2"/>
    <x v="0"/>
    <n v="1900"/>
    <n v="7"/>
    <n v="13300"/>
  </r>
  <r>
    <d v="2019-01-17T00:00:00"/>
    <x v="3"/>
    <x v="3"/>
    <x v="1"/>
    <n v="2500"/>
    <n v="12"/>
    <n v="30000"/>
  </r>
  <r>
    <d v="2019-02-09T00:00:00"/>
    <x v="4"/>
    <x v="4"/>
    <x v="1"/>
    <n v="6210"/>
    <n v="15"/>
    <n v="93150"/>
  </r>
  <r>
    <d v="2019-02-01T00:00:00"/>
    <x v="5"/>
    <x v="5"/>
    <x v="1"/>
    <n v="560"/>
    <n v="6"/>
    <n v="3360"/>
  </r>
  <r>
    <d v="2019-04-19T00:00:00"/>
    <x v="0"/>
    <x v="6"/>
    <x v="1"/>
    <n v="12000"/>
    <n v="10"/>
    <n v="120000"/>
  </r>
  <r>
    <d v="2019-02-23T00:00:00"/>
    <x v="0"/>
    <x v="7"/>
    <x v="1"/>
    <n v="12000"/>
    <n v="8"/>
    <n v="96000"/>
  </r>
  <r>
    <d v="2019-12-03T00:00:00"/>
    <x v="3"/>
    <x v="8"/>
    <x v="0"/>
    <n v="2500"/>
    <n v="7"/>
    <n v="17500"/>
  </r>
  <r>
    <d v="2019-05-04T00:00:00"/>
    <x v="2"/>
    <x v="9"/>
    <x v="1"/>
    <n v="1900"/>
    <n v="16"/>
    <n v="30400"/>
  </r>
  <r>
    <d v="2019-10-25T00:00:00"/>
    <x v="0"/>
    <x v="10"/>
    <x v="0"/>
    <n v="12000"/>
    <n v="14"/>
    <n v="168000"/>
  </r>
  <r>
    <d v="2019-04-04T00:00:00"/>
    <x v="0"/>
    <x v="11"/>
    <x v="1"/>
    <n v="12000"/>
    <n v="16"/>
    <n v="192000"/>
  </r>
  <r>
    <d v="2019-09-27T00:00:00"/>
    <x v="4"/>
    <x v="12"/>
    <x v="0"/>
    <n v="6210"/>
    <n v="16"/>
    <n v="99360"/>
  </r>
  <r>
    <d v="2019-10-18T00:00:00"/>
    <x v="3"/>
    <x v="1"/>
    <x v="0"/>
    <n v="2500"/>
    <n v="19"/>
    <n v="47500"/>
  </r>
  <r>
    <d v="2019-10-24T00:00:00"/>
    <x v="2"/>
    <x v="2"/>
    <x v="0"/>
    <n v="1900"/>
    <n v="7"/>
    <n v="13300"/>
  </r>
  <r>
    <d v="2019-07-12T00:00:00"/>
    <x v="6"/>
    <x v="3"/>
    <x v="0"/>
    <n v="1200"/>
    <n v="18"/>
    <n v="21600"/>
  </r>
  <r>
    <d v="2019-12-05T00:00:00"/>
    <x v="7"/>
    <x v="4"/>
    <x v="0"/>
    <n v="850"/>
    <n v="5"/>
    <n v="4250"/>
  </r>
  <r>
    <d v="2019-07-24T00:00:00"/>
    <x v="0"/>
    <x v="5"/>
    <x v="1"/>
    <n v="12000"/>
    <n v="6"/>
    <n v="72000"/>
  </r>
  <r>
    <d v="2019-02-08T00:00:00"/>
    <x v="1"/>
    <x v="6"/>
    <x v="0"/>
    <n v="20000"/>
    <n v="7"/>
    <n v="140000"/>
  </r>
  <r>
    <d v="2019-07-15T00:00:00"/>
    <x v="2"/>
    <x v="7"/>
    <x v="1"/>
    <n v="1900"/>
    <n v="8"/>
    <n v="15200"/>
  </r>
  <r>
    <d v="2019-10-01T00:00:00"/>
    <x v="3"/>
    <x v="3"/>
    <x v="0"/>
    <n v="2500"/>
    <n v="9"/>
    <n v="22500"/>
  </r>
  <r>
    <d v="2019-06-11T00:00:00"/>
    <x v="4"/>
    <x v="4"/>
    <x v="1"/>
    <n v="6210"/>
    <n v="10"/>
    <n v="62100"/>
  </r>
  <r>
    <d v="2019-09-29T00:00:00"/>
    <x v="5"/>
    <x v="5"/>
    <x v="0"/>
    <n v="560"/>
    <n v="11"/>
    <n v="6160"/>
  </r>
  <r>
    <d v="2019-01-29T00:00:00"/>
    <x v="0"/>
    <x v="6"/>
    <x v="1"/>
    <n v="12000"/>
    <n v="12"/>
    <n v="144000"/>
  </r>
  <r>
    <d v="2019-07-01T00:00:00"/>
    <x v="0"/>
    <x v="7"/>
    <x v="0"/>
    <n v="12000"/>
    <n v="13"/>
    <n v="156000"/>
  </r>
  <r>
    <d v="2019-05-20T00:00:00"/>
    <x v="3"/>
    <x v="8"/>
    <x v="0"/>
    <n v="2500"/>
    <n v="14"/>
    <n v="35000"/>
  </r>
  <r>
    <d v="2019-03-17T00:00:00"/>
    <x v="2"/>
    <x v="9"/>
    <x v="0"/>
    <n v="1900"/>
    <n v="15"/>
    <n v="28500"/>
  </r>
  <r>
    <d v="2019-08-28T00:00:00"/>
    <x v="0"/>
    <x v="10"/>
    <x v="0"/>
    <n v="12000"/>
    <n v="16"/>
    <n v="192000"/>
  </r>
  <r>
    <d v="2019-11-13T00:00:00"/>
    <x v="0"/>
    <x v="11"/>
    <x v="0"/>
    <n v="12000"/>
    <n v="17"/>
    <n v="204000"/>
  </r>
  <r>
    <d v="2019-11-19T00:00:00"/>
    <x v="4"/>
    <x v="12"/>
    <x v="0"/>
    <n v="6210"/>
    <n v="18"/>
    <n v="111780"/>
  </r>
  <r>
    <d v="2019-06-13T00:00:00"/>
    <x v="0"/>
    <x v="0"/>
    <x v="0"/>
    <n v="12000"/>
    <n v="19"/>
    <n v="228000"/>
  </r>
  <r>
    <d v="2019-04-29T00:00:00"/>
    <x v="1"/>
    <x v="1"/>
    <x v="1"/>
    <n v="20000"/>
    <n v="20"/>
    <n v="400000"/>
  </r>
  <r>
    <d v="2019-12-02T00:00:00"/>
    <x v="2"/>
    <x v="2"/>
    <x v="0"/>
    <n v="1900"/>
    <n v="21"/>
    <n v="39900"/>
  </r>
  <r>
    <d v="2019-01-21T00:00:00"/>
    <x v="3"/>
    <x v="3"/>
    <x v="1"/>
    <n v="2500"/>
    <n v="22"/>
    <n v="55000"/>
  </r>
  <r>
    <d v="2019-09-21T00:00:00"/>
    <x v="4"/>
    <x v="4"/>
    <x v="0"/>
    <n v="6210"/>
    <n v="23"/>
    <n v="142830"/>
  </r>
  <r>
    <d v="2019-11-15T00:00:00"/>
    <x v="5"/>
    <x v="5"/>
    <x v="1"/>
    <n v="560"/>
    <n v="24"/>
    <n v="13440"/>
  </r>
  <r>
    <d v="2019-06-16T00:00:00"/>
    <x v="0"/>
    <x v="6"/>
    <x v="0"/>
    <n v="12000"/>
    <n v="25"/>
    <n v="300000"/>
  </r>
  <r>
    <d v="2019-07-13T00:00:00"/>
    <x v="0"/>
    <x v="7"/>
    <x v="1"/>
    <n v="12000"/>
    <n v="26"/>
    <n v="312000"/>
  </r>
  <r>
    <d v="2019-02-23T00:00:00"/>
    <x v="3"/>
    <x v="8"/>
    <x v="0"/>
    <n v="2500"/>
    <n v="27"/>
    <n v="67500"/>
  </r>
  <r>
    <d v="2019-12-03T00:00:00"/>
    <x v="2"/>
    <x v="9"/>
    <x v="1"/>
    <n v="1900"/>
    <n v="28"/>
    <n v="53200"/>
  </r>
  <r>
    <d v="2019-05-20T00:00:00"/>
    <x v="0"/>
    <x v="10"/>
    <x v="0"/>
    <n v="12000"/>
    <n v="29"/>
    <n v="348000"/>
  </r>
  <r>
    <d v="2019-05-19T00:00:00"/>
    <x v="0"/>
    <x v="11"/>
    <x v="1"/>
    <n v="12000"/>
    <n v="30"/>
    <n v="360000"/>
  </r>
  <r>
    <d v="2019-02-19T00:00:00"/>
    <x v="4"/>
    <x v="12"/>
    <x v="0"/>
    <n v="6210"/>
    <n v="31"/>
    <n v="192510"/>
  </r>
  <r>
    <d v="2019-05-10T00:00:00"/>
    <x v="0"/>
    <x v="0"/>
    <x v="1"/>
    <n v="12000"/>
    <n v="32"/>
    <n v="384000"/>
  </r>
  <r>
    <d v="2019-04-09T00:00:00"/>
    <x v="1"/>
    <x v="1"/>
    <x v="0"/>
    <n v="20000"/>
    <n v="33"/>
    <n v="660000"/>
  </r>
  <r>
    <d v="2019-09-24T00:00:00"/>
    <x v="2"/>
    <x v="2"/>
    <x v="1"/>
    <n v="1900"/>
    <n v="34"/>
    <n v="64600"/>
  </r>
  <r>
    <d v="2019-04-12T00:00:00"/>
    <x v="3"/>
    <x v="3"/>
    <x v="0"/>
    <n v="2500"/>
    <n v="35"/>
    <n v="87500"/>
  </r>
  <r>
    <d v="2019-05-30T00:00:00"/>
    <x v="4"/>
    <x v="4"/>
    <x v="1"/>
    <n v="6210"/>
    <n v="36"/>
    <n v="223560"/>
  </r>
  <r>
    <d v="2019-04-29T00:00:00"/>
    <x v="5"/>
    <x v="5"/>
    <x v="0"/>
    <n v="560"/>
    <n v="37"/>
    <n v="20720"/>
  </r>
  <r>
    <d v="2019-06-13T00:00:00"/>
    <x v="0"/>
    <x v="6"/>
    <x v="1"/>
    <n v="12000"/>
    <n v="38"/>
    <n v="456000"/>
  </r>
  <r>
    <d v="2019-06-12T00:00:00"/>
    <x v="0"/>
    <x v="7"/>
    <x v="0"/>
    <n v="12000"/>
    <n v="39"/>
    <n v="468000"/>
  </r>
  <r>
    <d v="2019-01-05T00:00:00"/>
    <x v="3"/>
    <x v="8"/>
    <x v="1"/>
    <n v="2500"/>
    <n v="40"/>
    <n v="100000"/>
  </r>
  <r>
    <d v="2019-11-13T00:00:00"/>
    <x v="2"/>
    <x v="9"/>
    <x v="0"/>
    <n v="1900"/>
    <n v="41"/>
    <n v="77900"/>
  </r>
  <r>
    <d v="2019-08-09T00:00:00"/>
    <x v="0"/>
    <x v="10"/>
    <x v="1"/>
    <n v="12000"/>
    <n v="42"/>
    <n v="504000"/>
  </r>
  <r>
    <d v="2019-12-13T00:00:00"/>
    <x v="0"/>
    <x v="11"/>
    <x v="0"/>
    <n v="12000"/>
    <n v="43"/>
    <n v="516000"/>
  </r>
  <r>
    <d v="2019-01-27T00:00:00"/>
    <x v="4"/>
    <x v="12"/>
    <x v="1"/>
    <n v="6210"/>
    <n v="44"/>
    <n v="2732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C5D0A3-F0A5-2D49-B4B1-3FA4B668F44B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7">
    <pivotField numFmtId="14" showAll="0"/>
    <pivotField axis="axisRow" showAll="0">
      <items count="9">
        <item x="2"/>
        <item x="4"/>
        <item x="1"/>
        <item x="6"/>
        <item x="7"/>
        <item x="5"/>
        <item x="0"/>
        <item x="3"/>
        <item t="default"/>
      </items>
    </pivotField>
    <pivotField showAll="0"/>
    <pivotField showAll="0"/>
    <pivotField numFmtId="165" showAll="0"/>
    <pivotField numFmtId="165" showAll="0"/>
    <pivotField dataField="1" numFmtId="165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Стоимость, руб.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B00604-3729-CF49-A096-F77D0524A8B6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7">
    <pivotField numFmtId="14" showAll="0"/>
    <pivotField axis="axisRow" showAll="0">
      <items count="9">
        <item x="2"/>
        <item x="4"/>
        <item x="1"/>
        <item x="6"/>
        <item x="7"/>
        <item x="5"/>
        <item x="0"/>
        <item x="3"/>
        <item t="default"/>
      </items>
    </pivotField>
    <pivotField showAll="0"/>
    <pivotField showAll="0"/>
    <pivotField numFmtId="165" showAll="0"/>
    <pivotField dataField="1" numFmtId="165" showAll="0"/>
    <pivotField numFmtId="165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Коли-чество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B7906C-AB76-8A4F-A4BD-90F8D021EE3C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8" firstHeaderRow="1" firstDataRow="2" firstDataCol="1"/>
  <pivotFields count="7">
    <pivotField numFmtId="14" showAll="0"/>
    <pivotField showAll="0"/>
    <pivotField axis="axisRow" showAll="0">
      <items count="14"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x="5"/>
        <item t="default"/>
      </items>
    </pivotField>
    <pivotField axis="axisCol" showAll="0">
      <items count="3">
        <item x="1"/>
        <item x="0"/>
        <item t="default"/>
      </items>
    </pivotField>
    <pivotField numFmtId="165" showAll="0"/>
    <pivotField numFmtId="165" showAll="0"/>
    <pivotField dataField="1" numFmtId="165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Стоимость, руб.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F02666-AA44-3544-927C-103976C109EB}" name="Table1" displayName="Table1" ref="A1:G57" totalsRowShown="0" headerRowDxfId="32" headerRowBorderDxfId="41" tableBorderDxfId="42" totalsRowBorderDxfId="40">
  <autoFilter ref="A1:G57" xr:uid="{53F02666-AA44-3544-927C-103976C109EB}"/>
  <tableColumns count="7">
    <tableColumn id="1" xr3:uid="{A2A02ED7-3DCB-D747-8DE0-7D57030066F1}" name="Дата" dataDxfId="39"/>
    <tableColumn id="2" xr3:uid="{C4BF6766-A3FF-4042-A9AE-34AB6804F6D8}" name="Наименование" dataDxfId="38"/>
    <tableColumn id="3" xr3:uid="{D5F87AF1-C4F8-D349-B795-A5070FD2DF77}" name="Сотрудник" dataDxfId="37"/>
    <tableColumn id="4" xr3:uid="{B49C89FE-2A4B-474B-8A1F-D1504FC7663D}" name="Покупатель" dataDxfId="36"/>
    <tableColumn id="5" xr3:uid="{215CAA6A-5A56-FB41-89F5-6C667D669B37}" name="Цена, руб" dataDxfId="35" dataCellStyle="Comma"/>
    <tableColumn id="6" xr3:uid="{467B44B8-290C-6245-A58B-7791DD736A7B}" name="Коли-чество" dataDxfId="34" dataCellStyle="Comma"/>
    <tableColumn id="7" xr3:uid="{CC553AA4-5FBD-1440-A8D2-A33A10979543}" name="Стоимость, руб." dataDxfId="33" dataCellStyle="Comma">
      <calculatedColumnFormula>E2*F2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F6829-03EE-4DF6-B37C-B5CEEA1C2DA7}">
  <sheetPr codeName="Лист2"/>
  <dimension ref="A1:H12"/>
  <sheetViews>
    <sheetView tabSelected="1" zoomScale="150" zoomScaleNormal="150" workbookViewId="0">
      <selection activeCell="E19" sqref="E19"/>
    </sheetView>
  </sheetViews>
  <sheetFormatPr baseColWidth="10" defaultColWidth="9.1640625" defaultRowHeight="13" x14ac:dyDescent="0.15"/>
  <cols>
    <col min="1" max="1" width="7.83203125" style="7" bestFit="1" customWidth="1"/>
    <col min="2" max="2" width="15.5" style="2" customWidth="1"/>
    <col min="3" max="3" width="10.33203125" style="2" customWidth="1"/>
    <col min="4" max="4" width="9.5" style="2" customWidth="1"/>
    <col min="5" max="5" width="11.33203125" style="2" customWidth="1"/>
    <col min="6" max="6" width="7.5" style="2" customWidth="1"/>
    <col min="7" max="7" width="10.6640625" style="2" customWidth="1"/>
    <col min="8" max="8" width="16.6640625" style="2" customWidth="1"/>
    <col min="9" max="16384" width="9.1640625" style="2"/>
  </cols>
  <sheetData>
    <row r="1" spans="1:8" s="1" customFormat="1" ht="27" customHeight="1" x14ac:dyDescent="0.2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10</v>
      </c>
      <c r="G1" s="4" t="s">
        <v>16</v>
      </c>
      <c r="H1" s="4" t="s">
        <v>17</v>
      </c>
    </row>
    <row r="2" spans="1:8" x14ac:dyDescent="0.15">
      <c r="A2" s="6">
        <v>8486</v>
      </c>
      <c r="B2" s="5" t="s">
        <v>1</v>
      </c>
      <c r="C2" s="8">
        <v>12000</v>
      </c>
      <c r="D2" s="8">
        <v>3</v>
      </c>
      <c r="E2" s="17">
        <f>C2*D2</f>
        <v>36000</v>
      </c>
      <c r="F2" s="9">
        <v>0.09</v>
      </c>
      <c r="G2" s="17">
        <f>E2*F2</f>
        <v>3240</v>
      </c>
      <c r="H2" s="19">
        <f>E2-G2</f>
        <v>32760</v>
      </c>
    </row>
    <row r="3" spans="1:8" x14ac:dyDescent="0.15">
      <c r="A3" s="6">
        <v>6781</v>
      </c>
      <c r="B3" s="5" t="s">
        <v>2</v>
      </c>
      <c r="C3" s="8">
        <v>20000</v>
      </c>
      <c r="D3" s="8">
        <v>6</v>
      </c>
      <c r="E3" s="17">
        <f t="shared" ref="E3:E10" si="0">C3*D3</f>
        <v>120000</v>
      </c>
      <c r="F3" s="9">
        <v>0.08</v>
      </c>
      <c r="G3" s="17">
        <f t="shared" ref="G3:G10" si="1">E3*F3</f>
        <v>9600</v>
      </c>
      <c r="H3" s="19">
        <f t="shared" ref="H3:H10" si="2">E3-G3</f>
        <v>110400</v>
      </c>
    </row>
    <row r="4" spans="1:8" x14ac:dyDescent="0.15">
      <c r="A4" s="6">
        <v>5191</v>
      </c>
      <c r="B4" s="5" t="s">
        <v>3</v>
      </c>
      <c r="C4" s="8">
        <v>1900</v>
      </c>
      <c r="D4" s="8">
        <v>7</v>
      </c>
      <c r="E4" s="17">
        <f t="shared" si="0"/>
        <v>13300</v>
      </c>
      <c r="F4" s="9">
        <v>0.01</v>
      </c>
      <c r="G4" s="17">
        <f t="shared" si="1"/>
        <v>133</v>
      </c>
      <c r="H4" s="19">
        <f t="shared" si="2"/>
        <v>13167</v>
      </c>
    </row>
    <row r="5" spans="1:8" x14ac:dyDescent="0.15">
      <c r="A5" s="6">
        <v>2119</v>
      </c>
      <c r="B5" s="5" t="s">
        <v>4</v>
      </c>
      <c r="C5" s="8">
        <v>2500</v>
      </c>
      <c r="D5" s="8">
        <v>7</v>
      </c>
      <c r="E5" s="17">
        <f t="shared" si="0"/>
        <v>17500</v>
      </c>
      <c r="F5" s="9">
        <v>0.1</v>
      </c>
      <c r="G5" s="17">
        <f t="shared" si="1"/>
        <v>1750</v>
      </c>
      <c r="H5" s="19">
        <f t="shared" si="2"/>
        <v>15750</v>
      </c>
    </row>
    <row r="6" spans="1:8" x14ac:dyDescent="0.15">
      <c r="A6" s="6">
        <v>3881</v>
      </c>
      <c r="B6" s="5" t="s">
        <v>5</v>
      </c>
      <c r="C6" s="8">
        <v>6210</v>
      </c>
      <c r="D6" s="8">
        <v>4</v>
      </c>
      <c r="E6" s="17">
        <f t="shared" si="0"/>
        <v>24840</v>
      </c>
      <c r="F6" s="9">
        <v>0.17</v>
      </c>
      <c r="G6" s="17">
        <f t="shared" si="1"/>
        <v>4222.8</v>
      </c>
      <c r="H6" s="19">
        <f t="shared" si="2"/>
        <v>20617.2</v>
      </c>
    </row>
    <row r="7" spans="1:8" x14ac:dyDescent="0.15">
      <c r="A7" s="6">
        <v>3748</v>
      </c>
      <c r="B7" s="5" t="s">
        <v>6</v>
      </c>
      <c r="C7" s="8">
        <v>560</v>
      </c>
      <c r="D7" s="8">
        <v>5</v>
      </c>
      <c r="E7" s="17">
        <f t="shared" si="0"/>
        <v>2800</v>
      </c>
      <c r="F7" s="9">
        <v>0.2</v>
      </c>
      <c r="G7" s="17">
        <f t="shared" si="1"/>
        <v>560</v>
      </c>
      <c r="H7" s="19">
        <f t="shared" si="2"/>
        <v>2240</v>
      </c>
    </row>
    <row r="8" spans="1:8" x14ac:dyDescent="0.15">
      <c r="A8" s="6">
        <v>2188</v>
      </c>
      <c r="B8" s="5" t="s">
        <v>7</v>
      </c>
      <c r="C8" s="8">
        <v>15900</v>
      </c>
      <c r="D8" s="8">
        <v>4</v>
      </c>
      <c r="E8" s="17">
        <f t="shared" si="0"/>
        <v>63600</v>
      </c>
      <c r="F8" s="9">
        <v>0.15</v>
      </c>
      <c r="G8" s="17">
        <f t="shared" si="1"/>
        <v>9540</v>
      </c>
      <c r="H8" s="19">
        <f t="shared" si="2"/>
        <v>54060</v>
      </c>
    </row>
    <row r="9" spans="1:8" x14ac:dyDescent="0.15">
      <c r="A9" s="6">
        <v>2281</v>
      </c>
      <c r="B9" s="5" t="s">
        <v>8</v>
      </c>
      <c r="C9" s="8">
        <v>1200</v>
      </c>
      <c r="D9" s="8">
        <v>1</v>
      </c>
      <c r="E9" s="17">
        <f t="shared" si="0"/>
        <v>1200</v>
      </c>
      <c r="F9" s="9">
        <v>0.03</v>
      </c>
      <c r="G9" s="17">
        <f t="shared" si="1"/>
        <v>36</v>
      </c>
      <c r="H9" s="19">
        <f t="shared" si="2"/>
        <v>1164</v>
      </c>
    </row>
    <row r="10" spans="1:8" x14ac:dyDescent="0.15">
      <c r="A10" s="6">
        <v>9260</v>
      </c>
      <c r="B10" s="5" t="s">
        <v>9</v>
      </c>
      <c r="C10" s="8">
        <v>900</v>
      </c>
      <c r="D10" s="8">
        <v>6</v>
      </c>
      <c r="E10" s="17">
        <f t="shared" si="0"/>
        <v>5400</v>
      </c>
      <c r="F10" s="9">
        <v>0.02</v>
      </c>
      <c r="G10" s="17">
        <f t="shared" si="1"/>
        <v>108</v>
      </c>
      <c r="H10" s="19">
        <f t="shared" si="2"/>
        <v>5292</v>
      </c>
    </row>
    <row r="11" spans="1:8" x14ac:dyDescent="0.15">
      <c r="H11" s="18"/>
    </row>
    <row r="12" spans="1:8" x14ac:dyDescent="0.15">
      <c r="G12" s="12" t="s">
        <v>77</v>
      </c>
      <c r="H12" s="19">
        <f>SUM(H2:H10)</f>
        <v>255450.2</v>
      </c>
    </row>
  </sheetData>
  <conditionalFormatting sqref="E2:E10 G2:H10">
    <cfRule type="cellIs" dxfId="31" priority="3" operator="equal">
      <formula>""</formula>
    </cfRule>
  </conditionalFormatting>
  <conditionalFormatting sqref="H12">
    <cfRule type="cellIs" dxfId="30" priority="1" operator="equal">
      <formula>""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23B91-0F54-47A2-8F24-DCF69191686B}">
  <sheetPr codeName="Лист8"/>
  <dimension ref="A1:D18"/>
  <sheetViews>
    <sheetView zoomScale="180" zoomScaleNormal="180" workbookViewId="0">
      <selection activeCell="G14" sqref="G14"/>
    </sheetView>
  </sheetViews>
  <sheetFormatPr baseColWidth="10" defaultColWidth="9.1640625" defaultRowHeight="13" x14ac:dyDescent="0.15"/>
  <cols>
    <col min="1" max="1" width="5.6640625" style="7" bestFit="1" customWidth="1"/>
    <col min="2" max="2" width="13.83203125" style="7" bestFit="1" customWidth="1"/>
    <col min="3" max="3" width="8.1640625" style="7" bestFit="1" customWidth="1"/>
    <col min="4" max="4" width="10.5" style="2" bestFit="1" customWidth="1"/>
    <col min="5" max="5" width="6.5" style="2" customWidth="1"/>
    <col min="6" max="16384" width="9.1640625" style="2"/>
  </cols>
  <sheetData>
    <row r="1" spans="1:4" s="1" customFormat="1" ht="27" customHeight="1" x14ac:dyDescent="0.2">
      <c r="A1" s="4" t="s">
        <v>220</v>
      </c>
      <c r="B1" s="4" t="s">
        <v>221</v>
      </c>
      <c r="C1" s="4" t="s">
        <v>222</v>
      </c>
      <c r="D1" s="4" t="s">
        <v>26</v>
      </c>
    </row>
    <row r="2" spans="1:4" x14ac:dyDescent="0.15">
      <c r="A2" s="13" t="s">
        <v>223</v>
      </c>
      <c r="B2" s="13" t="s">
        <v>224</v>
      </c>
      <c r="C2" s="13">
        <v>8486</v>
      </c>
      <c r="D2" s="8">
        <v>36000</v>
      </c>
    </row>
    <row r="3" spans="1:4" x14ac:dyDescent="0.15">
      <c r="A3" s="13" t="s">
        <v>225</v>
      </c>
      <c r="B3" s="13" t="s">
        <v>226</v>
      </c>
      <c r="C3" s="13">
        <v>6781</v>
      </c>
      <c r="D3" s="8">
        <v>160000</v>
      </c>
    </row>
    <row r="4" spans="1:4" x14ac:dyDescent="0.15">
      <c r="A4" s="13" t="s">
        <v>225</v>
      </c>
      <c r="B4" s="13" t="s">
        <v>227</v>
      </c>
      <c r="C4" s="13">
        <v>5191</v>
      </c>
      <c r="D4" s="8">
        <v>13300</v>
      </c>
    </row>
    <row r="5" spans="1:4" x14ac:dyDescent="0.15">
      <c r="A5" s="13" t="s">
        <v>223</v>
      </c>
      <c r="B5" s="13" t="s">
        <v>228</v>
      </c>
      <c r="C5" s="13">
        <v>2119</v>
      </c>
      <c r="D5" s="8">
        <v>30000</v>
      </c>
    </row>
    <row r="6" spans="1:4" x14ac:dyDescent="0.15">
      <c r="A6" s="13" t="s">
        <v>223</v>
      </c>
      <c r="B6" s="13" t="s">
        <v>229</v>
      </c>
      <c r="C6" s="13">
        <v>3881</v>
      </c>
      <c r="D6" s="8">
        <v>93150</v>
      </c>
    </row>
    <row r="7" spans="1:4" x14ac:dyDescent="0.15">
      <c r="A7" s="13" t="s">
        <v>230</v>
      </c>
      <c r="B7" s="13" t="s">
        <v>231</v>
      </c>
      <c r="C7" s="13">
        <v>3748</v>
      </c>
      <c r="D7" s="8">
        <v>3360</v>
      </c>
    </row>
    <row r="8" spans="1:4" x14ac:dyDescent="0.15">
      <c r="A8" s="13" t="s">
        <v>230</v>
      </c>
      <c r="B8" s="13" t="s">
        <v>232</v>
      </c>
      <c r="C8" s="13">
        <v>8486</v>
      </c>
      <c r="D8" s="8">
        <v>120000</v>
      </c>
    </row>
    <row r="9" spans="1:4" x14ac:dyDescent="0.15">
      <c r="A9" s="13" t="s">
        <v>223</v>
      </c>
      <c r="B9" s="13" t="s">
        <v>233</v>
      </c>
      <c r="C9" s="13">
        <v>3881</v>
      </c>
      <c r="D9" s="8">
        <v>49680</v>
      </c>
    </row>
    <row r="10" spans="1:4" x14ac:dyDescent="0.15">
      <c r="A10" s="13" t="s">
        <v>225</v>
      </c>
      <c r="B10" s="13" t="s">
        <v>226</v>
      </c>
      <c r="C10" s="13">
        <v>2119</v>
      </c>
      <c r="D10" s="8">
        <v>17500</v>
      </c>
    </row>
    <row r="11" spans="1:4" x14ac:dyDescent="0.15">
      <c r="A11" s="13" t="s">
        <v>225</v>
      </c>
      <c r="B11" s="13" t="s">
        <v>227</v>
      </c>
      <c r="C11" s="13">
        <v>5191</v>
      </c>
      <c r="D11" s="8">
        <v>30400</v>
      </c>
    </row>
    <row r="12" spans="1:4" x14ac:dyDescent="0.15">
      <c r="A12" s="13" t="s">
        <v>223</v>
      </c>
      <c r="B12" s="13" t="s">
        <v>228</v>
      </c>
      <c r="C12" s="13">
        <v>8486</v>
      </c>
      <c r="D12" s="8">
        <v>168000</v>
      </c>
    </row>
    <row r="13" spans="1:4" x14ac:dyDescent="0.15">
      <c r="A13" s="13" t="s">
        <v>223</v>
      </c>
      <c r="B13" s="13" t="s">
        <v>229</v>
      </c>
      <c r="C13" s="13">
        <v>8486</v>
      </c>
      <c r="D13" s="8">
        <v>192000</v>
      </c>
    </row>
    <row r="14" spans="1:4" x14ac:dyDescent="0.15">
      <c r="A14" s="13" t="s">
        <v>223</v>
      </c>
      <c r="B14" s="13" t="s">
        <v>234</v>
      </c>
      <c r="C14" s="13">
        <v>3881</v>
      </c>
      <c r="D14" s="8">
        <v>99360</v>
      </c>
    </row>
    <row r="15" spans="1:4" x14ac:dyDescent="0.15">
      <c r="A15" s="13" t="s">
        <v>230</v>
      </c>
      <c r="B15" s="13" t="s">
        <v>232</v>
      </c>
      <c r="C15" s="13">
        <v>2119</v>
      </c>
      <c r="D15" s="8">
        <v>47500</v>
      </c>
    </row>
    <row r="16" spans="1:4" x14ac:dyDescent="0.15">
      <c r="A16" s="13" t="s">
        <v>230</v>
      </c>
      <c r="B16" s="13" t="s">
        <v>232</v>
      </c>
      <c r="C16" s="13">
        <v>5191</v>
      </c>
      <c r="D16" s="8">
        <v>13300</v>
      </c>
    </row>
    <row r="17" spans="1:4" x14ac:dyDescent="0.15">
      <c r="A17" s="13" t="s">
        <v>223</v>
      </c>
      <c r="B17" s="13" t="s">
        <v>235</v>
      </c>
      <c r="C17" s="13">
        <v>2281</v>
      </c>
      <c r="D17" s="8">
        <v>21600</v>
      </c>
    </row>
    <row r="18" spans="1:4" x14ac:dyDescent="0.15">
      <c r="A18" s="13" t="s">
        <v>225</v>
      </c>
      <c r="B18" s="13" t="s">
        <v>226</v>
      </c>
      <c r="C18" s="13">
        <v>9260</v>
      </c>
      <c r="D18" s="8">
        <v>4250</v>
      </c>
    </row>
  </sheetData>
  <conditionalFormatting sqref="D2:D18">
    <cfRule type="cellIs" dxfId="14" priority="3" operator="equal">
      <formula>0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A1E9D-5B94-4799-8901-6537C0961A09}">
  <sheetPr>
    <tabColor rgb="FFFFFF00"/>
  </sheetPr>
  <dimension ref="A1:B12"/>
  <sheetViews>
    <sheetView zoomScale="170" zoomScaleNormal="170" workbookViewId="0">
      <selection activeCell="B3" sqref="B3"/>
    </sheetView>
  </sheetViews>
  <sheetFormatPr baseColWidth="10" defaultColWidth="9.1640625" defaultRowHeight="13" x14ac:dyDescent="0.15"/>
  <cols>
    <col min="1" max="1" width="52" style="7" bestFit="1" customWidth="1"/>
    <col min="2" max="2" width="12.5" style="2" customWidth="1"/>
    <col min="3" max="3" width="6.5" style="2" customWidth="1"/>
    <col min="4" max="16384" width="9.1640625" style="2"/>
  </cols>
  <sheetData>
    <row r="1" spans="1:2" s="1" customFormat="1" ht="27" customHeight="1" x14ac:dyDescent="0.2">
      <c r="A1" s="4" t="s">
        <v>199</v>
      </c>
      <c r="B1" s="4" t="s">
        <v>200</v>
      </c>
    </row>
    <row r="2" spans="1:2" x14ac:dyDescent="0.15">
      <c r="A2" s="13" t="s">
        <v>189</v>
      </c>
      <c r="B2" s="8" t="str">
        <f>LEFT(A2, 6)</f>
        <v>111402</v>
      </c>
    </row>
    <row r="3" spans="1:2" x14ac:dyDescent="0.15">
      <c r="A3" s="13" t="s">
        <v>190</v>
      </c>
      <c r="B3" s="8" t="str">
        <f>LEFT(A3,FIND(" ", A3) - 1)</f>
        <v>109044</v>
      </c>
    </row>
    <row r="4" spans="1:2" x14ac:dyDescent="0.15">
      <c r="A4" s="13" t="s">
        <v>191</v>
      </c>
      <c r="B4" s="8" t="str">
        <f t="shared" ref="B4:B12" si="0">LEFT(A4,FIND(" ", A4) - 1)</f>
        <v>125412</v>
      </c>
    </row>
    <row r="5" spans="1:2" x14ac:dyDescent="0.15">
      <c r="A5" s="13" t="s">
        <v>192</v>
      </c>
      <c r="B5" s="8" t="str">
        <f t="shared" si="0"/>
        <v>109469</v>
      </c>
    </row>
    <row r="6" spans="1:2" x14ac:dyDescent="0.15">
      <c r="A6" s="13" t="s">
        <v>193</v>
      </c>
      <c r="B6" s="8" t="str">
        <f t="shared" si="0"/>
        <v>119530</v>
      </c>
    </row>
    <row r="7" spans="1:2" x14ac:dyDescent="0.15">
      <c r="A7" s="13" t="s">
        <v>201</v>
      </c>
      <c r="B7" s="8" t="str">
        <f t="shared" si="0"/>
        <v>108811</v>
      </c>
    </row>
    <row r="8" spans="1:2" x14ac:dyDescent="0.15">
      <c r="A8" s="13" t="s">
        <v>194</v>
      </c>
      <c r="B8" s="8" t="str">
        <f t="shared" si="0"/>
        <v>109652</v>
      </c>
    </row>
    <row r="9" spans="1:2" x14ac:dyDescent="0.15">
      <c r="A9" s="13" t="s">
        <v>195</v>
      </c>
      <c r="B9" s="8" t="str">
        <f t="shared" si="0"/>
        <v>127486</v>
      </c>
    </row>
    <row r="10" spans="1:2" x14ac:dyDescent="0.15">
      <c r="A10" s="13" t="s">
        <v>196</v>
      </c>
      <c r="B10" s="8" t="str">
        <f t="shared" si="0"/>
        <v>101010</v>
      </c>
    </row>
    <row r="11" spans="1:2" x14ac:dyDescent="0.15">
      <c r="A11" s="13" t="s">
        <v>197</v>
      </c>
      <c r="B11" s="8" t="str">
        <f t="shared" si="0"/>
        <v>125362</v>
      </c>
    </row>
    <row r="12" spans="1:2" x14ac:dyDescent="0.15">
      <c r="A12" s="13" t="s">
        <v>198</v>
      </c>
      <c r="B12" s="8" t="str">
        <f t="shared" si="0"/>
        <v>111539</v>
      </c>
    </row>
  </sheetData>
  <conditionalFormatting sqref="B2:B12">
    <cfRule type="cellIs" dxfId="13" priority="2" operator="equal">
      <formula>0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D4A5E-A47A-4350-9C1F-FE9D08C9E48A}">
  <sheetPr codeName="Лист9"/>
  <dimension ref="A1:E14"/>
  <sheetViews>
    <sheetView zoomScale="140" zoomScaleNormal="140" workbookViewId="0">
      <selection activeCell="E2" sqref="E2"/>
    </sheetView>
  </sheetViews>
  <sheetFormatPr baseColWidth="10" defaultColWidth="9.1640625" defaultRowHeight="13" x14ac:dyDescent="0.15"/>
  <cols>
    <col min="1" max="1" width="10.33203125" style="7" customWidth="1"/>
    <col min="2" max="2" width="12.1640625" style="7" bestFit="1" customWidth="1"/>
    <col min="3" max="5" width="20" style="2" bestFit="1" customWidth="1"/>
    <col min="6" max="16384" width="9.1640625" style="2"/>
  </cols>
  <sheetData>
    <row r="1" spans="1:5" s="1" customFormat="1" ht="19.5" customHeight="1" x14ac:dyDescent="0.2">
      <c r="A1" s="4" t="s">
        <v>27</v>
      </c>
      <c r="B1" s="4" t="s">
        <v>28</v>
      </c>
      <c r="C1" s="14" t="s">
        <v>59</v>
      </c>
      <c r="D1" s="4" t="s">
        <v>63</v>
      </c>
      <c r="E1" s="4" t="s">
        <v>115</v>
      </c>
    </row>
    <row r="2" spans="1:5" x14ac:dyDescent="0.15">
      <c r="A2" s="13" t="s">
        <v>130</v>
      </c>
      <c r="B2" s="8" t="s">
        <v>30</v>
      </c>
      <c r="C2" s="8" t="str">
        <f>CONCATENATE(A2, " ",B2)</f>
        <v>Бумажкин Максим</v>
      </c>
      <c r="D2" s="8" t="str">
        <f>A2 &amp; " " &amp; B2</f>
        <v>Бумажкин Максим</v>
      </c>
      <c r="E2" s="8" t="s">
        <v>131</v>
      </c>
    </row>
    <row r="3" spans="1:5" x14ac:dyDescent="0.15">
      <c r="A3" s="13" t="s">
        <v>32</v>
      </c>
      <c r="B3" s="8" t="s">
        <v>33</v>
      </c>
      <c r="C3" s="8" t="str">
        <f t="shared" ref="C3:C14" si="0">CONCATENATE(A3, " ",B3)</f>
        <v>Великий Денис</v>
      </c>
      <c r="D3" s="8" t="str">
        <f t="shared" ref="D3:D14" si="1">A3 &amp; " " &amp; B3</f>
        <v>Великий Денис</v>
      </c>
      <c r="E3" s="8" t="s">
        <v>106</v>
      </c>
    </row>
    <row r="4" spans="1:5" x14ac:dyDescent="0.15">
      <c r="A4" s="13" t="s">
        <v>35</v>
      </c>
      <c r="B4" s="8" t="s">
        <v>36</v>
      </c>
      <c r="C4" s="8" t="str">
        <f t="shared" si="0"/>
        <v>Денежкина Ольга</v>
      </c>
      <c r="D4" s="8" t="str">
        <f t="shared" si="1"/>
        <v>Денежкина Ольга</v>
      </c>
      <c r="E4" s="8" t="s">
        <v>107</v>
      </c>
    </row>
    <row r="5" spans="1:5" x14ac:dyDescent="0.15">
      <c r="A5" s="13" t="s">
        <v>38</v>
      </c>
      <c r="B5" s="8" t="s">
        <v>30</v>
      </c>
      <c r="C5" s="8" t="str">
        <f t="shared" si="0"/>
        <v>Жуликов Максим</v>
      </c>
      <c r="D5" s="8" t="str">
        <f t="shared" si="1"/>
        <v>Жуликов Максим</v>
      </c>
      <c r="E5" s="8" t="s">
        <v>108</v>
      </c>
    </row>
    <row r="6" spans="1:5" x14ac:dyDescent="0.15">
      <c r="A6" s="13" t="s">
        <v>118</v>
      </c>
      <c r="B6" s="8" t="s">
        <v>119</v>
      </c>
      <c r="C6" s="8" t="str">
        <f t="shared" si="0"/>
        <v>Купцов Александр</v>
      </c>
      <c r="D6" s="8" t="str">
        <f t="shared" si="1"/>
        <v>Купцов Александр</v>
      </c>
      <c r="E6" s="8" t="s">
        <v>120</v>
      </c>
    </row>
    <row r="7" spans="1:5" x14ac:dyDescent="0.15">
      <c r="A7" s="13" t="s">
        <v>40</v>
      </c>
      <c r="B7" s="8" t="s">
        <v>41</v>
      </c>
      <c r="C7" s="8" t="str">
        <f t="shared" si="0"/>
        <v>Лентяев Алик</v>
      </c>
      <c r="D7" s="8" t="str">
        <f t="shared" si="1"/>
        <v>Лентяев Алик</v>
      </c>
      <c r="E7" s="8" t="s">
        <v>109</v>
      </c>
    </row>
    <row r="8" spans="1:5" x14ac:dyDescent="0.15">
      <c r="A8" s="13" t="s">
        <v>43</v>
      </c>
      <c r="B8" s="8" t="s">
        <v>44</v>
      </c>
      <c r="C8" s="8" t="str">
        <f t="shared" si="0"/>
        <v>Мерзляков Руслан</v>
      </c>
      <c r="D8" s="8" t="str">
        <f t="shared" si="1"/>
        <v>Мерзляков Руслан</v>
      </c>
      <c r="E8" s="8" t="s">
        <v>110</v>
      </c>
    </row>
    <row r="9" spans="1:5" x14ac:dyDescent="0.15">
      <c r="A9" s="13" t="s">
        <v>46</v>
      </c>
      <c r="B9" s="8" t="s">
        <v>47</v>
      </c>
      <c r="C9" s="8" t="str">
        <f t="shared" si="0"/>
        <v>Мурзиков Фидан</v>
      </c>
      <c r="D9" s="8" t="str">
        <f t="shared" si="1"/>
        <v>Мурзиков Фидан</v>
      </c>
      <c r="E9" s="8" t="s">
        <v>111</v>
      </c>
    </row>
    <row r="10" spans="1:5" x14ac:dyDescent="0.15">
      <c r="A10" s="13" t="s">
        <v>49</v>
      </c>
      <c r="B10" s="8" t="s">
        <v>50</v>
      </c>
      <c r="C10" s="8" t="str">
        <f t="shared" si="0"/>
        <v>Окорочков Андрей</v>
      </c>
      <c r="D10" s="8" t="str">
        <f t="shared" si="1"/>
        <v>Окорочков Андрей</v>
      </c>
      <c r="E10" s="8" t="s">
        <v>112</v>
      </c>
    </row>
    <row r="11" spans="1:5" x14ac:dyDescent="0.15">
      <c r="A11" s="13" t="s">
        <v>51</v>
      </c>
      <c r="B11" s="8" t="s">
        <v>52</v>
      </c>
      <c r="C11" s="8" t="str">
        <f t="shared" si="0"/>
        <v>Скородумов Николай</v>
      </c>
      <c r="D11" s="8" t="str">
        <f t="shared" si="1"/>
        <v>Скородумов Николай</v>
      </c>
      <c r="E11" s="8" t="s">
        <v>113</v>
      </c>
    </row>
    <row r="12" spans="1:5" x14ac:dyDescent="0.15">
      <c r="A12" s="13" t="s">
        <v>54</v>
      </c>
      <c r="B12" s="8" t="s">
        <v>55</v>
      </c>
      <c r="C12" s="8" t="str">
        <f t="shared" si="0"/>
        <v>Червячков Константин</v>
      </c>
      <c r="D12" s="8" t="str">
        <f t="shared" si="1"/>
        <v>Червячков Константин</v>
      </c>
      <c r="E12" s="8" t="s">
        <v>114</v>
      </c>
    </row>
    <row r="13" spans="1:5" x14ac:dyDescent="0.15">
      <c r="A13" s="13" t="s">
        <v>134</v>
      </c>
      <c r="B13" s="8" t="s">
        <v>57</v>
      </c>
      <c r="C13" s="8" t="str">
        <f t="shared" si="0"/>
        <v>Чижиков Кирилл</v>
      </c>
      <c r="D13" s="8" t="str">
        <f t="shared" si="1"/>
        <v>Чижиков Кирилл</v>
      </c>
      <c r="E13" s="8" t="s">
        <v>122</v>
      </c>
    </row>
    <row r="14" spans="1:5" x14ac:dyDescent="0.15">
      <c r="A14" s="13" t="s">
        <v>116</v>
      </c>
      <c r="B14" s="8" t="s">
        <v>117</v>
      </c>
      <c r="C14" s="8" t="str">
        <f t="shared" si="0"/>
        <v>Якушев Дмитрий</v>
      </c>
      <c r="D14" s="8" t="str">
        <f t="shared" si="1"/>
        <v>Якушев Дмитрий</v>
      </c>
      <c r="E14" s="8" t="s">
        <v>121</v>
      </c>
    </row>
  </sheetData>
  <conditionalFormatting sqref="B2:E14">
    <cfRule type="cellIs" dxfId="12" priority="4" operator="equal">
      <formula>0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75050-05D9-4F21-AE48-29139D6390EE}">
  <sheetPr codeName="Лист10">
    <tabColor rgb="FFFFFF00"/>
  </sheetPr>
  <dimension ref="A1:F13"/>
  <sheetViews>
    <sheetView zoomScale="135" zoomScaleNormal="135" workbookViewId="0">
      <selection activeCell="F16" sqref="F16"/>
    </sheetView>
  </sheetViews>
  <sheetFormatPr baseColWidth="10" defaultColWidth="9.1640625" defaultRowHeight="13" x14ac:dyDescent="0.15"/>
  <cols>
    <col min="1" max="1" width="11.5" style="7" bestFit="1" customWidth="1"/>
    <col min="2" max="2" width="9.6640625" style="7" bestFit="1" customWidth="1"/>
    <col min="3" max="3" width="15.5" style="7" bestFit="1" customWidth="1"/>
    <col min="4" max="4" width="16.83203125" style="2" bestFit="1" customWidth="1"/>
    <col min="5" max="6" width="19.33203125" style="2" bestFit="1" customWidth="1"/>
    <col min="7" max="16384" width="9.1640625" style="2"/>
  </cols>
  <sheetData>
    <row r="1" spans="1:6" s="1" customFormat="1" ht="24" x14ac:dyDescent="0.2">
      <c r="A1" s="4" t="s">
        <v>27</v>
      </c>
      <c r="B1" s="4" t="s">
        <v>28</v>
      </c>
      <c r="C1" s="4" t="s">
        <v>29</v>
      </c>
      <c r="D1" s="14" t="s">
        <v>59</v>
      </c>
      <c r="E1" s="4" t="s">
        <v>63</v>
      </c>
      <c r="F1" s="4" t="s">
        <v>115</v>
      </c>
    </row>
    <row r="2" spans="1:6" x14ac:dyDescent="0.15">
      <c r="A2" s="13" t="s">
        <v>130</v>
      </c>
      <c r="B2" s="8" t="s">
        <v>30</v>
      </c>
      <c r="C2" s="8" t="s">
        <v>31</v>
      </c>
      <c r="D2" s="8" t="str">
        <f>CONCATENATE(A2, " ",B2)</f>
        <v>Бумажкин Максим</v>
      </c>
      <c r="E2" s="8" t="str">
        <f>A2 &amp; " " &amp; B2</f>
        <v>Бумажкин Максим</v>
      </c>
      <c r="F2" s="8" t="s">
        <v>131</v>
      </c>
    </row>
    <row r="3" spans="1:6" x14ac:dyDescent="0.15">
      <c r="A3" s="13" t="s">
        <v>32</v>
      </c>
      <c r="B3" s="8" t="s">
        <v>33</v>
      </c>
      <c r="C3" s="8" t="s">
        <v>34</v>
      </c>
      <c r="D3" s="8" t="str">
        <f t="shared" ref="D3:D13" si="0">CONCATENATE(A3, " ",B3)</f>
        <v>Великий Денис</v>
      </c>
      <c r="E3" s="8" t="str">
        <f t="shared" ref="E3:E13" si="1">A3 &amp; " " &amp; B3</f>
        <v>Великий Денис</v>
      </c>
      <c r="F3" s="8" t="s">
        <v>106</v>
      </c>
    </row>
    <row r="4" spans="1:6" x14ac:dyDescent="0.15">
      <c r="A4" s="13" t="s">
        <v>35</v>
      </c>
      <c r="B4" s="8" t="s">
        <v>36</v>
      </c>
      <c r="C4" s="8" t="s">
        <v>37</v>
      </c>
      <c r="D4" s="8" t="str">
        <f t="shared" si="0"/>
        <v>Денежкина Ольга</v>
      </c>
      <c r="E4" s="8" t="str">
        <f t="shared" si="1"/>
        <v>Денежкина Ольга</v>
      </c>
      <c r="F4" s="8" t="s">
        <v>107</v>
      </c>
    </row>
    <row r="5" spans="1:6" x14ac:dyDescent="0.15">
      <c r="A5" s="13" t="s">
        <v>38</v>
      </c>
      <c r="B5" s="8" t="s">
        <v>30</v>
      </c>
      <c r="C5" s="8" t="s">
        <v>39</v>
      </c>
      <c r="D5" s="8" t="str">
        <f t="shared" si="0"/>
        <v>Жуликов Максим</v>
      </c>
      <c r="E5" s="8" t="str">
        <f t="shared" si="1"/>
        <v>Жуликов Максим</v>
      </c>
      <c r="F5" s="8" t="s">
        <v>108</v>
      </c>
    </row>
    <row r="6" spans="1:6" x14ac:dyDescent="0.15">
      <c r="A6" s="13" t="s">
        <v>40</v>
      </c>
      <c r="B6" s="8" t="s">
        <v>41</v>
      </c>
      <c r="C6" s="8" t="s">
        <v>42</v>
      </c>
      <c r="D6" s="8" t="str">
        <f t="shared" si="0"/>
        <v>Лентяев Алик</v>
      </c>
      <c r="E6" s="8" t="str">
        <f t="shared" si="1"/>
        <v>Лентяев Алик</v>
      </c>
      <c r="F6" s="8" t="s">
        <v>109</v>
      </c>
    </row>
    <row r="7" spans="1:6" x14ac:dyDescent="0.15">
      <c r="A7" s="13" t="s">
        <v>43</v>
      </c>
      <c r="B7" s="8" t="s">
        <v>44</v>
      </c>
      <c r="C7" s="8" t="s">
        <v>45</v>
      </c>
      <c r="D7" s="8" t="str">
        <f t="shared" si="0"/>
        <v>Мерзляков Руслан</v>
      </c>
      <c r="E7" s="8" t="str">
        <f t="shared" si="1"/>
        <v>Мерзляков Руслан</v>
      </c>
      <c r="F7" s="8" t="s">
        <v>110</v>
      </c>
    </row>
    <row r="8" spans="1:6" x14ac:dyDescent="0.15">
      <c r="A8" s="13" t="s">
        <v>46</v>
      </c>
      <c r="B8" s="8" t="s">
        <v>47</v>
      </c>
      <c r="C8" s="8" t="s">
        <v>48</v>
      </c>
      <c r="D8" s="8" t="str">
        <f t="shared" si="0"/>
        <v>Мурзиков Фидан</v>
      </c>
      <c r="E8" s="8" t="str">
        <f t="shared" si="1"/>
        <v>Мурзиков Фидан</v>
      </c>
      <c r="F8" s="8" t="s">
        <v>111</v>
      </c>
    </row>
    <row r="9" spans="1:6" x14ac:dyDescent="0.15">
      <c r="A9" s="13" t="s">
        <v>49</v>
      </c>
      <c r="B9" s="8" t="s">
        <v>50</v>
      </c>
      <c r="C9" s="8" t="s">
        <v>34</v>
      </c>
      <c r="D9" s="8" t="str">
        <f t="shared" si="0"/>
        <v>Окорочков Андрей</v>
      </c>
      <c r="E9" s="8" t="str">
        <f t="shared" si="1"/>
        <v>Окорочков Андрей</v>
      </c>
      <c r="F9" s="8" t="s">
        <v>112</v>
      </c>
    </row>
    <row r="10" spans="1:6" x14ac:dyDescent="0.15">
      <c r="A10" s="13" t="s">
        <v>51</v>
      </c>
      <c r="B10" s="8" t="s">
        <v>52</v>
      </c>
      <c r="C10" s="8" t="s">
        <v>53</v>
      </c>
      <c r="D10" s="8" t="str">
        <f t="shared" si="0"/>
        <v>Скородумов Николай</v>
      </c>
      <c r="E10" s="8" t="str">
        <f t="shared" si="1"/>
        <v>Скородумов Николай</v>
      </c>
      <c r="F10" s="8" t="s">
        <v>113</v>
      </c>
    </row>
    <row r="11" spans="1:6" x14ac:dyDescent="0.15">
      <c r="A11" s="13" t="s">
        <v>54</v>
      </c>
      <c r="B11" s="8" t="s">
        <v>219</v>
      </c>
      <c r="C11" s="8" t="s">
        <v>56</v>
      </c>
      <c r="D11" s="8" t="str">
        <f t="shared" si="0"/>
        <v>Червячков Виктор</v>
      </c>
      <c r="E11" s="8" t="str">
        <f t="shared" si="1"/>
        <v>Червячков Виктор</v>
      </c>
      <c r="F11" s="8" t="s">
        <v>236</v>
      </c>
    </row>
    <row r="12" spans="1:6" x14ac:dyDescent="0.15">
      <c r="A12" s="13" t="s">
        <v>134</v>
      </c>
      <c r="B12" s="8" t="s">
        <v>57</v>
      </c>
      <c r="C12" s="8" t="s">
        <v>53</v>
      </c>
      <c r="D12" s="8" t="str">
        <f t="shared" si="0"/>
        <v>Чижиков Кирилл</v>
      </c>
      <c r="E12" s="8" t="str">
        <f t="shared" si="1"/>
        <v>Чижиков Кирилл</v>
      </c>
      <c r="F12" s="8" t="s">
        <v>122</v>
      </c>
    </row>
    <row r="13" spans="1:6" x14ac:dyDescent="0.15">
      <c r="A13" s="13" t="s">
        <v>116</v>
      </c>
      <c r="B13" s="8" t="s">
        <v>117</v>
      </c>
      <c r="C13" s="8" t="s">
        <v>58</v>
      </c>
      <c r="D13" s="8" t="str">
        <f t="shared" si="0"/>
        <v>Якушев Дмитрий</v>
      </c>
      <c r="E13" s="8" t="str">
        <f t="shared" si="1"/>
        <v>Якушев Дмитрий</v>
      </c>
      <c r="F13" s="8" t="s">
        <v>121</v>
      </c>
    </row>
  </sheetData>
  <conditionalFormatting sqref="B2:F13">
    <cfRule type="cellIs" dxfId="11" priority="5" operator="equal">
      <formula>0</formula>
    </cfRule>
  </conditionalFormatting>
  <conditionalFormatting sqref="C12">
    <cfRule type="cellIs" dxfId="10" priority="1" operator="equal">
      <formula>0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E648A-94B0-4833-AD5B-0B99098BE463}">
  <sheetPr codeName="Лист15"/>
  <dimension ref="A1:I14"/>
  <sheetViews>
    <sheetView zoomScale="170" zoomScaleNormal="170" workbookViewId="0">
      <selection activeCell="F6" sqref="F6"/>
    </sheetView>
  </sheetViews>
  <sheetFormatPr baseColWidth="10" defaultColWidth="9.1640625" defaultRowHeight="13" x14ac:dyDescent="0.15"/>
  <cols>
    <col min="1" max="1" width="9.6640625" style="7" customWidth="1"/>
    <col min="2" max="2" width="10.6640625" style="7" customWidth="1"/>
    <col min="3" max="3" width="15.6640625" style="2" customWidth="1"/>
    <col min="4" max="5" width="10.6640625" style="2" customWidth="1"/>
    <col min="6" max="6" width="9.6640625" style="2" bestFit="1" customWidth="1"/>
    <col min="7" max="7" width="1.6640625" style="2" customWidth="1"/>
    <col min="8" max="8" width="10.5" style="2" customWidth="1"/>
    <col min="9" max="16384" width="9.1640625" style="2"/>
  </cols>
  <sheetData>
    <row r="1" spans="1:9" s="1" customFormat="1" ht="12.75" customHeight="1" x14ac:dyDescent="0.2">
      <c r="A1" s="49" t="s">
        <v>83</v>
      </c>
      <c r="B1" s="51" t="s">
        <v>100</v>
      </c>
      <c r="C1" s="27" t="s">
        <v>103</v>
      </c>
      <c r="D1" s="54" t="s">
        <v>102</v>
      </c>
      <c r="E1" s="55"/>
      <c r="F1" s="56"/>
      <c r="H1" s="53" t="s">
        <v>95</v>
      </c>
    </row>
    <row r="2" spans="1:9" s="1" customFormat="1" ht="24" x14ac:dyDescent="0.2">
      <c r="A2" s="50"/>
      <c r="B2" s="52"/>
      <c r="C2" s="14" t="s">
        <v>101</v>
      </c>
      <c r="D2" s="14" t="s">
        <v>99</v>
      </c>
      <c r="E2" s="14" t="s">
        <v>104</v>
      </c>
      <c r="F2" s="14" t="s">
        <v>105</v>
      </c>
      <c r="H2" s="53"/>
    </row>
    <row r="3" spans="1:9" x14ac:dyDescent="0.15">
      <c r="A3" s="6" t="s">
        <v>96</v>
      </c>
      <c r="B3" s="11">
        <v>43565</v>
      </c>
      <c r="C3" s="60">
        <f>B3+3</f>
        <v>43568</v>
      </c>
      <c r="D3" s="26">
        <v>2</v>
      </c>
      <c r="E3" s="60">
        <f>WORKDAY.INTL(C3,D3,1)</f>
        <v>43571</v>
      </c>
      <c r="F3" s="15">
        <f>WORKDAY.INTL(C3, D3, 1, $H$3:$H$7)</f>
        <v>43572</v>
      </c>
      <c r="G3" s="24"/>
      <c r="H3" s="25">
        <v>43570</v>
      </c>
    </row>
    <row r="4" spans="1:9" x14ac:dyDescent="0.15">
      <c r="A4" s="6" t="s">
        <v>84</v>
      </c>
      <c r="B4" s="11">
        <v>43568</v>
      </c>
      <c r="C4" s="60">
        <f t="shared" ref="C4:C14" si="0">B4+3</f>
        <v>43571</v>
      </c>
      <c r="D4" s="26">
        <v>2</v>
      </c>
      <c r="E4" s="60">
        <f t="shared" ref="E4:E14" si="1">WORKDAY.INTL(C4,D4,1)</f>
        <v>43573</v>
      </c>
      <c r="F4" s="15">
        <f t="shared" ref="F4:F14" si="2">WORKDAY.INTL(C4, D4, 1, $H$3:$H$7)</f>
        <v>43573</v>
      </c>
      <c r="H4" s="25">
        <v>43578</v>
      </c>
    </row>
    <row r="5" spans="1:9" x14ac:dyDescent="0.15">
      <c r="A5" s="6" t="s">
        <v>85</v>
      </c>
      <c r="B5" s="11">
        <v>43571</v>
      </c>
      <c r="C5" s="60">
        <f t="shared" si="0"/>
        <v>43574</v>
      </c>
      <c r="D5" s="26">
        <v>5</v>
      </c>
      <c r="E5" s="60">
        <f t="shared" si="1"/>
        <v>43581</v>
      </c>
      <c r="F5" s="15">
        <f t="shared" si="2"/>
        <v>43585</v>
      </c>
      <c r="H5" s="25">
        <v>43579</v>
      </c>
    </row>
    <row r="6" spans="1:9" x14ac:dyDescent="0.15">
      <c r="A6" s="6" t="s">
        <v>97</v>
      </c>
      <c r="B6" s="11">
        <v>43572</v>
      </c>
      <c r="C6" s="60">
        <f t="shared" si="0"/>
        <v>43575</v>
      </c>
      <c r="D6" s="26">
        <v>5</v>
      </c>
      <c r="E6" s="60">
        <f t="shared" si="1"/>
        <v>43581</v>
      </c>
      <c r="F6" s="15">
        <f t="shared" si="2"/>
        <v>43585</v>
      </c>
      <c r="H6" s="25">
        <v>43586</v>
      </c>
    </row>
    <row r="7" spans="1:9" x14ac:dyDescent="0.15">
      <c r="A7" s="6" t="s">
        <v>86</v>
      </c>
      <c r="B7" s="11">
        <v>43577</v>
      </c>
      <c r="C7" s="60">
        <f t="shared" si="0"/>
        <v>43580</v>
      </c>
      <c r="D7" s="26">
        <v>6</v>
      </c>
      <c r="E7" s="60">
        <f t="shared" si="1"/>
        <v>43588</v>
      </c>
      <c r="F7" s="15">
        <f t="shared" si="2"/>
        <v>43591</v>
      </c>
      <c r="H7" s="25">
        <v>43594</v>
      </c>
    </row>
    <row r="8" spans="1:9" x14ac:dyDescent="0.15">
      <c r="A8" s="6" t="s">
        <v>87</v>
      </c>
      <c r="B8" s="11">
        <v>43579</v>
      </c>
      <c r="C8" s="60">
        <f t="shared" si="0"/>
        <v>43582</v>
      </c>
      <c r="D8" s="26">
        <v>4</v>
      </c>
      <c r="E8" s="60">
        <f t="shared" si="1"/>
        <v>43587</v>
      </c>
      <c r="F8" s="15">
        <f t="shared" si="2"/>
        <v>43588</v>
      </c>
    </row>
    <row r="9" spans="1:9" x14ac:dyDescent="0.15">
      <c r="A9" s="6" t="s">
        <v>88</v>
      </c>
      <c r="B9" s="11">
        <v>43580</v>
      </c>
      <c r="C9" s="60">
        <f t="shared" si="0"/>
        <v>43583</v>
      </c>
      <c r="D9" s="26">
        <v>3</v>
      </c>
      <c r="E9" s="60">
        <f t="shared" si="1"/>
        <v>43586</v>
      </c>
      <c r="F9" s="15">
        <f t="shared" si="2"/>
        <v>43587</v>
      </c>
    </row>
    <row r="10" spans="1:9" x14ac:dyDescent="0.15">
      <c r="A10" s="6" t="s">
        <v>89</v>
      </c>
      <c r="B10" s="11">
        <v>43583</v>
      </c>
      <c r="C10" s="60">
        <f t="shared" si="0"/>
        <v>43586</v>
      </c>
      <c r="D10" s="26">
        <v>4</v>
      </c>
      <c r="E10" s="60">
        <f t="shared" si="1"/>
        <v>43592</v>
      </c>
      <c r="F10" s="15">
        <f t="shared" si="2"/>
        <v>43592</v>
      </c>
    </row>
    <row r="11" spans="1:9" x14ac:dyDescent="0.15">
      <c r="A11" s="6" t="s">
        <v>90</v>
      </c>
      <c r="B11" s="11">
        <v>43596</v>
      </c>
      <c r="C11" s="60">
        <f t="shared" si="0"/>
        <v>43599</v>
      </c>
      <c r="D11" s="26">
        <v>5</v>
      </c>
      <c r="E11" s="60">
        <f t="shared" si="1"/>
        <v>43606</v>
      </c>
      <c r="F11" s="15">
        <f t="shared" si="2"/>
        <v>43606</v>
      </c>
    </row>
    <row r="12" spans="1:9" ht="15" x14ac:dyDescent="0.2">
      <c r="A12" s="6" t="s">
        <v>91</v>
      </c>
      <c r="B12" s="11">
        <v>43598</v>
      </c>
      <c r="C12" s="60">
        <f t="shared" si="0"/>
        <v>43601</v>
      </c>
      <c r="D12" s="26">
        <v>10</v>
      </c>
      <c r="E12" s="60">
        <f t="shared" si="1"/>
        <v>43615</v>
      </c>
      <c r="F12" s="15">
        <f t="shared" si="2"/>
        <v>43615</v>
      </c>
      <c r="I12"/>
    </row>
    <row r="13" spans="1:9" x14ac:dyDescent="0.15">
      <c r="A13" s="6" t="s">
        <v>92</v>
      </c>
      <c r="B13" s="11">
        <v>43602</v>
      </c>
      <c r="C13" s="60">
        <f t="shared" si="0"/>
        <v>43605</v>
      </c>
      <c r="D13" s="26">
        <v>8</v>
      </c>
      <c r="E13" s="60">
        <f t="shared" si="1"/>
        <v>43615</v>
      </c>
      <c r="F13" s="15">
        <f t="shared" si="2"/>
        <v>43615</v>
      </c>
    </row>
    <row r="14" spans="1:9" x14ac:dyDescent="0.15">
      <c r="A14" s="6" t="s">
        <v>93</v>
      </c>
      <c r="B14" s="11">
        <v>43605</v>
      </c>
      <c r="C14" s="60">
        <f t="shared" si="0"/>
        <v>43608</v>
      </c>
      <c r="D14" s="26">
        <v>2</v>
      </c>
      <c r="E14" s="60">
        <f t="shared" si="1"/>
        <v>43612</v>
      </c>
      <c r="F14" s="15">
        <f t="shared" si="2"/>
        <v>43612</v>
      </c>
    </row>
  </sheetData>
  <mergeCells count="4">
    <mergeCell ref="A1:A2"/>
    <mergeCell ref="B1:B2"/>
    <mergeCell ref="H1:H2"/>
    <mergeCell ref="D1:F1"/>
  </mergeCells>
  <conditionalFormatting sqref="C3:F14">
    <cfRule type="cellIs" dxfId="9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8D118-382E-4360-8A9A-338E76B99ED2}">
  <sheetPr codeName="Лист11"/>
  <dimension ref="A1:G14"/>
  <sheetViews>
    <sheetView zoomScale="140" zoomScaleNormal="140" workbookViewId="0">
      <selection activeCell="F3" sqref="F3"/>
    </sheetView>
  </sheetViews>
  <sheetFormatPr baseColWidth="10" defaultColWidth="9.1640625" defaultRowHeight="13" x14ac:dyDescent="0.15"/>
  <cols>
    <col min="1" max="1" width="9.6640625" style="7" customWidth="1"/>
    <col min="2" max="2" width="10.6640625" style="7" customWidth="1"/>
    <col min="3" max="3" width="7.1640625" style="2" customWidth="1"/>
    <col min="4" max="4" width="7.83203125" style="2" customWidth="1"/>
    <col min="5" max="5" width="7.1640625" style="2" customWidth="1"/>
    <col min="6" max="6" width="10.6640625" style="2" customWidth="1"/>
    <col min="7" max="7" width="8.6640625" style="2" customWidth="1"/>
    <col min="8" max="16384" width="9.1640625" style="2"/>
  </cols>
  <sheetData>
    <row r="1" spans="1:7" s="1" customFormat="1" ht="12.75" customHeight="1" x14ac:dyDescent="0.2">
      <c r="A1" s="49" t="s">
        <v>83</v>
      </c>
      <c r="B1" s="49" t="s">
        <v>94</v>
      </c>
      <c r="C1" s="57" t="s">
        <v>154</v>
      </c>
      <c r="D1" s="57"/>
      <c r="E1" s="57"/>
      <c r="F1" s="57"/>
    </row>
    <row r="2" spans="1:7" s="1" customFormat="1" ht="14" x14ac:dyDescent="0.2">
      <c r="A2" s="50"/>
      <c r="B2" s="50"/>
      <c r="C2" s="36" t="s">
        <v>60</v>
      </c>
      <c r="D2" s="36" t="s">
        <v>61</v>
      </c>
      <c r="E2" s="36" t="s">
        <v>62</v>
      </c>
      <c r="F2" s="4" t="s">
        <v>98</v>
      </c>
    </row>
    <row r="3" spans="1:7" x14ac:dyDescent="0.15">
      <c r="A3" s="6" t="s">
        <v>96</v>
      </c>
      <c r="B3" s="11">
        <v>43565</v>
      </c>
      <c r="C3" s="16"/>
      <c r="D3" s="16"/>
      <c r="E3" s="16"/>
      <c r="F3" s="15">
        <f>DATE(YEAR(B3), MONTH(B3)+2, DAY(B3))</f>
        <v>43626</v>
      </c>
      <c r="G3" s="24"/>
    </row>
    <row r="4" spans="1:7" x14ac:dyDescent="0.15">
      <c r="A4" s="6" t="s">
        <v>84</v>
      </c>
      <c r="B4" s="11">
        <v>43568</v>
      </c>
      <c r="C4" s="16"/>
      <c r="D4" s="16"/>
      <c r="E4" s="16"/>
      <c r="F4" s="15">
        <f t="shared" ref="F4:F14" si="0">DATE(YEAR(B4), MONTH(B4)+2, DAY(B4))</f>
        <v>43629</v>
      </c>
    </row>
    <row r="5" spans="1:7" x14ac:dyDescent="0.15">
      <c r="A5" s="6" t="s">
        <v>85</v>
      </c>
      <c r="B5" s="11">
        <v>43571</v>
      </c>
      <c r="C5" s="16"/>
      <c r="D5" s="16"/>
      <c r="E5" s="16"/>
      <c r="F5" s="15">
        <f t="shared" si="0"/>
        <v>43632</v>
      </c>
    </row>
    <row r="6" spans="1:7" x14ac:dyDescent="0.15">
      <c r="A6" s="6" t="s">
        <v>97</v>
      </c>
      <c r="B6" s="11">
        <v>43572</v>
      </c>
      <c r="C6" s="16"/>
      <c r="D6" s="16"/>
      <c r="E6" s="16"/>
      <c r="F6" s="15">
        <f t="shared" si="0"/>
        <v>43633</v>
      </c>
    </row>
    <row r="7" spans="1:7" x14ac:dyDescent="0.15">
      <c r="A7" s="6" t="s">
        <v>86</v>
      </c>
      <c r="B7" s="11">
        <v>43577</v>
      </c>
      <c r="C7" s="16"/>
      <c r="D7" s="16"/>
      <c r="E7" s="16"/>
      <c r="F7" s="15">
        <f t="shared" si="0"/>
        <v>43638</v>
      </c>
    </row>
    <row r="8" spans="1:7" x14ac:dyDescent="0.15">
      <c r="A8" s="6" t="s">
        <v>87</v>
      </c>
      <c r="B8" s="11">
        <v>43579</v>
      </c>
      <c r="C8" s="16"/>
      <c r="D8" s="16"/>
      <c r="E8" s="16"/>
      <c r="F8" s="15">
        <f t="shared" si="0"/>
        <v>43640</v>
      </c>
    </row>
    <row r="9" spans="1:7" x14ac:dyDescent="0.15">
      <c r="A9" s="6" t="s">
        <v>88</v>
      </c>
      <c r="B9" s="11">
        <v>43580</v>
      </c>
      <c r="C9" s="16"/>
      <c r="D9" s="16"/>
      <c r="E9" s="16"/>
      <c r="F9" s="15">
        <f t="shared" si="0"/>
        <v>43641</v>
      </c>
    </row>
    <row r="10" spans="1:7" x14ac:dyDescent="0.15">
      <c r="A10" s="6" t="s">
        <v>89</v>
      </c>
      <c r="B10" s="11">
        <v>43583</v>
      </c>
      <c r="C10" s="16"/>
      <c r="D10" s="16"/>
      <c r="E10" s="16"/>
      <c r="F10" s="15">
        <f t="shared" si="0"/>
        <v>43644</v>
      </c>
    </row>
    <row r="11" spans="1:7" x14ac:dyDescent="0.15">
      <c r="A11" s="6" t="s">
        <v>90</v>
      </c>
      <c r="B11" s="11">
        <v>43596</v>
      </c>
      <c r="C11" s="16"/>
      <c r="D11" s="16"/>
      <c r="E11" s="16"/>
      <c r="F11" s="15">
        <f t="shared" si="0"/>
        <v>43657</v>
      </c>
    </row>
    <row r="12" spans="1:7" x14ac:dyDescent="0.15">
      <c r="A12" s="6" t="s">
        <v>91</v>
      </c>
      <c r="B12" s="11">
        <v>43598</v>
      </c>
      <c r="C12" s="16"/>
      <c r="D12" s="16"/>
      <c r="E12" s="16"/>
      <c r="F12" s="15">
        <f t="shared" si="0"/>
        <v>43659</v>
      </c>
    </row>
    <row r="13" spans="1:7" x14ac:dyDescent="0.15">
      <c r="A13" s="6" t="s">
        <v>92</v>
      </c>
      <c r="B13" s="11">
        <v>43602</v>
      </c>
      <c r="C13" s="16"/>
      <c r="D13" s="16"/>
      <c r="E13" s="16"/>
      <c r="F13" s="15">
        <f t="shared" si="0"/>
        <v>43663</v>
      </c>
    </row>
    <row r="14" spans="1:7" x14ac:dyDescent="0.15">
      <c r="A14" s="6" t="s">
        <v>93</v>
      </c>
      <c r="B14" s="11">
        <v>43605</v>
      </c>
      <c r="C14" s="16"/>
      <c r="D14" s="16"/>
      <c r="E14" s="16"/>
      <c r="F14" s="15">
        <f t="shared" si="0"/>
        <v>43666</v>
      </c>
    </row>
  </sheetData>
  <sortState xmlns:xlrd2="http://schemas.microsoft.com/office/spreadsheetml/2017/richdata2" ref="B3:B14">
    <sortCondition ref="B3"/>
  </sortState>
  <mergeCells count="3">
    <mergeCell ref="A1:A2"/>
    <mergeCell ref="B1:B2"/>
    <mergeCell ref="C1:F1"/>
  </mergeCells>
  <conditionalFormatting sqref="C3:F14">
    <cfRule type="cellIs" dxfId="8" priority="1" operator="equal">
      <formula>0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B505F-50BC-4751-A390-C88BDD75D955}">
  <sheetPr codeName="Лист16"/>
  <dimension ref="A1:E14"/>
  <sheetViews>
    <sheetView zoomScale="170" zoomScaleNormal="170" workbookViewId="0">
      <selection activeCell="B18" sqref="B18"/>
    </sheetView>
  </sheetViews>
  <sheetFormatPr baseColWidth="10" defaultColWidth="9.1640625" defaultRowHeight="13" x14ac:dyDescent="0.15"/>
  <cols>
    <col min="1" max="1" width="20.6640625" style="7" bestFit="1" customWidth="1"/>
    <col min="2" max="2" width="13.5" style="2" customWidth="1"/>
    <col min="3" max="3" width="13.5" style="29" customWidth="1"/>
    <col min="4" max="4" width="9.1640625" style="2"/>
    <col min="5" max="5" width="11" style="2" customWidth="1"/>
    <col min="6" max="16384" width="9.1640625" style="2"/>
  </cols>
  <sheetData>
    <row r="1" spans="1:5" s="1" customFormat="1" ht="28" x14ac:dyDescent="0.2">
      <c r="A1" s="4" t="s">
        <v>0</v>
      </c>
      <c r="B1" s="4" t="s">
        <v>123</v>
      </c>
      <c r="C1" s="28" t="s">
        <v>124</v>
      </c>
      <c r="D1" s="4" t="s">
        <v>125</v>
      </c>
      <c r="E1" s="4" t="s">
        <v>126</v>
      </c>
    </row>
    <row r="2" spans="1:5" x14ac:dyDescent="0.15">
      <c r="A2" s="13" t="s">
        <v>131</v>
      </c>
      <c r="B2" s="5" t="s">
        <v>127</v>
      </c>
      <c r="C2" s="9">
        <v>0.89</v>
      </c>
      <c r="D2" s="5">
        <v>2</v>
      </c>
      <c r="E2" s="30">
        <v>28000</v>
      </c>
    </row>
    <row r="3" spans="1:5" x14ac:dyDescent="0.15">
      <c r="A3" s="13" t="s">
        <v>110</v>
      </c>
      <c r="B3" s="5" t="s">
        <v>127</v>
      </c>
      <c r="C3" s="9">
        <v>0.49</v>
      </c>
      <c r="D3" s="5">
        <v>1</v>
      </c>
      <c r="E3" s="30">
        <v>76000</v>
      </c>
    </row>
    <row r="4" spans="1:5" x14ac:dyDescent="0.15">
      <c r="A4" s="13" t="s">
        <v>111</v>
      </c>
      <c r="B4" s="5" t="s">
        <v>127</v>
      </c>
      <c r="C4" s="9">
        <v>1.25</v>
      </c>
      <c r="D4" s="5">
        <v>0</v>
      </c>
      <c r="E4" s="30">
        <v>82000</v>
      </c>
    </row>
    <row r="5" spans="1:5" x14ac:dyDescent="0.15">
      <c r="A5" s="13" t="s">
        <v>107</v>
      </c>
      <c r="B5" s="5" t="s">
        <v>129</v>
      </c>
      <c r="C5" s="9">
        <v>0.9</v>
      </c>
      <c r="D5" s="5">
        <v>2</v>
      </c>
      <c r="E5" s="30">
        <v>27000</v>
      </c>
    </row>
    <row r="6" spans="1:5" x14ac:dyDescent="0.15">
      <c r="A6" s="13" t="s">
        <v>108</v>
      </c>
      <c r="B6" s="5" t="s">
        <v>129</v>
      </c>
      <c r="C6" s="9">
        <v>1.25</v>
      </c>
      <c r="D6" s="5">
        <v>5</v>
      </c>
      <c r="E6" s="30">
        <v>76000</v>
      </c>
    </row>
    <row r="7" spans="1:5" x14ac:dyDescent="0.15">
      <c r="A7" s="13" t="s">
        <v>109</v>
      </c>
      <c r="B7" s="5" t="s">
        <v>129</v>
      </c>
      <c r="C7" s="9">
        <v>1.21</v>
      </c>
      <c r="D7" s="5">
        <v>2</v>
      </c>
      <c r="E7" s="30">
        <v>48000</v>
      </c>
    </row>
    <row r="8" spans="1:5" x14ac:dyDescent="0.15">
      <c r="A8" s="13" t="s">
        <v>112</v>
      </c>
      <c r="B8" s="5" t="s">
        <v>129</v>
      </c>
      <c r="C8" s="9">
        <v>0.66</v>
      </c>
      <c r="D8" s="5">
        <v>5</v>
      </c>
      <c r="E8" s="30">
        <v>44000</v>
      </c>
    </row>
    <row r="9" spans="1:5" x14ac:dyDescent="0.15">
      <c r="A9" s="13" t="s">
        <v>113</v>
      </c>
      <c r="B9" s="5" t="s">
        <v>129</v>
      </c>
      <c r="C9" s="9">
        <v>0.4</v>
      </c>
      <c r="D9" s="5">
        <v>5</v>
      </c>
      <c r="E9" s="30">
        <v>64000</v>
      </c>
    </row>
    <row r="10" spans="1:5" x14ac:dyDescent="0.15">
      <c r="A10" s="13" t="s">
        <v>122</v>
      </c>
      <c r="B10" s="5" t="s">
        <v>129</v>
      </c>
      <c r="C10" s="9">
        <v>0.67</v>
      </c>
      <c r="D10" s="5">
        <v>0</v>
      </c>
      <c r="E10" s="30">
        <v>83000</v>
      </c>
    </row>
    <row r="11" spans="1:5" x14ac:dyDescent="0.15">
      <c r="A11" s="13" t="s">
        <v>121</v>
      </c>
      <c r="B11" s="5" t="s">
        <v>129</v>
      </c>
      <c r="C11" s="9">
        <v>1.05</v>
      </c>
      <c r="D11" s="5">
        <v>5</v>
      </c>
      <c r="E11" s="30">
        <v>42000</v>
      </c>
    </row>
    <row r="12" spans="1:5" x14ac:dyDescent="0.15">
      <c r="A12" s="13" t="s">
        <v>106</v>
      </c>
      <c r="B12" s="5" t="s">
        <v>128</v>
      </c>
      <c r="C12" s="9">
        <v>1.1399999999999999</v>
      </c>
      <c r="D12" s="5">
        <v>5</v>
      </c>
      <c r="E12" s="30">
        <v>47000</v>
      </c>
    </row>
    <row r="13" spans="1:5" x14ac:dyDescent="0.15">
      <c r="A13" s="13" t="s">
        <v>120</v>
      </c>
      <c r="B13" s="5" t="s">
        <v>128</v>
      </c>
      <c r="C13" s="9">
        <v>0.76</v>
      </c>
      <c r="D13" s="5">
        <v>4</v>
      </c>
      <c r="E13" s="30">
        <v>72000</v>
      </c>
    </row>
    <row r="14" spans="1:5" x14ac:dyDescent="0.15">
      <c r="A14" s="13" t="s">
        <v>114</v>
      </c>
      <c r="B14" s="5" t="s">
        <v>128</v>
      </c>
      <c r="C14" s="9">
        <v>1.25</v>
      </c>
      <c r="D14" s="5">
        <v>4</v>
      </c>
      <c r="E14" s="30">
        <v>52000</v>
      </c>
    </row>
  </sheetData>
  <sortState xmlns:xlrd2="http://schemas.microsoft.com/office/spreadsheetml/2017/richdata2" ref="A2:E14">
    <sortCondition ref="B2:B14" customList="первый,средний,высший"/>
    <sortCondition ref="A2:A14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7BF13-6B85-446F-AED3-D457C1D08B46}">
  <sheetPr codeName="Лист18" filterMode="1"/>
  <dimension ref="A1:E14"/>
  <sheetViews>
    <sheetView zoomScale="140" zoomScaleNormal="140" workbookViewId="0">
      <selection activeCell="F24" sqref="F24"/>
    </sheetView>
  </sheetViews>
  <sheetFormatPr baseColWidth="10" defaultColWidth="9.1640625" defaultRowHeight="13" x14ac:dyDescent="0.15"/>
  <cols>
    <col min="1" max="1" width="20.6640625" style="7" bestFit="1" customWidth="1"/>
    <col min="2" max="2" width="13.5" style="2" customWidth="1"/>
    <col min="3" max="3" width="13.5" style="29" customWidth="1"/>
    <col min="4" max="4" width="7.33203125" style="2" customWidth="1"/>
    <col min="5" max="5" width="11" style="2" customWidth="1"/>
    <col min="6" max="16384" width="9.1640625" style="2"/>
  </cols>
  <sheetData>
    <row r="1" spans="1:5" s="1" customFormat="1" ht="28" x14ac:dyDescent="0.2">
      <c r="A1" s="4" t="s">
        <v>0</v>
      </c>
      <c r="B1" s="4" t="s">
        <v>123</v>
      </c>
      <c r="C1" s="28" t="s">
        <v>124</v>
      </c>
      <c r="D1" s="4" t="s">
        <v>125</v>
      </c>
      <c r="E1" s="4" t="s">
        <v>126</v>
      </c>
    </row>
    <row r="2" spans="1:5" x14ac:dyDescent="0.15">
      <c r="A2" s="13" t="s">
        <v>107</v>
      </c>
      <c r="B2" s="5" t="s">
        <v>129</v>
      </c>
      <c r="C2" s="9">
        <v>0.9</v>
      </c>
      <c r="D2" s="5">
        <v>2</v>
      </c>
      <c r="E2" s="30">
        <v>27000</v>
      </c>
    </row>
    <row r="3" spans="1:5" hidden="1" x14ac:dyDescent="0.15">
      <c r="A3" s="13" t="s">
        <v>131</v>
      </c>
      <c r="B3" s="5" t="s">
        <v>127</v>
      </c>
      <c r="C3" s="9">
        <v>0.89</v>
      </c>
      <c r="D3" s="5">
        <v>2</v>
      </c>
      <c r="E3" s="30">
        <v>28000</v>
      </c>
    </row>
    <row r="4" spans="1:5" hidden="1" x14ac:dyDescent="0.15">
      <c r="A4" s="13" t="s">
        <v>121</v>
      </c>
      <c r="B4" s="5" t="s">
        <v>129</v>
      </c>
      <c r="C4" s="9">
        <v>1.05</v>
      </c>
      <c r="D4" s="5">
        <v>3</v>
      </c>
      <c r="E4" s="30">
        <v>42000</v>
      </c>
    </row>
    <row r="5" spans="1:5" hidden="1" x14ac:dyDescent="0.15">
      <c r="A5" s="13" t="s">
        <v>112</v>
      </c>
      <c r="B5" s="5" t="s">
        <v>129</v>
      </c>
      <c r="C5" s="9">
        <v>0.66</v>
      </c>
      <c r="D5" s="5">
        <v>3</v>
      </c>
      <c r="E5" s="30">
        <v>44000</v>
      </c>
    </row>
    <row r="6" spans="1:5" hidden="1" x14ac:dyDescent="0.15">
      <c r="A6" s="13" t="s">
        <v>106</v>
      </c>
      <c r="B6" s="5" t="s">
        <v>128</v>
      </c>
      <c r="C6" s="9">
        <v>1.1399999999999999</v>
      </c>
      <c r="D6" s="5">
        <v>5</v>
      </c>
      <c r="E6" s="30">
        <v>47000</v>
      </c>
    </row>
    <row r="7" spans="1:5" hidden="1" x14ac:dyDescent="0.15">
      <c r="A7" s="13" t="s">
        <v>109</v>
      </c>
      <c r="B7" s="5" t="s">
        <v>129</v>
      </c>
      <c r="C7" s="9">
        <v>1.21</v>
      </c>
      <c r="D7" s="5">
        <v>2</v>
      </c>
      <c r="E7" s="30">
        <v>48000</v>
      </c>
    </row>
    <row r="8" spans="1:5" hidden="1" x14ac:dyDescent="0.15">
      <c r="A8" s="13" t="s">
        <v>114</v>
      </c>
      <c r="B8" s="5" t="s">
        <v>128</v>
      </c>
      <c r="C8" s="9">
        <v>1.25</v>
      </c>
      <c r="D8" s="5">
        <v>4</v>
      </c>
      <c r="E8" s="30">
        <v>52000</v>
      </c>
    </row>
    <row r="9" spans="1:5" hidden="1" x14ac:dyDescent="0.15">
      <c r="A9" s="13" t="s">
        <v>113</v>
      </c>
      <c r="B9" s="5" t="s">
        <v>129</v>
      </c>
      <c r="C9" s="9">
        <v>0.4</v>
      </c>
      <c r="D9" s="5">
        <v>5</v>
      </c>
      <c r="E9" s="30">
        <v>64000</v>
      </c>
    </row>
    <row r="10" spans="1:5" hidden="1" x14ac:dyDescent="0.15">
      <c r="A10" s="13" t="s">
        <v>120</v>
      </c>
      <c r="B10" s="5" t="s">
        <v>128</v>
      </c>
      <c r="C10" s="9">
        <v>0.76</v>
      </c>
      <c r="D10" s="5">
        <v>4</v>
      </c>
      <c r="E10" s="30">
        <v>72000</v>
      </c>
    </row>
    <row r="11" spans="1:5" hidden="1" x14ac:dyDescent="0.15">
      <c r="A11" s="13" t="s">
        <v>108</v>
      </c>
      <c r="B11" s="5" t="s">
        <v>129</v>
      </c>
      <c r="C11" s="9">
        <v>1.25</v>
      </c>
      <c r="D11" s="5">
        <v>5</v>
      </c>
      <c r="E11" s="30">
        <v>76000</v>
      </c>
    </row>
    <row r="12" spans="1:5" hidden="1" x14ac:dyDescent="0.15">
      <c r="A12" s="13" t="s">
        <v>110</v>
      </c>
      <c r="B12" s="5" t="s">
        <v>127</v>
      </c>
      <c r="C12" s="9">
        <v>0.49</v>
      </c>
      <c r="D12" s="5">
        <v>1</v>
      </c>
      <c r="E12" s="30">
        <v>76000</v>
      </c>
    </row>
    <row r="13" spans="1:5" hidden="1" x14ac:dyDescent="0.15">
      <c r="A13" s="13" t="s">
        <v>111</v>
      </c>
      <c r="B13" s="5" t="s">
        <v>127</v>
      </c>
      <c r="C13" s="9">
        <v>1.25</v>
      </c>
      <c r="D13" s="5">
        <v>0</v>
      </c>
      <c r="E13" s="30">
        <v>82000</v>
      </c>
    </row>
    <row r="14" spans="1:5" hidden="1" x14ac:dyDescent="0.15">
      <c r="A14" s="13" t="s">
        <v>122</v>
      </c>
      <c r="B14" s="5" t="s">
        <v>129</v>
      </c>
      <c r="C14" s="9">
        <v>0.67</v>
      </c>
      <c r="D14" s="5">
        <v>0</v>
      </c>
      <c r="E14" s="30">
        <v>83000</v>
      </c>
    </row>
  </sheetData>
  <autoFilter ref="A1:E14" xr:uid="{4E47BF13-6B85-446F-AED3-D457C1D08B46}">
    <filterColumn colId="1">
      <filters>
        <filter val="средний"/>
      </filters>
    </filterColumn>
    <filterColumn colId="2">
      <customFilters and="1">
        <customFilter operator="greaterThanOrEqual" val="0.7"/>
        <customFilter operator="lessThanOrEqual" val="1"/>
      </customFilters>
    </filterColumn>
    <filterColumn colId="3">
      <customFilters and="1">
        <customFilter operator="greaterThanOrEqual" val="1"/>
        <customFilter operator="lessThanOrEqual" val="3"/>
      </customFilters>
    </filterColumn>
  </autoFilter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59D0F-BDC5-49CE-A5AE-3ED9CEF97F46}">
  <sheetPr filterMode="1">
    <tabColor rgb="FFFFFF00"/>
  </sheetPr>
  <dimension ref="A1:E14"/>
  <sheetViews>
    <sheetView zoomScale="160" zoomScaleNormal="160" workbookViewId="0">
      <selection activeCell="D23" sqref="D23"/>
    </sheetView>
  </sheetViews>
  <sheetFormatPr baseColWidth="10" defaultColWidth="9.1640625" defaultRowHeight="13" x14ac:dyDescent="0.15"/>
  <cols>
    <col min="1" max="1" width="20.6640625" style="7" bestFit="1" customWidth="1"/>
    <col min="2" max="2" width="13.5" style="2" customWidth="1"/>
    <col min="3" max="3" width="13.5" style="29" customWidth="1"/>
    <col min="4" max="4" width="9.1640625" style="2"/>
    <col min="5" max="5" width="11" style="2" customWidth="1"/>
    <col min="6" max="16384" width="9.1640625" style="2"/>
  </cols>
  <sheetData>
    <row r="1" spans="1:5" s="1" customFormat="1" ht="28" x14ac:dyDescent="0.2">
      <c r="A1" s="4" t="s">
        <v>0</v>
      </c>
      <c r="B1" s="4" t="s">
        <v>123</v>
      </c>
      <c r="C1" s="28" t="s">
        <v>124</v>
      </c>
      <c r="D1" s="4" t="s">
        <v>125</v>
      </c>
      <c r="E1" s="4" t="s">
        <v>126</v>
      </c>
    </row>
    <row r="2" spans="1:5" hidden="1" x14ac:dyDescent="0.15">
      <c r="A2" s="13" t="s">
        <v>111</v>
      </c>
      <c r="B2" s="5" t="s">
        <v>127</v>
      </c>
      <c r="C2" s="9">
        <v>1.25</v>
      </c>
      <c r="D2" s="5">
        <v>0</v>
      </c>
      <c r="E2" s="30">
        <v>82000</v>
      </c>
    </row>
    <row r="3" spans="1:5" hidden="1" x14ac:dyDescent="0.15">
      <c r="A3" s="13" t="s">
        <v>122</v>
      </c>
      <c r="B3" s="5" t="s">
        <v>129</v>
      </c>
      <c r="C3" s="9">
        <v>0.67</v>
      </c>
      <c r="D3" s="5">
        <v>0</v>
      </c>
      <c r="E3" s="30">
        <v>83000</v>
      </c>
    </row>
    <row r="4" spans="1:5" hidden="1" x14ac:dyDescent="0.15">
      <c r="A4" s="13" t="s">
        <v>110</v>
      </c>
      <c r="B4" s="5" t="s">
        <v>127</v>
      </c>
      <c r="C4" s="9">
        <v>0.49</v>
      </c>
      <c r="D4" s="5">
        <v>1</v>
      </c>
      <c r="E4" s="30">
        <v>76000</v>
      </c>
    </row>
    <row r="5" spans="1:5" hidden="1" x14ac:dyDescent="0.15">
      <c r="A5" s="13" t="s">
        <v>109</v>
      </c>
      <c r="B5" s="5" t="s">
        <v>129</v>
      </c>
      <c r="C5" s="9">
        <v>1.21</v>
      </c>
      <c r="D5" s="5">
        <v>2</v>
      </c>
      <c r="E5" s="30">
        <v>48000</v>
      </c>
    </row>
    <row r="6" spans="1:5" hidden="1" x14ac:dyDescent="0.15">
      <c r="A6" s="13" t="s">
        <v>107</v>
      </c>
      <c r="B6" s="5" t="s">
        <v>129</v>
      </c>
      <c r="C6" s="9">
        <v>0.9</v>
      </c>
      <c r="D6" s="5">
        <v>2</v>
      </c>
      <c r="E6" s="30">
        <v>27000</v>
      </c>
    </row>
    <row r="7" spans="1:5" hidden="1" x14ac:dyDescent="0.15">
      <c r="A7" s="13" t="s">
        <v>131</v>
      </c>
      <c r="B7" s="5" t="s">
        <v>127</v>
      </c>
      <c r="C7" s="9">
        <v>0.89</v>
      </c>
      <c r="D7" s="5">
        <v>2</v>
      </c>
      <c r="E7" s="30">
        <v>28000</v>
      </c>
    </row>
    <row r="8" spans="1:5" hidden="1" x14ac:dyDescent="0.15">
      <c r="A8" s="13" t="s">
        <v>114</v>
      </c>
      <c r="B8" s="5" t="s">
        <v>128</v>
      </c>
      <c r="C8" s="9">
        <v>1.25</v>
      </c>
      <c r="D8" s="5">
        <v>4</v>
      </c>
      <c r="E8" s="30">
        <v>52000</v>
      </c>
    </row>
    <row r="9" spans="1:5" hidden="1" x14ac:dyDescent="0.15">
      <c r="A9" s="13" t="s">
        <v>120</v>
      </c>
      <c r="B9" s="5" t="s">
        <v>128</v>
      </c>
      <c r="C9" s="9">
        <v>0.76</v>
      </c>
      <c r="D9" s="5">
        <v>4</v>
      </c>
      <c r="E9" s="30">
        <v>72000</v>
      </c>
    </row>
    <row r="10" spans="1:5" x14ac:dyDescent="0.15">
      <c r="A10" s="13" t="s">
        <v>108</v>
      </c>
      <c r="B10" s="5" t="s">
        <v>129</v>
      </c>
      <c r="C10" s="9">
        <v>1.25</v>
      </c>
      <c r="D10" s="5">
        <v>5</v>
      </c>
      <c r="E10" s="30">
        <v>76000</v>
      </c>
    </row>
    <row r="11" spans="1:5" x14ac:dyDescent="0.15">
      <c r="A11" s="13" t="s">
        <v>106</v>
      </c>
      <c r="B11" s="5" t="s">
        <v>128</v>
      </c>
      <c r="C11" s="9">
        <v>1.1399999999999999</v>
      </c>
      <c r="D11" s="5">
        <v>5</v>
      </c>
      <c r="E11" s="30">
        <v>47000</v>
      </c>
    </row>
    <row r="12" spans="1:5" x14ac:dyDescent="0.15">
      <c r="A12" s="13" t="s">
        <v>121</v>
      </c>
      <c r="B12" s="5" t="s">
        <v>129</v>
      </c>
      <c r="C12" s="9">
        <v>1.05</v>
      </c>
      <c r="D12" s="5">
        <v>5</v>
      </c>
      <c r="E12" s="30">
        <v>42000</v>
      </c>
    </row>
    <row r="13" spans="1:5" x14ac:dyDescent="0.15">
      <c r="A13" s="13" t="s">
        <v>112</v>
      </c>
      <c r="B13" s="5" t="s">
        <v>129</v>
      </c>
      <c r="C13" s="9">
        <v>0.66</v>
      </c>
      <c r="D13" s="5">
        <v>5</v>
      </c>
      <c r="E13" s="30">
        <v>44000</v>
      </c>
    </row>
    <row r="14" spans="1:5" x14ac:dyDescent="0.15">
      <c r="A14" s="13" t="s">
        <v>113</v>
      </c>
      <c r="B14" s="5" t="s">
        <v>129</v>
      </c>
      <c r="C14" s="9">
        <v>0.4</v>
      </c>
      <c r="D14" s="5">
        <v>5</v>
      </c>
      <c r="E14" s="30">
        <v>64000</v>
      </c>
    </row>
  </sheetData>
  <autoFilter ref="A1:E14" xr:uid="{EAF59D0F-BDC5-49CE-A5AE-3ED9CEF97F46}">
    <filterColumn colId="3">
      <filters>
        <filter val="5"/>
      </filters>
    </filterColumn>
  </autoFilter>
  <sortState xmlns:xlrd2="http://schemas.microsoft.com/office/spreadsheetml/2017/richdata2" ref="A2:E14">
    <sortCondition ref="D2:D14"/>
    <sortCondition descending="1" ref="C2:C14"/>
  </sortState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975D-7938-42F2-A995-E2C88BB55733}">
  <sheetPr filterMode="1">
    <tabColor rgb="FFFFFF00"/>
  </sheetPr>
  <dimension ref="A1:E14"/>
  <sheetViews>
    <sheetView zoomScale="175" zoomScaleNormal="175" workbookViewId="0">
      <selection activeCell="G27" sqref="G27"/>
    </sheetView>
  </sheetViews>
  <sheetFormatPr baseColWidth="10" defaultColWidth="9.1640625" defaultRowHeight="13" x14ac:dyDescent="0.15"/>
  <cols>
    <col min="1" max="1" width="20.6640625" style="7" bestFit="1" customWidth="1"/>
    <col min="2" max="2" width="13.5" style="2" customWidth="1"/>
    <col min="3" max="3" width="13.5" style="29" customWidth="1"/>
    <col min="4" max="4" width="9.1640625" style="2"/>
    <col min="5" max="5" width="11" style="2" customWidth="1"/>
    <col min="6" max="16384" width="9.1640625" style="2"/>
  </cols>
  <sheetData>
    <row r="1" spans="1:5" s="1" customFormat="1" ht="28" x14ac:dyDescent="0.2">
      <c r="A1" s="4" t="s">
        <v>0</v>
      </c>
      <c r="B1" s="4" t="s">
        <v>123</v>
      </c>
      <c r="C1" s="28" t="s">
        <v>124</v>
      </c>
      <c r="D1" s="4" t="s">
        <v>125</v>
      </c>
      <c r="E1" s="4" t="s">
        <v>126</v>
      </c>
    </row>
    <row r="2" spans="1:5" hidden="1" x14ac:dyDescent="0.15">
      <c r="A2" s="13" t="s">
        <v>111</v>
      </c>
      <c r="B2" s="5" t="s">
        <v>127</v>
      </c>
      <c r="C2" s="9">
        <v>1.25</v>
      </c>
      <c r="D2" s="5">
        <v>0</v>
      </c>
      <c r="E2" s="30">
        <v>82000</v>
      </c>
    </row>
    <row r="3" spans="1:5" hidden="1" x14ac:dyDescent="0.15">
      <c r="A3" s="13" t="s">
        <v>122</v>
      </c>
      <c r="B3" s="5" t="s">
        <v>129</v>
      </c>
      <c r="C3" s="9">
        <v>0.67</v>
      </c>
      <c r="D3" s="5">
        <v>0</v>
      </c>
      <c r="E3" s="30">
        <v>83000</v>
      </c>
    </row>
    <row r="4" spans="1:5" hidden="1" x14ac:dyDescent="0.15">
      <c r="A4" s="13" t="s">
        <v>110</v>
      </c>
      <c r="B4" s="5" t="s">
        <v>127</v>
      </c>
      <c r="C4" s="9">
        <v>0.49</v>
      </c>
      <c r="D4" s="5">
        <v>1</v>
      </c>
      <c r="E4" s="30">
        <v>76000</v>
      </c>
    </row>
    <row r="5" spans="1:5" x14ac:dyDescent="0.15">
      <c r="A5" s="13" t="s">
        <v>109</v>
      </c>
      <c r="B5" s="5" t="s">
        <v>129</v>
      </c>
      <c r="C5" s="9">
        <v>1.21</v>
      </c>
      <c r="D5" s="5">
        <v>2</v>
      </c>
      <c r="E5" s="30">
        <v>48000</v>
      </c>
    </row>
    <row r="6" spans="1:5" x14ac:dyDescent="0.15">
      <c r="A6" s="13" t="s">
        <v>107</v>
      </c>
      <c r="B6" s="5" t="s">
        <v>129</v>
      </c>
      <c r="C6" s="9">
        <v>0.9</v>
      </c>
      <c r="D6" s="5">
        <v>2</v>
      </c>
      <c r="E6" s="30">
        <v>27000</v>
      </c>
    </row>
    <row r="7" spans="1:5" x14ac:dyDescent="0.15">
      <c r="A7" s="13" t="s">
        <v>131</v>
      </c>
      <c r="B7" s="5" t="s">
        <v>127</v>
      </c>
      <c r="C7" s="9">
        <v>0.89</v>
      </c>
      <c r="D7" s="5">
        <v>2</v>
      </c>
      <c r="E7" s="30">
        <v>28000</v>
      </c>
    </row>
    <row r="8" spans="1:5" hidden="1" x14ac:dyDescent="0.15">
      <c r="A8" s="13" t="s">
        <v>114</v>
      </c>
      <c r="B8" s="5" t="s">
        <v>128</v>
      </c>
      <c r="C8" s="9">
        <v>1.25</v>
      </c>
      <c r="D8" s="5">
        <v>4</v>
      </c>
      <c r="E8" s="30">
        <v>52000</v>
      </c>
    </row>
    <row r="9" spans="1:5" hidden="1" x14ac:dyDescent="0.15">
      <c r="A9" s="13" t="s">
        <v>120</v>
      </c>
      <c r="B9" s="5" t="s">
        <v>128</v>
      </c>
      <c r="C9" s="9">
        <v>0.76</v>
      </c>
      <c r="D9" s="5">
        <v>4</v>
      </c>
      <c r="E9" s="30">
        <v>72000</v>
      </c>
    </row>
    <row r="10" spans="1:5" hidden="1" x14ac:dyDescent="0.15">
      <c r="A10" s="13" t="s">
        <v>108</v>
      </c>
      <c r="B10" s="5" t="s">
        <v>129</v>
      </c>
      <c r="C10" s="9">
        <v>1.25</v>
      </c>
      <c r="D10" s="5">
        <v>5</v>
      </c>
      <c r="E10" s="30">
        <v>76000</v>
      </c>
    </row>
    <row r="11" spans="1:5" x14ac:dyDescent="0.15">
      <c r="A11" s="13" t="s">
        <v>106</v>
      </c>
      <c r="B11" s="5" t="s">
        <v>128</v>
      </c>
      <c r="C11" s="9">
        <v>1.1399999999999999</v>
      </c>
      <c r="D11" s="5">
        <v>5</v>
      </c>
      <c r="E11" s="30">
        <v>47000</v>
      </c>
    </row>
    <row r="12" spans="1:5" x14ac:dyDescent="0.15">
      <c r="A12" s="13" t="s">
        <v>121</v>
      </c>
      <c r="B12" s="5" t="s">
        <v>129</v>
      </c>
      <c r="C12" s="9">
        <v>1.05</v>
      </c>
      <c r="D12" s="5">
        <v>5</v>
      </c>
      <c r="E12" s="30">
        <v>42000</v>
      </c>
    </row>
    <row r="13" spans="1:5" x14ac:dyDescent="0.15">
      <c r="A13" s="13" t="s">
        <v>112</v>
      </c>
      <c r="B13" s="5" t="s">
        <v>129</v>
      </c>
      <c r="C13" s="9">
        <v>0.66</v>
      </c>
      <c r="D13" s="5">
        <v>5</v>
      </c>
      <c r="E13" s="30">
        <v>44000</v>
      </c>
    </row>
    <row r="14" spans="1:5" hidden="1" x14ac:dyDescent="0.15">
      <c r="A14" s="13" t="s">
        <v>113</v>
      </c>
      <c r="B14" s="5" t="s">
        <v>129</v>
      </c>
      <c r="C14" s="9">
        <v>0.4</v>
      </c>
      <c r="D14" s="5">
        <v>5</v>
      </c>
      <c r="E14" s="30">
        <v>64000</v>
      </c>
    </row>
  </sheetData>
  <autoFilter ref="A1:E14" xr:uid="{7B23975D-7938-42F2-A995-E2C88BB55733}">
    <filterColumn colId="4">
      <customFilters and="1">
        <customFilter operator="greaterThanOrEqual" val="25000"/>
        <customFilter operator="lessThanOrEqual" val="50000"/>
      </custom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BD619-4EFC-4CE0-B17C-279751BFFB53}">
  <sheetPr codeName="Лист5"/>
  <dimension ref="A1:H13"/>
  <sheetViews>
    <sheetView zoomScale="116" zoomScaleNormal="116" workbookViewId="0">
      <selection activeCell="H4" sqref="H4"/>
    </sheetView>
  </sheetViews>
  <sheetFormatPr baseColWidth="10" defaultColWidth="9.1640625" defaultRowHeight="13" x14ac:dyDescent="0.15"/>
  <cols>
    <col min="1" max="1" width="7.83203125" style="7" bestFit="1" customWidth="1"/>
    <col min="2" max="2" width="14.5" style="2" customWidth="1"/>
    <col min="3" max="3" width="10.1640625" style="2" customWidth="1"/>
    <col min="4" max="4" width="7.6640625" style="2" customWidth="1"/>
    <col min="5" max="5" width="11.33203125" style="2" customWidth="1"/>
    <col min="6" max="6" width="12.5" style="2" customWidth="1"/>
    <col min="7" max="7" width="19.83203125" style="2" customWidth="1"/>
    <col min="8" max="8" width="18.1640625" style="2" customWidth="1"/>
    <col min="9" max="16384" width="9.1640625" style="2"/>
  </cols>
  <sheetData>
    <row r="1" spans="1:8" s="1" customFormat="1" ht="27" customHeight="1" x14ac:dyDescent="0.2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18</v>
      </c>
      <c r="G1" s="4" t="s">
        <v>17</v>
      </c>
      <c r="H1" s="4" t="s">
        <v>19</v>
      </c>
    </row>
    <row r="2" spans="1:8" x14ac:dyDescent="0.15">
      <c r="A2" s="6">
        <v>8486</v>
      </c>
      <c r="B2" s="5" t="s">
        <v>1</v>
      </c>
      <c r="C2" s="8">
        <v>12000</v>
      </c>
      <c r="D2" s="8">
        <v>3</v>
      </c>
      <c r="E2" s="17">
        <f>C2*D2</f>
        <v>36000</v>
      </c>
      <c r="F2" s="17">
        <f>$C$12*E2</f>
        <v>4320</v>
      </c>
      <c r="G2" s="17">
        <f>E2-F2</f>
        <v>31680</v>
      </c>
      <c r="H2" s="17">
        <f>G2/$C$13</f>
        <v>510.96774193548384</v>
      </c>
    </row>
    <row r="3" spans="1:8" x14ac:dyDescent="0.15">
      <c r="A3" s="6">
        <v>6781</v>
      </c>
      <c r="B3" s="5" t="s">
        <v>2</v>
      </c>
      <c r="C3" s="8">
        <v>20000</v>
      </c>
      <c r="D3" s="8">
        <v>6</v>
      </c>
      <c r="E3" s="17">
        <f t="shared" ref="E3:E10" si="0">C3*D3</f>
        <v>120000</v>
      </c>
      <c r="F3" s="17">
        <f t="shared" ref="F3:F10" si="1">$C$12*E3</f>
        <v>14400</v>
      </c>
      <c r="G3" s="17">
        <f t="shared" ref="G3:G10" si="2">E3-F3</f>
        <v>105600</v>
      </c>
      <c r="H3" s="17">
        <f t="shared" ref="H3:H10" si="3">G3/$C$13</f>
        <v>1703.2258064516129</v>
      </c>
    </row>
    <row r="4" spans="1:8" x14ac:dyDescent="0.15">
      <c r="A4" s="6">
        <v>5191</v>
      </c>
      <c r="B4" s="5" t="s">
        <v>3</v>
      </c>
      <c r="C4" s="8">
        <v>1900</v>
      </c>
      <c r="D4" s="8">
        <v>7</v>
      </c>
      <c r="E4" s="17">
        <f t="shared" si="0"/>
        <v>13300</v>
      </c>
      <c r="F4" s="17">
        <f t="shared" si="1"/>
        <v>1596</v>
      </c>
      <c r="G4" s="17">
        <f t="shared" si="2"/>
        <v>11704</v>
      </c>
      <c r="H4" s="17">
        <f t="shared" si="3"/>
        <v>188.7741935483871</v>
      </c>
    </row>
    <row r="5" spans="1:8" x14ac:dyDescent="0.15">
      <c r="A5" s="6">
        <v>2119</v>
      </c>
      <c r="B5" s="5" t="s">
        <v>4</v>
      </c>
      <c r="C5" s="8">
        <v>2500</v>
      </c>
      <c r="D5" s="8">
        <v>7</v>
      </c>
      <c r="E5" s="17">
        <f t="shared" si="0"/>
        <v>17500</v>
      </c>
      <c r="F5" s="17">
        <f t="shared" si="1"/>
        <v>2100</v>
      </c>
      <c r="G5" s="17">
        <f t="shared" si="2"/>
        <v>15400</v>
      </c>
      <c r="H5" s="17">
        <f t="shared" si="3"/>
        <v>248.38709677419354</v>
      </c>
    </row>
    <row r="6" spans="1:8" x14ac:dyDescent="0.15">
      <c r="A6" s="6">
        <v>3881</v>
      </c>
      <c r="B6" s="5" t="s">
        <v>5</v>
      </c>
      <c r="C6" s="8">
        <v>6210</v>
      </c>
      <c r="D6" s="8">
        <v>4</v>
      </c>
      <c r="E6" s="17">
        <f t="shared" si="0"/>
        <v>24840</v>
      </c>
      <c r="F6" s="17">
        <f t="shared" si="1"/>
        <v>2980.7999999999997</v>
      </c>
      <c r="G6" s="17">
        <f t="shared" si="2"/>
        <v>21859.200000000001</v>
      </c>
      <c r="H6" s="17">
        <f t="shared" si="3"/>
        <v>352.56774193548387</v>
      </c>
    </row>
    <row r="7" spans="1:8" x14ac:dyDescent="0.15">
      <c r="A7" s="6">
        <v>3748</v>
      </c>
      <c r="B7" s="5" t="s">
        <v>6</v>
      </c>
      <c r="C7" s="8">
        <v>560</v>
      </c>
      <c r="D7" s="8">
        <v>5</v>
      </c>
      <c r="E7" s="17">
        <f t="shared" si="0"/>
        <v>2800</v>
      </c>
      <c r="F7" s="17">
        <f t="shared" si="1"/>
        <v>336</v>
      </c>
      <c r="G7" s="17">
        <f t="shared" si="2"/>
        <v>2464</v>
      </c>
      <c r="H7" s="17">
        <f t="shared" si="3"/>
        <v>39.741935483870968</v>
      </c>
    </row>
    <row r="8" spans="1:8" x14ac:dyDescent="0.15">
      <c r="A8" s="6">
        <v>2188</v>
      </c>
      <c r="B8" s="5" t="s">
        <v>7</v>
      </c>
      <c r="C8" s="8">
        <v>15900</v>
      </c>
      <c r="D8" s="8">
        <v>4</v>
      </c>
      <c r="E8" s="17">
        <f t="shared" si="0"/>
        <v>63600</v>
      </c>
      <c r="F8" s="17">
        <f t="shared" si="1"/>
        <v>7632</v>
      </c>
      <c r="G8" s="17">
        <f t="shared" si="2"/>
        <v>55968</v>
      </c>
      <c r="H8" s="17">
        <f t="shared" si="3"/>
        <v>902.70967741935488</v>
      </c>
    </row>
    <row r="9" spans="1:8" x14ac:dyDescent="0.15">
      <c r="A9" s="6">
        <v>2281</v>
      </c>
      <c r="B9" s="5" t="s">
        <v>8</v>
      </c>
      <c r="C9" s="8">
        <v>1200</v>
      </c>
      <c r="D9" s="8">
        <v>1</v>
      </c>
      <c r="E9" s="17">
        <f t="shared" si="0"/>
        <v>1200</v>
      </c>
      <c r="F9" s="17">
        <f t="shared" si="1"/>
        <v>144</v>
      </c>
      <c r="G9" s="17">
        <f t="shared" si="2"/>
        <v>1056</v>
      </c>
      <c r="H9" s="17">
        <f t="shared" si="3"/>
        <v>17.032258064516128</v>
      </c>
    </row>
    <row r="10" spans="1:8" x14ac:dyDescent="0.15">
      <c r="A10" s="6">
        <v>9260</v>
      </c>
      <c r="B10" s="5" t="s">
        <v>9</v>
      </c>
      <c r="C10" s="8">
        <v>900</v>
      </c>
      <c r="D10" s="8">
        <v>6</v>
      </c>
      <c r="E10" s="17">
        <f t="shared" si="0"/>
        <v>5400</v>
      </c>
      <c r="F10" s="17">
        <f t="shared" si="1"/>
        <v>648</v>
      </c>
      <c r="G10" s="17">
        <f t="shared" si="2"/>
        <v>4752</v>
      </c>
      <c r="H10" s="17">
        <f t="shared" si="3"/>
        <v>76.645161290322577</v>
      </c>
    </row>
    <row r="12" spans="1:8" ht="16" x14ac:dyDescent="0.25">
      <c r="A12" s="47" t="s">
        <v>20</v>
      </c>
      <c r="B12" s="48"/>
      <c r="C12" s="58">
        <v>0.12</v>
      </c>
      <c r="D12" s="3"/>
      <c r="G12" s="12" t="s">
        <v>77</v>
      </c>
      <c r="H12" s="37">
        <f>SUM(H2:H10)</f>
        <v>4040.0516129032253</v>
      </c>
    </row>
    <row r="13" spans="1:8" ht="14" x14ac:dyDescent="0.15">
      <c r="A13" s="47" t="s">
        <v>21</v>
      </c>
      <c r="B13" s="48"/>
      <c r="C13" s="10">
        <v>62</v>
      </c>
    </row>
  </sheetData>
  <mergeCells count="2">
    <mergeCell ref="A12:B12"/>
    <mergeCell ref="A13:B13"/>
  </mergeCells>
  <conditionalFormatting sqref="E2:H10">
    <cfRule type="cellIs" dxfId="29" priority="2" operator="equal">
      <formula>0</formula>
    </cfRule>
  </conditionalFormatting>
  <conditionalFormatting sqref="H12">
    <cfRule type="cellIs" dxfId="28" priority="1" operator="equal">
      <formula>""</formula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5E76E-609D-4B9A-832A-DC33398A0F73}">
  <sheetPr codeName="Лист12"/>
  <dimension ref="A1:J57"/>
  <sheetViews>
    <sheetView topLeftCell="A2" zoomScale="175" zoomScaleNormal="175" workbookViewId="0">
      <selection sqref="A1:G57"/>
    </sheetView>
  </sheetViews>
  <sheetFormatPr baseColWidth="10" defaultColWidth="9.1640625" defaultRowHeight="13" x14ac:dyDescent="0.15"/>
  <cols>
    <col min="1" max="1" width="10.5" style="7" bestFit="1" customWidth="1"/>
    <col min="2" max="3" width="15.5" style="2" customWidth="1"/>
    <col min="4" max="4" width="12" style="7" customWidth="1"/>
    <col min="5" max="5" width="10.5" style="2" customWidth="1"/>
    <col min="6" max="6" width="12.5" style="2" customWidth="1"/>
    <col min="7" max="7" width="15.83203125" style="2" customWidth="1"/>
    <col min="8" max="8" width="6.5" style="2" customWidth="1"/>
    <col min="9" max="16384" width="9.1640625" style="2"/>
  </cols>
  <sheetData>
    <row r="1" spans="1:10" s="1" customFormat="1" ht="27" customHeight="1" x14ac:dyDescent="0.2">
      <c r="A1" s="63" t="s">
        <v>22</v>
      </c>
      <c r="B1" s="46" t="s">
        <v>12</v>
      </c>
      <c r="C1" s="46" t="s">
        <v>0</v>
      </c>
      <c r="D1" s="46" t="s">
        <v>76</v>
      </c>
      <c r="E1" s="46" t="s">
        <v>13</v>
      </c>
      <c r="F1" s="46" t="s">
        <v>14</v>
      </c>
      <c r="G1" s="64" t="s">
        <v>15</v>
      </c>
    </row>
    <row r="2" spans="1:10" x14ac:dyDescent="0.15">
      <c r="A2" s="61">
        <v>43490</v>
      </c>
      <c r="B2" s="5" t="s">
        <v>1</v>
      </c>
      <c r="C2" s="5" t="s">
        <v>132</v>
      </c>
      <c r="D2" s="6" t="s">
        <v>74</v>
      </c>
      <c r="E2" s="8">
        <v>12000</v>
      </c>
      <c r="F2" s="8">
        <v>3</v>
      </c>
      <c r="G2" s="62">
        <f>E2*F2</f>
        <v>36000</v>
      </c>
    </row>
    <row r="3" spans="1:10" x14ac:dyDescent="0.15">
      <c r="A3" s="61">
        <v>43763</v>
      </c>
      <c r="B3" s="5" t="s">
        <v>2</v>
      </c>
      <c r="C3" s="5" t="s">
        <v>64</v>
      </c>
      <c r="D3" s="6" t="s">
        <v>75</v>
      </c>
      <c r="E3" s="8">
        <v>20000</v>
      </c>
      <c r="F3" s="8">
        <v>8</v>
      </c>
      <c r="G3" s="62">
        <f t="shared" ref="G3:G18" si="0">E3*F3</f>
        <v>160000</v>
      </c>
    </row>
    <row r="4" spans="1:10" x14ac:dyDescent="0.15">
      <c r="A4" s="61">
        <v>43524</v>
      </c>
      <c r="B4" s="5" t="s">
        <v>3</v>
      </c>
      <c r="C4" s="5" t="s">
        <v>65</v>
      </c>
      <c r="D4" s="6" t="s">
        <v>74</v>
      </c>
      <c r="E4" s="8">
        <v>1900</v>
      </c>
      <c r="F4" s="8">
        <v>7</v>
      </c>
      <c r="G4" s="62">
        <f t="shared" si="0"/>
        <v>13300</v>
      </c>
    </row>
    <row r="5" spans="1:10" x14ac:dyDescent="0.15">
      <c r="A5" s="61">
        <v>43482</v>
      </c>
      <c r="B5" s="5" t="s">
        <v>4</v>
      </c>
      <c r="C5" s="5" t="s">
        <v>66</v>
      </c>
      <c r="D5" s="6" t="s">
        <v>75</v>
      </c>
      <c r="E5" s="8">
        <v>2500</v>
      </c>
      <c r="F5" s="8">
        <v>12</v>
      </c>
      <c r="G5" s="62">
        <f t="shared" si="0"/>
        <v>30000</v>
      </c>
    </row>
    <row r="6" spans="1:10" x14ac:dyDescent="0.15">
      <c r="A6" s="61">
        <v>43505</v>
      </c>
      <c r="B6" s="5" t="s">
        <v>5</v>
      </c>
      <c r="C6" s="5" t="s">
        <v>67</v>
      </c>
      <c r="D6" s="6" t="s">
        <v>75</v>
      </c>
      <c r="E6" s="8">
        <v>6210</v>
      </c>
      <c r="F6" s="8">
        <v>15</v>
      </c>
      <c r="G6" s="62">
        <f t="shared" si="0"/>
        <v>93150</v>
      </c>
    </row>
    <row r="7" spans="1:10" x14ac:dyDescent="0.15">
      <c r="A7" s="61">
        <v>43497</v>
      </c>
      <c r="B7" s="5" t="s">
        <v>6</v>
      </c>
      <c r="C7" s="5" t="s">
        <v>133</v>
      </c>
      <c r="D7" s="6" t="s">
        <v>75</v>
      </c>
      <c r="E7" s="8">
        <v>560</v>
      </c>
      <c r="F7" s="8">
        <v>6</v>
      </c>
      <c r="G7" s="62">
        <f t="shared" si="0"/>
        <v>3360</v>
      </c>
      <c r="J7" s="3"/>
    </row>
    <row r="8" spans="1:10" x14ac:dyDescent="0.15">
      <c r="A8" s="61">
        <v>43574</v>
      </c>
      <c r="B8" s="5" t="s">
        <v>1</v>
      </c>
      <c r="C8" s="5" t="s">
        <v>68</v>
      </c>
      <c r="D8" s="6" t="s">
        <v>75</v>
      </c>
      <c r="E8" s="8">
        <v>12000</v>
      </c>
      <c r="F8" s="8">
        <v>10</v>
      </c>
      <c r="G8" s="62">
        <f t="shared" si="0"/>
        <v>120000</v>
      </c>
    </row>
    <row r="9" spans="1:10" x14ac:dyDescent="0.15">
      <c r="A9" s="61">
        <v>43519</v>
      </c>
      <c r="B9" s="5" t="s">
        <v>1</v>
      </c>
      <c r="C9" s="5" t="s">
        <v>69</v>
      </c>
      <c r="D9" s="6" t="s">
        <v>75</v>
      </c>
      <c r="E9" s="8">
        <v>12000</v>
      </c>
      <c r="F9" s="8">
        <v>8</v>
      </c>
      <c r="G9" s="62">
        <f t="shared" si="0"/>
        <v>96000</v>
      </c>
    </row>
    <row r="10" spans="1:10" x14ac:dyDescent="0.15">
      <c r="A10" s="61">
        <v>43802</v>
      </c>
      <c r="B10" s="5" t="s">
        <v>4</v>
      </c>
      <c r="C10" s="5" t="s">
        <v>70</v>
      </c>
      <c r="D10" s="6" t="s">
        <v>74</v>
      </c>
      <c r="E10" s="8">
        <v>2500</v>
      </c>
      <c r="F10" s="8">
        <v>7</v>
      </c>
      <c r="G10" s="62">
        <f t="shared" si="0"/>
        <v>17500</v>
      </c>
    </row>
    <row r="11" spans="1:10" x14ac:dyDescent="0.15">
      <c r="A11" s="61">
        <v>43589</v>
      </c>
      <c r="B11" s="5" t="s">
        <v>3</v>
      </c>
      <c r="C11" s="5" t="s">
        <v>71</v>
      </c>
      <c r="D11" s="6" t="s">
        <v>75</v>
      </c>
      <c r="E11" s="8">
        <v>1900</v>
      </c>
      <c r="F11" s="8">
        <v>16</v>
      </c>
      <c r="G11" s="62">
        <f t="shared" si="0"/>
        <v>30400</v>
      </c>
    </row>
    <row r="12" spans="1:10" x14ac:dyDescent="0.15">
      <c r="A12" s="61">
        <v>43763</v>
      </c>
      <c r="B12" s="5" t="s">
        <v>1</v>
      </c>
      <c r="C12" s="5" t="s">
        <v>72</v>
      </c>
      <c r="D12" s="6" t="s">
        <v>74</v>
      </c>
      <c r="E12" s="8">
        <v>12000</v>
      </c>
      <c r="F12" s="8">
        <v>14</v>
      </c>
      <c r="G12" s="62">
        <f t="shared" si="0"/>
        <v>168000</v>
      </c>
    </row>
    <row r="13" spans="1:10" x14ac:dyDescent="0.15">
      <c r="A13" s="61">
        <v>43559</v>
      </c>
      <c r="B13" s="5" t="s">
        <v>1</v>
      </c>
      <c r="C13" s="5" t="s">
        <v>135</v>
      </c>
      <c r="D13" s="6" t="s">
        <v>75</v>
      </c>
      <c r="E13" s="8">
        <v>12000</v>
      </c>
      <c r="F13" s="8">
        <v>16</v>
      </c>
      <c r="G13" s="62">
        <f t="shared" si="0"/>
        <v>192000</v>
      </c>
    </row>
    <row r="14" spans="1:10" x14ac:dyDescent="0.15">
      <c r="A14" s="61">
        <v>43735</v>
      </c>
      <c r="B14" s="5" t="s">
        <v>5</v>
      </c>
      <c r="C14" s="5" t="s">
        <v>73</v>
      </c>
      <c r="D14" s="6" t="s">
        <v>74</v>
      </c>
      <c r="E14" s="8">
        <v>6210</v>
      </c>
      <c r="F14" s="8">
        <v>16</v>
      </c>
      <c r="G14" s="62">
        <f t="shared" si="0"/>
        <v>99360</v>
      </c>
    </row>
    <row r="15" spans="1:10" x14ac:dyDescent="0.15">
      <c r="A15" s="61">
        <v>43756</v>
      </c>
      <c r="B15" s="5" t="s">
        <v>4</v>
      </c>
      <c r="C15" s="5" t="s">
        <v>64</v>
      </c>
      <c r="D15" s="6" t="s">
        <v>74</v>
      </c>
      <c r="E15" s="8">
        <v>2500</v>
      </c>
      <c r="F15" s="8">
        <v>19</v>
      </c>
      <c r="G15" s="62">
        <f t="shared" si="0"/>
        <v>47500</v>
      </c>
    </row>
    <row r="16" spans="1:10" x14ac:dyDescent="0.15">
      <c r="A16" s="61">
        <v>43762</v>
      </c>
      <c r="B16" s="5" t="s">
        <v>3</v>
      </c>
      <c r="C16" s="5" t="s">
        <v>65</v>
      </c>
      <c r="D16" s="6" t="s">
        <v>74</v>
      </c>
      <c r="E16" s="8">
        <v>1900</v>
      </c>
      <c r="F16" s="8">
        <v>7</v>
      </c>
      <c r="G16" s="62">
        <f t="shared" si="0"/>
        <v>13300</v>
      </c>
    </row>
    <row r="17" spans="1:7" x14ac:dyDescent="0.15">
      <c r="A17" s="61">
        <v>43658</v>
      </c>
      <c r="B17" s="5" t="s">
        <v>8</v>
      </c>
      <c r="C17" s="5" t="s">
        <v>66</v>
      </c>
      <c r="D17" s="6" t="s">
        <v>74</v>
      </c>
      <c r="E17" s="8">
        <v>1200</v>
      </c>
      <c r="F17" s="8">
        <v>18</v>
      </c>
      <c r="G17" s="62">
        <f t="shared" si="0"/>
        <v>21600</v>
      </c>
    </row>
    <row r="18" spans="1:7" x14ac:dyDescent="0.15">
      <c r="A18" s="61">
        <v>43804</v>
      </c>
      <c r="B18" s="5" t="s">
        <v>9</v>
      </c>
      <c r="C18" s="5" t="s">
        <v>67</v>
      </c>
      <c r="D18" s="6" t="s">
        <v>74</v>
      </c>
      <c r="E18" s="8">
        <v>850</v>
      </c>
      <c r="F18" s="8">
        <v>5</v>
      </c>
      <c r="G18" s="62">
        <f t="shared" si="0"/>
        <v>4250</v>
      </c>
    </row>
    <row r="19" spans="1:7" x14ac:dyDescent="0.15">
      <c r="A19" s="61">
        <v>43670</v>
      </c>
      <c r="B19" s="5" t="s">
        <v>1</v>
      </c>
      <c r="C19" s="5" t="s">
        <v>133</v>
      </c>
      <c r="D19" s="6" t="s">
        <v>75</v>
      </c>
      <c r="E19" s="8">
        <v>12000</v>
      </c>
      <c r="F19" s="8">
        <v>6</v>
      </c>
      <c r="G19" s="62">
        <f t="shared" ref="G19:G57" si="1">E19*F19</f>
        <v>72000</v>
      </c>
    </row>
    <row r="20" spans="1:7" x14ac:dyDescent="0.15">
      <c r="A20" s="61">
        <v>43504</v>
      </c>
      <c r="B20" s="5" t="s">
        <v>2</v>
      </c>
      <c r="C20" s="5" t="s">
        <v>68</v>
      </c>
      <c r="D20" s="6" t="s">
        <v>74</v>
      </c>
      <c r="E20" s="8">
        <v>20000</v>
      </c>
      <c r="F20" s="8">
        <v>7</v>
      </c>
      <c r="G20" s="62">
        <f t="shared" si="1"/>
        <v>140000</v>
      </c>
    </row>
    <row r="21" spans="1:7" x14ac:dyDescent="0.15">
      <c r="A21" s="61">
        <v>43661</v>
      </c>
      <c r="B21" s="5" t="s">
        <v>3</v>
      </c>
      <c r="C21" s="5" t="s">
        <v>69</v>
      </c>
      <c r="D21" s="6" t="s">
        <v>75</v>
      </c>
      <c r="E21" s="8">
        <v>1900</v>
      </c>
      <c r="F21" s="8">
        <v>8</v>
      </c>
      <c r="G21" s="62">
        <f t="shared" si="1"/>
        <v>15200</v>
      </c>
    </row>
    <row r="22" spans="1:7" x14ac:dyDescent="0.15">
      <c r="A22" s="61">
        <v>43739</v>
      </c>
      <c r="B22" s="5" t="s">
        <v>4</v>
      </c>
      <c r="C22" s="5" t="s">
        <v>66</v>
      </c>
      <c r="D22" s="6" t="s">
        <v>74</v>
      </c>
      <c r="E22" s="8">
        <v>2500</v>
      </c>
      <c r="F22" s="8">
        <v>9</v>
      </c>
      <c r="G22" s="62">
        <f t="shared" si="1"/>
        <v>22500</v>
      </c>
    </row>
    <row r="23" spans="1:7" x14ac:dyDescent="0.15">
      <c r="A23" s="61">
        <v>43627</v>
      </c>
      <c r="B23" s="5" t="s">
        <v>5</v>
      </c>
      <c r="C23" s="5" t="s">
        <v>67</v>
      </c>
      <c r="D23" s="6" t="s">
        <v>75</v>
      </c>
      <c r="E23" s="8">
        <v>6210</v>
      </c>
      <c r="F23" s="8">
        <v>10</v>
      </c>
      <c r="G23" s="62">
        <f t="shared" si="1"/>
        <v>62100</v>
      </c>
    </row>
    <row r="24" spans="1:7" x14ac:dyDescent="0.15">
      <c r="A24" s="61">
        <v>43737</v>
      </c>
      <c r="B24" s="5" t="s">
        <v>6</v>
      </c>
      <c r="C24" s="5" t="s">
        <v>133</v>
      </c>
      <c r="D24" s="6" t="s">
        <v>74</v>
      </c>
      <c r="E24" s="8">
        <v>560</v>
      </c>
      <c r="F24" s="8">
        <v>11</v>
      </c>
      <c r="G24" s="62">
        <f t="shared" si="1"/>
        <v>6160</v>
      </c>
    </row>
    <row r="25" spans="1:7" x14ac:dyDescent="0.15">
      <c r="A25" s="61">
        <v>43494</v>
      </c>
      <c r="B25" s="5" t="s">
        <v>1</v>
      </c>
      <c r="C25" s="5" t="s">
        <v>68</v>
      </c>
      <c r="D25" s="6" t="s">
        <v>75</v>
      </c>
      <c r="E25" s="8">
        <v>12000</v>
      </c>
      <c r="F25" s="8">
        <v>12</v>
      </c>
      <c r="G25" s="62">
        <f t="shared" si="1"/>
        <v>144000</v>
      </c>
    </row>
    <row r="26" spans="1:7" x14ac:dyDescent="0.15">
      <c r="A26" s="61">
        <v>43647</v>
      </c>
      <c r="B26" s="5" t="s">
        <v>1</v>
      </c>
      <c r="C26" s="5" t="s">
        <v>69</v>
      </c>
      <c r="D26" s="6" t="s">
        <v>74</v>
      </c>
      <c r="E26" s="8">
        <v>12000</v>
      </c>
      <c r="F26" s="8">
        <v>13</v>
      </c>
      <c r="G26" s="62">
        <f t="shared" si="1"/>
        <v>156000</v>
      </c>
    </row>
    <row r="27" spans="1:7" x14ac:dyDescent="0.15">
      <c r="A27" s="61">
        <v>43605</v>
      </c>
      <c r="B27" s="5" t="s">
        <v>4</v>
      </c>
      <c r="C27" s="5" t="s">
        <v>70</v>
      </c>
      <c r="D27" s="6" t="s">
        <v>74</v>
      </c>
      <c r="E27" s="8">
        <v>2500</v>
      </c>
      <c r="F27" s="8">
        <v>14</v>
      </c>
      <c r="G27" s="62">
        <f t="shared" si="1"/>
        <v>35000</v>
      </c>
    </row>
    <row r="28" spans="1:7" x14ac:dyDescent="0.15">
      <c r="A28" s="61">
        <v>43541</v>
      </c>
      <c r="B28" s="5" t="s">
        <v>3</v>
      </c>
      <c r="C28" s="5" t="s">
        <v>71</v>
      </c>
      <c r="D28" s="6" t="s">
        <v>74</v>
      </c>
      <c r="E28" s="8">
        <v>1900</v>
      </c>
      <c r="F28" s="8">
        <v>15</v>
      </c>
      <c r="G28" s="62">
        <f t="shared" si="1"/>
        <v>28500</v>
      </c>
    </row>
    <row r="29" spans="1:7" x14ac:dyDescent="0.15">
      <c r="A29" s="61">
        <v>43705</v>
      </c>
      <c r="B29" s="5" t="s">
        <v>1</v>
      </c>
      <c r="C29" s="5" t="s">
        <v>72</v>
      </c>
      <c r="D29" s="6" t="s">
        <v>74</v>
      </c>
      <c r="E29" s="8">
        <v>12000</v>
      </c>
      <c r="F29" s="8">
        <v>16</v>
      </c>
      <c r="G29" s="62">
        <f t="shared" si="1"/>
        <v>192000</v>
      </c>
    </row>
    <row r="30" spans="1:7" x14ac:dyDescent="0.15">
      <c r="A30" s="61">
        <v>43782</v>
      </c>
      <c r="B30" s="5" t="s">
        <v>1</v>
      </c>
      <c r="C30" s="5" t="s">
        <v>135</v>
      </c>
      <c r="D30" s="6" t="s">
        <v>74</v>
      </c>
      <c r="E30" s="8">
        <v>12000</v>
      </c>
      <c r="F30" s="8">
        <v>17</v>
      </c>
      <c r="G30" s="62">
        <f t="shared" si="1"/>
        <v>204000</v>
      </c>
    </row>
    <row r="31" spans="1:7" x14ac:dyDescent="0.15">
      <c r="A31" s="61">
        <v>43788</v>
      </c>
      <c r="B31" s="5" t="s">
        <v>5</v>
      </c>
      <c r="C31" s="5" t="s">
        <v>73</v>
      </c>
      <c r="D31" s="6" t="s">
        <v>74</v>
      </c>
      <c r="E31" s="8">
        <v>6210</v>
      </c>
      <c r="F31" s="8">
        <v>18</v>
      </c>
      <c r="G31" s="62">
        <f t="shared" si="1"/>
        <v>111780</v>
      </c>
    </row>
    <row r="32" spans="1:7" x14ac:dyDescent="0.15">
      <c r="A32" s="61">
        <v>43629</v>
      </c>
      <c r="B32" s="5" t="s">
        <v>1</v>
      </c>
      <c r="C32" s="5" t="s">
        <v>132</v>
      </c>
      <c r="D32" s="6" t="s">
        <v>74</v>
      </c>
      <c r="E32" s="8">
        <v>12000</v>
      </c>
      <c r="F32" s="8">
        <v>19</v>
      </c>
      <c r="G32" s="62">
        <f t="shared" si="1"/>
        <v>228000</v>
      </c>
    </row>
    <row r="33" spans="1:7" x14ac:dyDescent="0.15">
      <c r="A33" s="61">
        <v>43584</v>
      </c>
      <c r="B33" s="5" t="s">
        <v>2</v>
      </c>
      <c r="C33" s="5" t="s">
        <v>64</v>
      </c>
      <c r="D33" s="6" t="s">
        <v>75</v>
      </c>
      <c r="E33" s="8">
        <v>20000</v>
      </c>
      <c r="F33" s="8">
        <v>20</v>
      </c>
      <c r="G33" s="62">
        <f t="shared" si="1"/>
        <v>400000</v>
      </c>
    </row>
    <row r="34" spans="1:7" x14ac:dyDescent="0.15">
      <c r="A34" s="61">
        <v>43801</v>
      </c>
      <c r="B34" s="5" t="s">
        <v>3</v>
      </c>
      <c r="C34" s="5" t="s">
        <v>65</v>
      </c>
      <c r="D34" s="6" t="s">
        <v>74</v>
      </c>
      <c r="E34" s="8">
        <v>1900</v>
      </c>
      <c r="F34" s="8">
        <v>21</v>
      </c>
      <c r="G34" s="62">
        <f t="shared" si="1"/>
        <v>39900</v>
      </c>
    </row>
    <row r="35" spans="1:7" x14ac:dyDescent="0.15">
      <c r="A35" s="61">
        <v>43486</v>
      </c>
      <c r="B35" s="5" t="s">
        <v>4</v>
      </c>
      <c r="C35" s="5" t="s">
        <v>66</v>
      </c>
      <c r="D35" s="6" t="s">
        <v>75</v>
      </c>
      <c r="E35" s="8">
        <v>2500</v>
      </c>
      <c r="F35" s="8">
        <v>22</v>
      </c>
      <c r="G35" s="62">
        <f t="shared" si="1"/>
        <v>55000</v>
      </c>
    </row>
    <row r="36" spans="1:7" x14ac:dyDescent="0.15">
      <c r="A36" s="61">
        <v>43729</v>
      </c>
      <c r="B36" s="5" t="s">
        <v>5</v>
      </c>
      <c r="C36" s="5" t="s">
        <v>67</v>
      </c>
      <c r="D36" s="6" t="s">
        <v>74</v>
      </c>
      <c r="E36" s="8">
        <v>6210</v>
      </c>
      <c r="F36" s="8">
        <v>23</v>
      </c>
      <c r="G36" s="62">
        <f t="shared" si="1"/>
        <v>142830</v>
      </c>
    </row>
    <row r="37" spans="1:7" x14ac:dyDescent="0.15">
      <c r="A37" s="61">
        <v>43784</v>
      </c>
      <c r="B37" s="5" t="s">
        <v>6</v>
      </c>
      <c r="C37" s="5" t="s">
        <v>133</v>
      </c>
      <c r="D37" s="6" t="s">
        <v>75</v>
      </c>
      <c r="E37" s="8">
        <v>560</v>
      </c>
      <c r="F37" s="8">
        <v>24</v>
      </c>
      <c r="G37" s="62">
        <f t="shared" si="1"/>
        <v>13440</v>
      </c>
    </row>
    <row r="38" spans="1:7" x14ac:dyDescent="0.15">
      <c r="A38" s="61">
        <v>43632</v>
      </c>
      <c r="B38" s="5" t="s">
        <v>1</v>
      </c>
      <c r="C38" s="5" t="s">
        <v>68</v>
      </c>
      <c r="D38" s="6" t="s">
        <v>74</v>
      </c>
      <c r="E38" s="8">
        <v>12000</v>
      </c>
      <c r="F38" s="8">
        <v>25</v>
      </c>
      <c r="G38" s="62">
        <f t="shared" si="1"/>
        <v>300000</v>
      </c>
    </row>
    <row r="39" spans="1:7" x14ac:dyDescent="0.15">
      <c r="A39" s="61">
        <v>43659</v>
      </c>
      <c r="B39" s="5" t="s">
        <v>1</v>
      </c>
      <c r="C39" s="5" t="s">
        <v>69</v>
      </c>
      <c r="D39" s="6" t="s">
        <v>75</v>
      </c>
      <c r="E39" s="8">
        <v>12000</v>
      </c>
      <c r="F39" s="8">
        <v>26</v>
      </c>
      <c r="G39" s="62">
        <f t="shared" si="1"/>
        <v>312000</v>
      </c>
    </row>
    <row r="40" spans="1:7" x14ac:dyDescent="0.15">
      <c r="A40" s="61">
        <v>43519</v>
      </c>
      <c r="B40" s="5" t="s">
        <v>4</v>
      </c>
      <c r="C40" s="5" t="s">
        <v>70</v>
      </c>
      <c r="D40" s="6" t="s">
        <v>74</v>
      </c>
      <c r="E40" s="8">
        <v>2500</v>
      </c>
      <c r="F40" s="8">
        <v>27</v>
      </c>
      <c r="G40" s="62">
        <f t="shared" si="1"/>
        <v>67500</v>
      </c>
    </row>
    <row r="41" spans="1:7" x14ac:dyDescent="0.15">
      <c r="A41" s="61">
        <v>43802</v>
      </c>
      <c r="B41" s="5" t="s">
        <v>3</v>
      </c>
      <c r="C41" s="5" t="s">
        <v>71</v>
      </c>
      <c r="D41" s="6" t="s">
        <v>75</v>
      </c>
      <c r="E41" s="8">
        <v>1900</v>
      </c>
      <c r="F41" s="8">
        <v>28</v>
      </c>
      <c r="G41" s="62">
        <f t="shared" si="1"/>
        <v>53200</v>
      </c>
    </row>
    <row r="42" spans="1:7" x14ac:dyDescent="0.15">
      <c r="A42" s="61">
        <v>43605</v>
      </c>
      <c r="B42" s="5" t="s">
        <v>1</v>
      </c>
      <c r="C42" s="5" t="s">
        <v>72</v>
      </c>
      <c r="D42" s="6" t="s">
        <v>74</v>
      </c>
      <c r="E42" s="8">
        <v>12000</v>
      </c>
      <c r="F42" s="8">
        <v>29</v>
      </c>
      <c r="G42" s="62">
        <f t="shared" si="1"/>
        <v>348000</v>
      </c>
    </row>
    <row r="43" spans="1:7" x14ac:dyDescent="0.15">
      <c r="A43" s="61">
        <v>43604</v>
      </c>
      <c r="B43" s="5" t="s">
        <v>1</v>
      </c>
      <c r="C43" s="5" t="s">
        <v>135</v>
      </c>
      <c r="D43" s="6" t="s">
        <v>75</v>
      </c>
      <c r="E43" s="8">
        <v>12000</v>
      </c>
      <c r="F43" s="8">
        <v>30</v>
      </c>
      <c r="G43" s="62">
        <f t="shared" si="1"/>
        <v>360000</v>
      </c>
    </row>
    <row r="44" spans="1:7" x14ac:dyDescent="0.15">
      <c r="A44" s="61">
        <v>43515</v>
      </c>
      <c r="B44" s="5" t="s">
        <v>5</v>
      </c>
      <c r="C44" s="5" t="s">
        <v>73</v>
      </c>
      <c r="D44" s="6" t="s">
        <v>74</v>
      </c>
      <c r="E44" s="8">
        <v>6210</v>
      </c>
      <c r="F44" s="8">
        <v>31</v>
      </c>
      <c r="G44" s="62">
        <f t="shared" si="1"/>
        <v>192510</v>
      </c>
    </row>
    <row r="45" spans="1:7" x14ac:dyDescent="0.15">
      <c r="A45" s="61">
        <v>43595</v>
      </c>
      <c r="B45" s="5" t="s">
        <v>1</v>
      </c>
      <c r="C45" s="5" t="s">
        <v>132</v>
      </c>
      <c r="D45" s="6" t="s">
        <v>75</v>
      </c>
      <c r="E45" s="8">
        <v>12000</v>
      </c>
      <c r="F45" s="8">
        <v>32</v>
      </c>
      <c r="G45" s="62">
        <f t="shared" si="1"/>
        <v>384000</v>
      </c>
    </row>
    <row r="46" spans="1:7" x14ac:dyDescent="0.15">
      <c r="A46" s="61">
        <v>43564</v>
      </c>
      <c r="B46" s="5" t="s">
        <v>2</v>
      </c>
      <c r="C46" s="5" t="s">
        <v>64</v>
      </c>
      <c r="D46" s="6" t="s">
        <v>74</v>
      </c>
      <c r="E46" s="8">
        <v>20000</v>
      </c>
      <c r="F46" s="8">
        <v>33</v>
      </c>
      <c r="G46" s="62">
        <f t="shared" si="1"/>
        <v>660000</v>
      </c>
    </row>
    <row r="47" spans="1:7" x14ac:dyDescent="0.15">
      <c r="A47" s="61">
        <v>43732</v>
      </c>
      <c r="B47" s="5" t="s">
        <v>3</v>
      </c>
      <c r="C47" s="5" t="s">
        <v>65</v>
      </c>
      <c r="D47" s="6" t="s">
        <v>75</v>
      </c>
      <c r="E47" s="8">
        <v>1900</v>
      </c>
      <c r="F47" s="8">
        <v>34</v>
      </c>
      <c r="G47" s="62">
        <f t="shared" si="1"/>
        <v>64600</v>
      </c>
    </row>
    <row r="48" spans="1:7" x14ac:dyDescent="0.15">
      <c r="A48" s="61">
        <v>43567</v>
      </c>
      <c r="B48" s="5" t="s">
        <v>4</v>
      </c>
      <c r="C48" s="5" t="s">
        <v>66</v>
      </c>
      <c r="D48" s="6" t="s">
        <v>74</v>
      </c>
      <c r="E48" s="8">
        <v>2500</v>
      </c>
      <c r="F48" s="8">
        <v>35</v>
      </c>
      <c r="G48" s="62">
        <f t="shared" si="1"/>
        <v>87500</v>
      </c>
    </row>
    <row r="49" spans="1:7" x14ac:dyDescent="0.15">
      <c r="A49" s="61">
        <v>43615</v>
      </c>
      <c r="B49" s="5" t="s">
        <v>5</v>
      </c>
      <c r="C49" s="5" t="s">
        <v>67</v>
      </c>
      <c r="D49" s="6" t="s">
        <v>75</v>
      </c>
      <c r="E49" s="8">
        <v>6210</v>
      </c>
      <c r="F49" s="8">
        <v>36</v>
      </c>
      <c r="G49" s="62">
        <f t="shared" si="1"/>
        <v>223560</v>
      </c>
    </row>
    <row r="50" spans="1:7" x14ac:dyDescent="0.15">
      <c r="A50" s="61">
        <v>43584</v>
      </c>
      <c r="B50" s="5" t="s">
        <v>6</v>
      </c>
      <c r="C50" s="5" t="s">
        <v>133</v>
      </c>
      <c r="D50" s="6" t="s">
        <v>74</v>
      </c>
      <c r="E50" s="8">
        <v>560</v>
      </c>
      <c r="F50" s="8">
        <v>37</v>
      </c>
      <c r="G50" s="62">
        <f t="shared" si="1"/>
        <v>20720</v>
      </c>
    </row>
    <row r="51" spans="1:7" x14ac:dyDescent="0.15">
      <c r="A51" s="61">
        <v>43629</v>
      </c>
      <c r="B51" s="5" t="s">
        <v>1</v>
      </c>
      <c r="C51" s="5" t="s">
        <v>68</v>
      </c>
      <c r="D51" s="6" t="s">
        <v>75</v>
      </c>
      <c r="E51" s="8">
        <v>12000</v>
      </c>
      <c r="F51" s="8">
        <v>38</v>
      </c>
      <c r="G51" s="62">
        <f t="shared" si="1"/>
        <v>456000</v>
      </c>
    </row>
    <row r="52" spans="1:7" x14ac:dyDescent="0.15">
      <c r="A52" s="61">
        <v>43628</v>
      </c>
      <c r="B52" s="5" t="s">
        <v>1</v>
      </c>
      <c r="C52" s="5" t="s">
        <v>69</v>
      </c>
      <c r="D52" s="6" t="s">
        <v>74</v>
      </c>
      <c r="E52" s="8">
        <v>12000</v>
      </c>
      <c r="F52" s="8">
        <v>39</v>
      </c>
      <c r="G52" s="62">
        <f t="shared" si="1"/>
        <v>468000</v>
      </c>
    </row>
    <row r="53" spans="1:7" x14ac:dyDescent="0.15">
      <c r="A53" s="61">
        <v>43470</v>
      </c>
      <c r="B53" s="5" t="s">
        <v>4</v>
      </c>
      <c r="C53" s="5" t="s">
        <v>70</v>
      </c>
      <c r="D53" s="6" t="s">
        <v>75</v>
      </c>
      <c r="E53" s="8">
        <v>2500</v>
      </c>
      <c r="F53" s="8">
        <v>40</v>
      </c>
      <c r="G53" s="62">
        <f t="shared" si="1"/>
        <v>100000</v>
      </c>
    </row>
    <row r="54" spans="1:7" x14ac:dyDescent="0.15">
      <c r="A54" s="61">
        <v>43782</v>
      </c>
      <c r="B54" s="5" t="s">
        <v>3</v>
      </c>
      <c r="C54" s="5" t="s">
        <v>71</v>
      </c>
      <c r="D54" s="6" t="s">
        <v>74</v>
      </c>
      <c r="E54" s="8">
        <v>1900</v>
      </c>
      <c r="F54" s="8">
        <v>41</v>
      </c>
      <c r="G54" s="62">
        <f t="shared" si="1"/>
        <v>77900</v>
      </c>
    </row>
    <row r="55" spans="1:7" x14ac:dyDescent="0.15">
      <c r="A55" s="61">
        <v>43686</v>
      </c>
      <c r="B55" s="5" t="s">
        <v>1</v>
      </c>
      <c r="C55" s="5" t="s">
        <v>72</v>
      </c>
      <c r="D55" s="6" t="s">
        <v>75</v>
      </c>
      <c r="E55" s="8">
        <v>12000</v>
      </c>
      <c r="F55" s="8">
        <v>42</v>
      </c>
      <c r="G55" s="62">
        <f t="shared" si="1"/>
        <v>504000</v>
      </c>
    </row>
    <row r="56" spans="1:7" x14ac:dyDescent="0.15">
      <c r="A56" s="61">
        <v>43812</v>
      </c>
      <c r="B56" s="5" t="s">
        <v>1</v>
      </c>
      <c r="C56" s="5" t="s">
        <v>135</v>
      </c>
      <c r="D56" s="6" t="s">
        <v>74</v>
      </c>
      <c r="E56" s="8">
        <v>12000</v>
      </c>
      <c r="F56" s="8">
        <v>43</v>
      </c>
      <c r="G56" s="62">
        <f t="shared" si="1"/>
        <v>516000</v>
      </c>
    </row>
    <row r="57" spans="1:7" x14ac:dyDescent="0.15">
      <c r="A57" s="65">
        <v>43492</v>
      </c>
      <c r="B57" s="66" t="s">
        <v>5</v>
      </c>
      <c r="C57" s="66" t="s">
        <v>73</v>
      </c>
      <c r="D57" s="67" t="s">
        <v>75</v>
      </c>
      <c r="E57" s="68">
        <v>6210</v>
      </c>
      <c r="F57" s="68">
        <v>44</v>
      </c>
      <c r="G57" s="69">
        <f t="shared" si="1"/>
        <v>273240</v>
      </c>
    </row>
  </sheetData>
  <conditionalFormatting sqref="G2:G57">
    <cfRule type="cellIs" dxfId="7" priority="1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DDCAB-00BA-4BE6-9CA2-05F9235E319F}">
  <sheetPr>
    <tabColor rgb="FFFFFF00"/>
  </sheetPr>
  <dimension ref="A1"/>
  <sheetViews>
    <sheetView zoomScale="130" zoomScaleNormal="130" workbookViewId="0">
      <selection activeCell="A4" sqref="A4"/>
    </sheetView>
  </sheetViews>
  <sheetFormatPr baseColWidth="10" defaultColWidth="8.83203125" defaultRowHeight="15" x14ac:dyDescent="0.2"/>
  <cols>
    <col min="1" max="1" width="9.1640625" customWidth="1"/>
  </cols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71210-D71B-7C4A-9511-9661EF58638F}">
  <dimension ref="A3:B12"/>
  <sheetViews>
    <sheetView workbookViewId="0">
      <selection activeCell="G35" sqref="G35"/>
    </sheetView>
  </sheetViews>
  <sheetFormatPr baseColWidth="10" defaultRowHeight="15" x14ac:dyDescent="0.2"/>
  <cols>
    <col min="1" max="1" width="12.1640625" bestFit="1" customWidth="1"/>
    <col min="2" max="2" width="19.6640625" bestFit="1" customWidth="1"/>
  </cols>
  <sheetData>
    <row r="3" spans="1:2" x14ac:dyDescent="0.2">
      <c r="A3" s="70" t="s">
        <v>237</v>
      </c>
      <c r="B3" t="s">
        <v>239</v>
      </c>
    </row>
    <row r="4" spans="1:2" x14ac:dyDescent="0.2">
      <c r="A4" s="71" t="s">
        <v>3</v>
      </c>
      <c r="B4" s="59">
        <v>336300</v>
      </c>
    </row>
    <row r="5" spans="1:2" x14ac:dyDescent="0.2">
      <c r="A5" s="71" t="s">
        <v>5</v>
      </c>
      <c r="B5" s="59">
        <v>1198530</v>
      </c>
    </row>
    <row r="6" spans="1:2" x14ac:dyDescent="0.2">
      <c r="A6" s="71" t="s">
        <v>2</v>
      </c>
      <c r="B6" s="59">
        <v>1360000</v>
      </c>
    </row>
    <row r="7" spans="1:2" x14ac:dyDescent="0.2">
      <c r="A7" s="71" t="s">
        <v>8</v>
      </c>
      <c r="B7" s="59">
        <v>21600</v>
      </c>
    </row>
    <row r="8" spans="1:2" x14ac:dyDescent="0.2">
      <c r="A8" s="71" t="s">
        <v>9</v>
      </c>
      <c r="B8" s="59">
        <v>4250</v>
      </c>
    </row>
    <row r="9" spans="1:2" x14ac:dyDescent="0.2">
      <c r="A9" s="71" t="s">
        <v>6</v>
      </c>
      <c r="B9" s="59">
        <v>43680</v>
      </c>
    </row>
    <row r="10" spans="1:2" x14ac:dyDescent="0.2">
      <c r="A10" s="71" t="s">
        <v>1</v>
      </c>
      <c r="B10" s="59">
        <v>5256000</v>
      </c>
    </row>
    <row r="11" spans="1:2" x14ac:dyDescent="0.2">
      <c r="A11" s="71" t="s">
        <v>4</v>
      </c>
      <c r="B11" s="59">
        <v>462500</v>
      </c>
    </row>
    <row r="12" spans="1:2" x14ac:dyDescent="0.2">
      <c r="A12" s="71" t="s">
        <v>238</v>
      </c>
      <c r="B12" s="59">
        <v>8682860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BD45D-D9AE-B94A-8367-F310175AD0C0}">
  <dimension ref="A3:B12"/>
  <sheetViews>
    <sheetView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16.83203125" bestFit="1" customWidth="1"/>
  </cols>
  <sheetData>
    <row r="3" spans="1:2" x14ac:dyDescent="0.2">
      <c r="A3" s="70" t="s">
        <v>237</v>
      </c>
      <c r="B3" t="s">
        <v>240</v>
      </c>
    </row>
    <row r="4" spans="1:2" x14ac:dyDescent="0.2">
      <c r="A4" s="71" t="s">
        <v>3</v>
      </c>
      <c r="B4" s="59">
        <v>177</v>
      </c>
    </row>
    <row r="5" spans="1:2" x14ac:dyDescent="0.2">
      <c r="A5" s="71" t="s">
        <v>5</v>
      </c>
      <c r="B5" s="59">
        <v>193</v>
      </c>
    </row>
    <row r="6" spans="1:2" x14ac:dyDescent="0.2">
      <c r="A6" s="71" t="s">
        <v>2</v>
      </c>
      <c r="B6" s="59">
        <v>68</v>
      </c>
    </row>
    <row r="7" spans="1:2" x14ac:dyDescent="0.2">
      <c r="A7" s="71" t="s">
        <v>8</v>
      </c>
      <c r="B7" s="59">
        <v>18</v>
      </c>
    </row>
    <row r="8" spans="1:2" x14ac:dyDescent="0.2">
      <c r="A8" s="71" t="s">
        <v>9</v>
      </c>
      <c r="B8" s="59">
        <v>5</v>
      </c>
    </row>
    <row r="9" spans="1:2" x14ac:dyDescent="0.2">
      <c r="A9" s="71" t="s">
        <v>6</v>
      </c>
      <c r="B9" s="59">
        <v>78</v>
      </c>
    </row>
    <row r="10" spans="1:2" x14ac:dyDescent="0.2">
      <c r="A10" s="71" t="s">
        <v>1</v>
      </c>
      <c r="B10" s="59">
        <v>438</v>
      </c>
    </row>
    <row r="11" spans="1:2" x14ac:dyDescent="0.2">
      <c r="A11" s="71" t="s">
        <v>4</v>
      </c>
      <c r="B11" s="59">
        <v>185</v>
      </c>
    </row>
    <row r="12" spans="1:2" x14ac:dyDescent="0.2">
      <c r="A12" s="71" t="s">
        <v>238</v>
      </c>
      <c r="B12" s="59">
        <v>1162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450E5-FEBE-FE4D-A2D3-76D361946B47}">
  <dimension ref="A3:D18"/>
  <sheetViews>
    <sheetView workbookViewId="0">
      <selection activeCell="J26" sqref="J26"/>
    </sheetView>
  </sheetViews>
  <sheetFormatPr baseColWidth="10" defaultRowHeight="15" x14ac:dyDescent="0.2"/>
  <cols>
    <col min="1" max="1" width="19.6640625" bestFit="1" customWidth="1"/>
    <col min="2" max="2" width="14.83203125" bestFit="1" customWidth="1"/>
    <col min="3" max="3" width="8.1640625" bestFit="1" customWidth="1"/>
    <col min="4" max="4" width="10" bestFit="1" customWidth="1"/>
  </cols>
  <sheetData>
    <row r="3" spans="1:4" x14ac:dyDescent="0.2">
      <c r="A3" s="70" t="s">
        <v>239</v>
      </c>
      <c r="B3" s="70" t="s">
        <v>241</v>
      </c>
    </row>
    <row r="4" spans="1:4" x14ac:dyDescent="0.2">
      <c r="A4" s="70" t="s">
        <v>237</v>
      </c>
      <c r="B4" t="s">
        <v>75</v>
      </c>
      <c r="C4" t="s">
        <v>74</v>
      </c>
      <c r="D4" t="s">
        <v>238</v>
      </c>
    </row>
    <row r="5" spans="1:4" x14ac:dyDescent="0.2">
      <c r="A5" s="71" t="s">
        <v>132</v>
      </c>
      <c r="B5" s="59">
        <v>384000</v>
      </c>
      <c r="C5" s="59">
        <v>264000</v>
      </c>
      <c r="D5" s="59">
        <v>648000</v>
      </c>
    </row>
    <row r="6" spans="1:4" x14ac:dyDescent="0.2">
      <c r="A6" s="71" t="s">
        <v>64</v>
      </c>
      <c r="B6" s="59">
        <v>560000</v>
      </c>
      <c r="C6" s="59">
        <v>707500</v>
      </c>
      <c r="D6" s="59">
        <v>1267500</v>
      </c>
    </row>
    <row r="7" spans="1:4" x14ac:dyDescent="0.2">
      <c r="A7" s="71" t="s">
        <v>65</v>
      </c>
      <c r="B7" s="59">
        <v>64600</v>
      </c>
      <c r="C7" s="59">
        <v>66500</v>
      </c>
      <c r="D7" s="59">
        <v>131100</v>
      </c>
    </row>
    <row r="8" spans="1:4" x14ac:dyDescent="0.2">
      <c r="A8" s="71" t="s">
        <v>66</v>
      </c>
      <c r="B8" s="59">
        <v>85000</v>
      </c>
      <c r="C8" s="59">
        <v>131600</v>
      </c>
      <c r="D8" s="59">
        <v>216600</v>
      </c>
    </row>
    <row r="9" spans="1:4" x14ac:dyDescent="0.2">
      <c r="A9" s="71" t="s">
        <v>67</v>
      </c>
      <c r="B9" s="59">
        <v>378810</v>
      </c>
      <c r="C9" s="59">
        <v>147080</v>
      </c>
      <c r="D9" s="59">
        <v>525890</v>
      </c>
    </row>
    <row r="10" spans="1:4" x14ac:dyDescent="0.2">
      <c r="A10" s="71" t="s">
        <v>68</v>
      </c>
      <c r="B10" s="59">
        <v>720000</v>
      </c>
      <c r="C10" s="59">
        <v>440000</v>
      </c>
      <c r="D10" s="59">
        <v>1160000</v>
      </c>
    </row>
    <row r="11" spans="1:4" x14ac:dyDescent="0.2">
      <c r="A11" s="71" t="s">
        <v>69</v>
      </c>
      <c r="B11" s="59">
        <v>423200</v>
      </c>
      <c r="C11" s="59">
        <v>624000</v>
      </c>
      <c r="D11" s="59">
        <v>1047200</v>
      </c>
    </row>
    <row r="12" spans="1:4" x14ac:dyDescent="0.2">
      <c r="A12" s="71" t="s">
        <v>70</v>
      </c>
      <c r="B12" s="59">
        <v>100000</v>
      </c>
      <c r="C12" s="59">
        <v>120000</v>
      </c>
      <c r="D12" s="59">
        <v>220000</v>
      </c>
    </row>
    <row r="13" spans="1:4" x14ac:dyDescent="0.2">
      <c r="A13" s="71" t="s">
        <v>71</v>
      </c>
      <c r="B13" s="59">
        <v>83600</v>
      </c>
      <c r="C13" s="59">
        <v>106400</v>
      </c>
      <c r="D13" s="59">
        <v>190000</v>
      </c>
    </row>
    <row r="14" spans="1:4" x14ac:dyDescent="0.2">
      <c r="A14" s="71" t="s">
        <v>72</v>
      </c>
      <c r="B14" s="59">
        <v>504000</v>
      </c>
      <c r="C14" s="59">
        <v>708000</v>
      </c>
      <c r="D14" s="59">
        <v>1212000</v>
      </c>
    </row>
    <row r="15" spans="1:4" x14ac:dyDescent="0.2">
      <c r="A15" s="71" t="s">
        <v>135</v>
      </c>
      <c r="B15" s="59">
        <v>552000</v>
      </c>
      <c r="C15" s="59">
        <v>720000</v>
      </c>
      <c r="D15" s="59">
        <v>1272000</v>
      </c>
    </row>
    <row r="16" spans="1:4" x14ac:dyDescent="0.2">
      <c r="A16" s="71" t="s">
        <v>73</v>
      </c>
      <c r="B16" s="59">
        <v>273240</v>
      </c>
      <c r="C16" s="59">
        <v>403650</v>
      </c>
      <c r="D16" s="59">
        <v>676890</v>
      </c>
    </row>
    <row r="17" spans="1:4" x14ac:dyDescent="0.2">
      <c r="A17" s="71" t="s">
        <v>133</v>
      </c>
      <c r="B17" s="59">
        <v>88800</v>
      </c>
      <c r="C17" s="59">
        <v>26880</v>
      </c>
      <c r="D17" s="59">
        <v>115680</v>
      </c>
    </row>
    <row r="18" spans="1:4" x14ac:dyDescent="0.2">
      <c r="A18" s="71" t="s">
        <v>238</v>
      </c>
      <c r="B18" s="59">
        <v>4217250</v>
      </c>
      <c r="C18" s="59">
        <v>4465610</v>
      </c>
      <c r="D18" s="59">
        <v>8682860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FB717-627F-4EBC-B8E8-2EF6F6F707BF}">
  <sheetPr codeName="Лист19"/>
  <dimension ref="B1:C15"/>
  <sheetViews>
    <sheetView zoomScale="130" zoomScaleNormal="130" workbookViewId="0">
      <selection activeCell="N25" sqref="N25"/>
    </sheetView>
  </sheetViews>
  <sheetFormatPr baseColWidth="10" defaultColWidth="9.1640625" defaultRowHeight="14" x14ac:dyDescent="0.15"/>
  <cols>
    <col min="1" max="1" width="2.6640625" style="32" customWidth="1"/>
    <col min="2" max="2" width="9.1640625" style="32"/>
    <col min="3" max="3" width="14.83203125" style="32" bestFit="1" customWidth="1"/>
    <col min="4" max="4" width="7.33203125" style="32" customWidth="1"/>
    <col min="5" max="16384" width="9.1640625" style="32"/>
  </cols>
  <sheetData>
    <row r="1" spans="2:3" ht="16" x14ac:dyDescent="0.2">
      <c r="B1" s="35" t="s">
        <v>155</v>
      </c>
    </row>
    <row r="3" spans="2:3" x14ac:dyDescent="0.15">
      <c r="B3" s="31" t="s">
        <v>136</v>
      </c>
      <c r="C3" s="31" t="s">
        <v>137</v>
      </c>
    </row>
    <row r="4" spans="2:3" x14ac:dyDescent="0.15">
      <c r="B4" s="33" t="s">
        <v>138</v>
      </c>
      <c r="C4" s="34">
        <v>63000</v>
      </c>
    </row>
    <row r="5" spans="2:3" x14ac:dyDescent="0.15">
      <c r="B5" s="33" t="s">
        <v>139</v>
      </c>
      <c r="C5" s="34">
        <v>74000</v>
      </c>
    </row>
    <row r="6" spans="2:3" x14ac:dyDescent="0.15">
      <c r="B6" s="33" t="s">
        <v>140</v>
      </c>
      <c r="C6" s="34">
        <v>42000</v>
      </c>
    </row>
    <row r="7" spans="2:3" x14ac:dyDescent="0.15">
      <c r="B7" s="33" t="s">
        <v>141</v>
      </c>
      <c r="C7" s="34">
        <v>85000</v>
      </c>
    </row>
    <row r="8" spans="2:3" x14ac:dyDescent="0.15">
      <c r="B8" s="33" t="s">
        <v>142</v>
      </c>
      <c r="C8" s="34">
        <v>130000</v>
      </c>
    </row>
    <row r="9" spans="2:3" x14ac:dyDescent="0.15">
      <c r="B9" s="33" t="s">
        <v>143</v>
      </c>
      <c r="C9" s="34">
        <v>150000</v>
      </c>
    </row>
    <row r="10" spans="2:3" x14ac:dyDescent="0.15">
      <c r="B10" s="33" t="s">
        <v>144</v>
      </c>
      <c r="C10" s="34">
        <v>78000</v>
      </c>
    </row>
    <row r="11" spans="2:3" x14ac:dyDescent="0.15">
      <c r="B11" s="33" t="s">
        <v>145</v>
      </c>
      <c r="C11" s="34">
        <v>69000</v>
      </c>
    </row>
    <row r="12" spans="2:3" x14ac:dyDescent="0.15">
      <c r="B12" s="33" t="s">
        <v>146</v>
      </c>
      <c r="C12" s="34">
        <v>31000</v>
      </c>
    </row>
    <row r="13" spans="2:3" x14ac:dyDescent="0.15">
      <c r="B13" s="33" t="s">
        <v>147</v>
      </c>
      <c r="C13" s="34">
        <v>41000</v>
      </c>
    </row>
    <row r="14" spans="2:3" x14ac:dyDescent="0.15">
      <c r="B14" s="33" t="s">
        <v>148</v>
      </c>
      <c r="C14" s="34">
        <v>138000</v>
      </c>
    </row>
    <row r="15" spans="2:3" x14ac:dyDescent="0.15">
      <c r="B15" s="33" t="s">
        <v>149</v>
      </c>
      <c r="C15" s="34">
        <v>160000</v>
      </c>
    </row>
  </sheetData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2A9B0-EB9E-48F7-9E4B-23BC851E8DEF}">
  <sheetPr codeName="Лист20">
    <tabColor rgb="FFFFFF00"/>
  </sheetPr>
  <dimension ref="B1:C15"/>
  <sheetViews>
    <sheetView zoomScale="145" zoomScaleNormal="145" workbookViewId="0">
      <selection activeCell="L22" sqref="L22"/>
    </sheetView>
  </sheetViews>
  <sheetFormatPr baseColWidth="10" defaultColWidth="9.1640625" defaultRowHeight="14" x14ac:dyDescent="0.15"/>
  <cols>
    <col min="1" max="1" width="2.6640625" style="32" customWidth="1"/>
    <col min="2" max="2" width="9.1640625" style="32"/>
    <col min="3" max="3" width="16" style="32" bestFit="1" customWidth="1"/>
    <col min="4" max="4" width="7.33203125" style="32" customWidth="1"/>
    <col min="5" max="16384" width="9.1640625" style="32"/>
  </cols>
  <sheetData>
    <row r="1" spans="2:3" ht="16" x14ac:dyDescent="0.2">
      <c r="B1" s="35" t="s">
        <v>216</v>
      </c>
    </row>
    <row r="3" spans="2:3" x14ac:dyDescent="0.15">
      <c r="B3" s="31" t="s">
        <v>211</v>
      </c>
      <c r="C3" s="31" t="s">
        <v>210</v>
      </c>
    </row>
    <row r="4" spans="2:3" x14ac:dyDescent="0.15">
      <c r="B4" s="39" t="s">
        <v>212</v>
      </c>
      <c r="C4" s="34">
        <v>666</v>
      </c>
    </row>
    <row r="5" spans="2:3" x14ac:dyDescent="0.15">
      <c r="B5" s="39" t="s">
        <v>213</v>
      </c>
      <c r="C5" s="34">
        <v>790</v>
      </c>
    </row>
    <row r="6" spans="2:3" x14ac:dyDescent="0.15">
      <c r="B6" s="39" t="s">
        <v>214</v>
      </c>
      <c r="C6" s="34">
        <v>754</v>
      </c>
    </row>
    <row r="7" spans="2:3" x14ac:dyDescent="0.15">
      <c r="B7" s="39" t="s">
        <v>215</v>
      </c>
      <c r="C7" s="34">
        <v>959</v>
      </c>
    </row>
    <row r="8" spans="2:3" x14ac:dyDescent="0.15">
      <c r="B8" s="39" t="s">
        <v>202</v>
      </c>
      <c r="C8" s="34">
        <v>949</v>
      </c>
    </row>
    <row r="9" spans="2:3" x14ac:dyDescent="0.15">
      <c r="B9" s="39" t="s">
        <v>203</v>
      </c>
      <c r="C9" s="34">
        <v>740</v>
      </c>
    </row>
    <row r="10" spans="2:3" x14ac:dyDescent="0.15">
      <c r="B10" s="39" t="s">
        <v>204</v>
      </c>
      <c r="C10" s="34">
        <v>451</v>
      </c>
    </row>
    <row r="11" spans="2:3" x14ac:dyDescent="0.15">
      <c r="B11" s="39" t="s">
        <v>205</v>
      </c>
      <c r="C11" s="34">
        <v>190</v>
      </c>
    </row>
    <row r="12" spans="2:3" x14ac:dyDescent="0.15">
      <c r="B12" s="39" t="s">
        <v>206</v>
      </c>
      <c r="C12" s="34">
        <v>482</v>
      </c>
    </row>
    <row r="13" spans="2:3" x14ac:dyDescent="0.15">
      <c r="B13" s="39" t="s">
        <v>207</v>
      </c>
      <c r="C13" s="34">
        <v>326</v>
      </c>
    </row>
    <row r="14" spans="2:3" x14ac:dyDescent="0.15">
      <c r="B14" s="39" t="s">
        <v>208</v>
      </c>
      <c r="C14" s="34">
        <v>390</v>
      </c>
    </row>
    <row r="15" spans="2:3" x14ac:dyDescent="0.15">
      <c r="B15" s="39" t="s">
        <v>209</v>
      </c>
      <c r="C15" s="34">
        <v>644</v>
      </c>
    </row>
  </sheetData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0C828-DC6D-4DC1-B957-D04711B634A7}">
  <sheetPr codeName="Лист23"/>
  <dimension ref="A1:C14"/>
  <sheetViews>
    <sheetView zoomScale="175" zoomScaleNormal="175" workbookViewId="0">
      <selection activeCell="F14" sqref="F14"/>
    </sheetView>
  </sheetViews>
  <sheetFormatPr baseColWidth="10" defaultColWidth="8.83203125" defaultRowHeight="15" x14ac:dyDescent="0.2"/>
  <cols>
    <col min="1" max="1" width="20.5" bestFit="1" customWidth="1"/>
    <col min="2" max="2" width="14.5" customWidth="1"/>
    <col min="3" max="3" width="12.6640625" customWidth="1"/>
    <col min="4" max="4" width="5.33203125" customWidth="1"/>
    <col min="5" max="8" width="10.1640625" customWidth="1"/>
  </cols>
  <sheetData>
    <row r="1" spans="1:3" ht="30.75" customHeight="1" x14ac:dyDescent="0.2">
      <c r="A1" s="4" t="s">
        <v>0</v>
      </c>
      <c r="B1" s="4" t="s">
        <v>123</v>
      </c>
      <c r="C1" s="28" t="s">
        <v>124</v>
      </c>
    </row>
    <row r="2" spans="1:3" x14ac:dyDescent="0.2">
      <c r="A2" s="13" t="s">
        <v>131</v>
      </c>
      <c r="B2" s="5" t="s">
        <v>127</v>
      </c>
      <c r="C2" s="9">
        <v>0.89</v>
      </c>
    </row>
    <row r="3" spans="1:3" x14ac:dyDescent="0.2">
      <c r="A3" s="13" t="s">
        <v>106</v>
      </c>
      <c r="B3" s="5" t="s">
        <v>128</v>
      </c>
      <c r="C3" s="9">
        <v>0.84</v>
      </c>
    </row>
    <row r="4" spans="1:3" x14ac:dyDescent="0.2">
      <c r="A4" s="13" t="s">
        <v>107</v>
      </c>
      <c r="B4" s="5" t="s">
        <v>129</v>
      </c>
      <c r="C4" s="9">
        <v>0.9</v>
      </c>
    </row>
    <row r="5" spans="1:3" x14ac:dyDescent="0.2">
      <c r="A5" s="13" t="s">
        <v>108</v>
      </c>
      <c r="B5" s="5" t="s">
        <v>129</v>
      </c>
      <c r="C5" s="9">
        <v>1.25</v>
      </c>
    </row>
    <row r="6" spans="1:3" x14ac:dyDescent="0.2">
      <c r="A6" s="13" t="s">
        <v>120</v>
      </c>
      <c r="B6" s="5" t="s">
        <v>128</v>
      </c>
      <c r="C6" s="9">
        <v>0.76</v>
      </c>
    </row>
    <row r="7" spans="1:3" x14ac:dyDescent="0.2">
      <c r="A7" s="13" t="s">
        <v>109</v>
      </c>
      <c r="B7" s="5" t="s">
        <v>129</v>
      </c>
      <c r="C7" s="9">
        <v>1.21</v>
      </c>
    </row>
    <row r="8" spans="1:3" x14ac:dyDescent="0.2">
      <c r="A8" s="13" t="s">
        <v>110</v>
      </c>
      <c r="B8" s="5" t="s">
        <v>127</v>
      </c>
      <c r="C8" s="9">
        <v>0.49</v>
      </c>
    </row>
    <row r="9" spans="1:3" x14ac:dyDescent="0.2">
      <c r="A9" s="13" t="s">
        <v>111</v>
      </c>
      <c r="B9" s="5" t="s">
        <v>127</v>
      </c>
      <c r="C9" s="9">
        <v>1.25</v>
      </c>
    </row>
    <row r="10" spans="1:3" x14ac:dyDescent="0.2">
      <c r="A10" s="13" t="s">
        <v>112</v>
      </c>
      <c r="B10" s="5" t="s">
        <v>129</v>
      </c>
      <c r="C10" s="9">
        <v>0.66</v>
      </c>
    </row>
    <row r="11" spans="1:3" x14ac:dyDescent="0.2">
      <c r="A11" s="13" t="s">
        <v>113</v>
      </c>
      <c r="B11" s="5" t="s">
        <v>129</v>
      </c>
      <c r="C11" s="9">
        <v>0.4</v>
      </c>
    </row>
    <row r="12" spans="1:3" x14ac:dyDescent="0.2">
      <c r="A12" s="13" t="s">
        <v>114</v>
      </c>
      <c r="B12" s="5" t="s">
        <v>128</v>
      </c>
      <c r="C12" s="9">
        <v>1.25</v>
      </c>
    </row>
    <row r="13" spans="1:3" x14ac:dyDescent="0.2">
      <c r="A13" s="13" t="s">
        <v>122</v>
      </c>
      <c r="B13" s="5" t="s">
        <v>129</v>
      </c>
      <c r="C13" s="9">
        <v>0.67</v>
      </c>
    </row>
    <row r="14" spans="1:3" x14ac:dyDescent="0.2">
      <c r="A14" s="13" t="s">
        <v>121</v>
      </c>
      <c r="B14" s="5" t="s">
        <v>129</v>
      </c>
      <c r="C14" s="9">
        <v>1.05</v>
      </c>
    </row>
  </sheetData>
  <sortState xmlns:xlrd2="http://schemas.microsoft.com/office/spreadsheetml/2017/richdata2" ref="A2:C14">
    <sortCondition ref="A2"/>
  </sortState>
  <conditionalFormatting sqref="B1:B1048576">
    <cfRule type="containsText" dxfId="6" priority="4" operator="containsText" text="высший">
      <formula>NOT(ISERROR(SEARCH("высший",B1)))</formula>
    </cfRule>
  </conditionalFormatting>
  <conditionalFormatting sqref="C2:C14">
    <cfRule type="cellIs" dxfId="4" priority="3" operator="greaterThan">
      <formula>0.8</formula>
    </cfRule>
    <cfRule type="cellIs" dxfId="3" priority="1" operator="greaterThan">
      <formula>0.8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6890C-D9C7-4EA7-A192-FC1EBE9BA15B}">
  <sheetPr>
    <tabColor rgb="FFFFFF00"/>
  </sheetPr>
  <dimension ref="A1:F18"/>
  <sheetViews>
    <sheetView zoomScale="170" zoomScaleNormal="170" workbookViewId="0">
      <selection activeCell="G9" sqref="G9"/>
    </sheetView>
  </sheetViews>
  <sheetFormatPr baseColWidth="10" defaultColWidth="9.1640625" defaultRowHeight="13" x14ac:dyDescent="0.15"/>
  <cols>
    <col min="1" max="1" width="10.6640625" style="7" bestFit="1" customWidth="1"/>
    <col min="2" max="2" width="7.83203125" style="7" bestFit="1" customWidth="1"/>
    <col min="3" max="3" width="15.5" style="2" customWidth="1"/>
    <col min="4" max="4" width="10.5" style="2" customWidth="1"/>
    <col min="5" max="5" width="10.6640625" style="2" customWidth="1"/>
    <col min="6" max="6" width="11.33203125" style="2" customWidth="1"/>
    <col min="7" max="7" width="6.5" style="2" customWidth="1"/>
    <col min="8" max="16384" width="9.1640625" style="2"/>
  </cols>
  <sheetData>
    <row r="1" spans="1:6" s="1" customFormat="1" ht="27" customHeight="1" x14ac:dyDescent="0.2">
      <c r="A1" s="4" t="s">
        <v>22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</row>
    <row r="2" spans="1:6" x14ac:dyDescent="0.15">
      <c r="A2" s="11">
        <v>43553</v>
      </c>
      <c r="B2" s="6">
        <v>8486</v>
      </c>
      <c r="C2" s="5" t="s">
        <v>1</v>
      </c>
      <c r="D2" s="20">
        <v>12000</v>
      </c>
      <c r="E2" s="20">
        <v>2</v>
      </c>
      <c r="F2" s="20">
        <f>D2*E2</f>
        <v>24000</v>
      </c>
    </row>
    <row r="3" spans="1:6" x14ac:dyDescent="0.15">
      <c r="A3" s="11">
        <v>43629</v>
      </c>
      <c r="B3" s="6">
        <v>6781</v>
      </c>
      <c r="C3" s="5" t="s">
        <v>2</v>
      </c>
      <c r="D3" s="20">
        <v>20000</v>
      </c>
      <c r="E3" s="20">
        <v>8</v>
      </c>
      <c r="F3" s="20">
        <f t="shared" ref="F3:F18" si="0">D3*E3</f>
        <v>160000</v>
      </c>
    </row>
    <row r="4" spans="1:6" x14ac:dyDescent="0.15">
      <c r="A4" s="11">
        <v>43529</v>
      </c>
      <c r="B4" s="6">
        <v>5191</v>
      </c>
      <c r="C4" s="5" t="s">
        <v>3</v>
      </c>
      <c r="D4" s="20">
        <v>1000</v>
      </c>
      <c r="E4" s="20">
        <v>6</v>
      </c>
      <c r="F4" s="20">
        <f t="shared" si="0"/>
        <v>6000</v>
      </c>
    </row>
    <row r="5" spans="1:6" x14ac:dyDescent="0.15">
      <c r="A5" s="11">
        <v>43806</v>
      </c>
      <c r="B5" s="6">
        <v>2119</v>
      </c>
      <c r="C5" s="5" t="s">
        <v>4</v>
      </c>
      <c r="D5" s="20">
        <v>1500</v>
      </c>
      <c r="E5" s="20">
        <v>9</v>
      </c>
      <c r="F5" s="20">
        <f t="shared" si="0"/>
        <v>13500</v>
      </c>
    </row>
    <row r="6" spans="1:6" x14ac:dyDescent="0.15">
      <c r="A6" s="11">
        <v>43753</v>
      </c>
      <c r="B6" s="6">
        <v>3881</v>
      </c>
      <c r="C6" s="5" t="s">
        <v>5</v>
      </c>
      <c r="D6" s="20">
        <v>6000</v>
      </c>
      <c r="E6" s="20">
        <v>10</v>
      </c>
      <c r="F6" s="20">
        <f t="shared" si="0"/>
        <v>60000</v>
      </c>
    </row>
    <row r="7" spans="1:6" x14ac:dyDescent="0.15">
      <c r="A7" s="11">
        <v>43760</v>
      </c>
      <c r="B7" s="6">
        <v>3748</v>
      </c>
      <c r="C7" s="5" t="s">
        <v>6</v>
      </c>
      <c r="D7" s="20">
        <v>1000</v>
      </c>
      <c r="E7" s="20">
        <v>16</v>
      </c>
      <c r="F7" s="20">
        <f t="shared" si="0"/>
        <v>16000</v>
      </c>
    </row>
    <row r="8" spans="1:6" x14ac:dyDescent="0.15">
      <c r="A8" s="11">
        <v>43753</v>
      </c>
      <c r="B8" s="6">
        <v>8486</v>
      </c>
      <c r="C8" s="5" t="s">
        <v>1</v>
      </c>
      <c r="D8" s="20">
        <v>12000</v>
      </c>
      <c r="E8" s="20">
        <v>5</v>
      </c>
      <c r="F8" s="20">
        <f t="shared" si="0"/>
        <v>60000</v>
      </c>
    </row>
    <row r="9" spans="1:6" x14ac:dyDescent="0.15">
      <c r="A9" s="11">
        <v>43677</v>
      </c>
      <c r="B9" s="6">
        <v>3881</v>
      </c>
      <c r="C9" s="5" t="s">
        <v>1</v>
      </c>
      <c r="D9" s="20">
        <v>12000</v>
      </c>
      <c r="E9" s="20">
        <v>6</v>
      </c>
      <c r="F9" s="20">
        <f t="shared" si="0"/>
        <v>72000</v>
      </c>
    </row>
    <row r="10" spans="1:6" x14ac:dyDescent="0.15">
      <c r="A10" s="11">
        <v>43772</v>
      </c>
      <c r="B10" s="6">
        <v>2119</v>
      </c>
      <c r="C10" s="5" t="s">
        <v>4</v>
      </c>
      <c r="D10" s="20">
        <v>1500</v>
      </c>
      <c r="E10" s="20">
        <v>7</v>
      </c>
      <c r="F10" s="20">
        <f t="shared" si="0"/>
        <v>10500</v>
      </c>
    </row>
    <row r="11" spans="1:6" x14ac:dyDescent="0.15">
      <c r="A11" s="11">
        <v>43667</v>
      </c>
      <c r="B11" s="6">
        <v>5191</v>
      </c>
      <c r="C11" s="5" t="s">
        <v>3</v>
      </c>
      <c r="D11" s="20">
        <v>1000</v>
      </c>
      <c r="E11" s="20">
        <v>6</v>
      </c>
      <c r="F11" s="20">
        <f t="shared" si="0"/>
        <v>6000</v>
      </c>
    </row>
    <row r="12" spans="1:6" x14ac:dyDescent="0.15">
      <c r="A12" s="11">
        <v>43544</v>
      </c>
      <c r="B12" s="6">
        <v>8486</v>
      </c>
      <c r="C12" s="5" t="s">
        <v>1</v>
      </c>
      <c r="D12" s="20">
        <v>12000</v>
      </c>
      <c r="E12" s="20">
        <v>7</v>
      </c>
      <c r="F12" s="20">
        <f t="shared" si="0"/>
        <v>84000</v>
      </c>
    </row>
    <row r="13" spans="1:6" x14ac:dyDescent="0.15">
      <c r="A13" s="11">
        <v>43625</v>
      </c>
      <c r="B13" s="6">
        <v>8486</v>
      </c>
      <c r="C13" s="5" t="s">
        <v>1</v>
      </c>
      <c r="D13" s="20">
        <v>12000</v>
      </c>
      <c r="E13" s="20">
        <v>6</v>
      </c>
      <c r="F13" s="20">
        <f t="shared" si="0"/>
        <v>72000</v>
      </c>
    </row>
    <row r="14" spans="1:6" x14ac:dyDescent="0.15">
      <c r="A14" s="11">
        <v>43639</v>
      </c>
      <c r="B14" s="6">
        <v>3881</v>
      </c>
      <c r="C14" s="5" t="s">
        <v>5</v>
      </c>
      <c r="D14" s="20">
        <v>6000</v>
      </c>
      <c r="E14" s="20">
        <v>16</v>
      </c>
      <c r="F14" s="20">
        <f t="shared" si="0"/>
        <v>96000</v>
      </c>
    </row>
    <row r="15" spans="1:6" x14ac:dyDescent="0.15">
      <c r="A15" s="11">
        <v>43774</v>
      </c>
      <c r="B15" s="6">
        <v>2119</v>
      </c>
      <c r="C15" s="5" t="s">
        <v>4</v>
      </c>
      <c r="D15" s="20">
        <v>1500</v>
      </c>
      <c r="E15" s="20">
        <v>19</v>
      </c>
      <c r="F15" s="20">
        <f t="shared" si="0"/>
        <v>28500</v>
      </c>
    </row>
    <row r="16" spans="1:6" x14ac:dyDescent="0.15">
      <c r="A16" s="11">
        <v>43554</v>
      </c>
      <c r="B16" s="6">
        <v>5191</v>
      </c>
      <c r="C16" s="5" t="s">
        <v>3</v>
      </c>
      <c r="D16" s="20">
        <v>1000</v>
      </c>
      <c r="E16" s="20">
        <v>7</v>
      </c>
      <c r="F16" s="20">
        <f t="shared" si="0"/>
        <v>7000</v>
      </c>
    </row>
    <row r="17" spans="1:6" x14ac:dyDescent="0.15">
      <c r="A17" s="11">
        <v>43664</v>
      </c>
      <c r="B17" s="6">
        <v>2281</v>
      </c>
      <c r="C17" s="5" t="s">
        <v>8</v>
      </c>
      <c r="D17" s="20">
        <v>2500</v>
      </c>
      <c r="E17" s="20">
        <v>18</v>
      </c>
      <c r="F17" s="20">
        <f t="shared" si="0"/>
        <v>45000</v>
      </c>
    </row>
    <row r="18" spans="1:6" x14ac:dyDescent="0.15">
      <c r="A18" s="11">
        <v>43693</v>
      </c>
      <c r="B18" s="6">
        <v>9260</v>
      </c>
      <c r="C18" s="5" t="s">
        <v>9</v>
      </c>
      <c r="D18" s="20">
        <v>1500</v>
      </c>
      <c r="E18" s="20">
        <v>5</v>
      </c>
      <c r="F18" s="20">
        <f t="shared" si="0"/>
        <v>7500</v>
      </c>
    </row>
  </sheetData>
  <conditionalFormatting sqref="B2:B18">
    <cfRule type="containsText" dxfId="1" priority="2" operator="containsText" text="8486">
      <formula>NOT(ISERROR(SEARCH("8486",B2)))</formula>
    </cfRule>
  </conditionalFormatting>
  <conditionalFormatting sqref="F2:F18">
    <cfRule type="cellIs" dxfId="0" priority="1" operator="greaterThan">
      <formula>80000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495C2-23A2-484C-8ED4-870BFE431207}">
  <sheetPr codeName="Лист6"/>
  <dimension ref="A1:J18"/>
  <sheetViews>
    <sheetView zoomScaleNormal="100" workbookViewId="0">
      <selection activeCell="I21" sqref="I21"/>
    </sheetView>
  </sheetViews>
  <sheetFormatPr baseColWidth="10" defaultColWidth="9.1640625" defaultRowHeight="13" x14ac:dyDescent="0.15"/>
  <cols>
    <col min="1" max="1" width="10.6640625" style="7" bestFit="1" customWidth="1"/>
    <col min="2" max="2" width="7.83203125" style="7" bestFit="1" customWidth="1"/>
    <col min="3" max="3" width="15.5" style="2" customWidth="1"/>
    <col min="4" max="4" width="10.5" style="2" customWidth="1"/>
    <col min="5" max="5" width="10.6640625" style="2" customWidth="1"/>
    <col min="6" max="6" width="11.33203125" style="2" customWidth="1"/>
    <col min="7" max="7" width="6.5" style="2" customWidth="1"/>
    <col min="8" max="8" width="21" style="2" bestFit="1" customWidth="1"/>
    <col min="9" max="9" width="14.83203125" style="2" bestFit="1" customWidth="1"/>
    <col min="10" max="10" width="12.5" style="2" bestFit="1" customWidth="1"/>
    <col min="11" max="16384" width="9.1640625" style="2"/>
  </cols>
  <sheetData>
    <row r="1" spans="1:10" s="1" customFormat="1" ht="27" customHeight="1" x14ac:dyDescent="0.2">
      <c r="A1" s="4" t="s">
        <v>22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I1" s="1" t="s">
        <v>78</v>
      </c>
      <c r="J1" s="1" t="s">
        <v>79</v>
      </c>
    </row>
    <row r="2" spans="1:10" x14ac:dyDescent="0.15">
      <c r="A2" s="11">
        <v>43553</v>
      </c>
      <c r="B2" s="6">
        <v>8486</v>
      </c>
      <c r="C2" s="5" t="s">
        <v>1</v>
      </c>
      <c r="D2" s="20">
        <v>12000</v>
      </c>
      <c r="E2" s="20">
        <v>2</v>
      </c>
      <c r="F2" s="20">
        <f>D2*E2</f>
        <v>24000</v>
      </c>
      <c r="H2" s="12" t="s">
        <v>23</v>
      </c>
      <c r="I2" s="21">
        <f>SUM(F:F)</f>
        <v>768000</v>
      </c>
      <c r="J2" s="22">
        <v>768000</v>
      </c>
    </row>
    <row r="3" spans="1:10" x14ac:dyDescent="0.15">
      <c r="A3" s="11">
        <v>43629</v>
      </c>
      <c r="B3" s="6">
        <v>6781</v>
      </c>
      <c r="C3" s="5" t="s">
        <v>2</v>
      </c>
      <c r="D3" s="20">
        <v>20000</v>
      </c>
      <c r="E3" s="20">
        <v>8</v>
      </c>
      <c r="F3" s="20">
        <f t="shared" ref="F3:F18" si="0">D3*E3</f>
        <v>160000</v>
      </c>
      <c r="J3" s="22"/>
    </row>
    <row r="4" spans="1:10" x14ac:dyDescent="0.15">
      <c r="A4" s="11">
        <v>43529</v>
      </c>
      <c r="B4" s="6">
        <v>5191</v>
      </c>
      <c r="C4" s="5" t="s">
        <v>3</v>
      </c>
      <c r="D4" s="20">
        <v>1000</v>
      </c>
      <c r="E4" s="20">
        <v>6</v>
      </c>
      <c r="F4" s="20">
        <f t="shared" si="0"/>
        <v>6000</v>
      </c>
      <c r="H4" s="12" t="s">
        <v>24</v>
      </c>
      <c r="I4" s="21">
        <f>COUNT(A:A)</f>
        <v>17</v>
      </c>
      <c r="J4" s="22">
        <v>17</v>
      </c>
    </row>
    <row r="5" spans="1:10" x14ac:dyDescent="0.15">
      <c r="A5" s="11">
        <v>43806</v>
      </c>
      <c r="B5" s="6">
        <v>2119</v>
      </c>
      <c r="C5" s="5" t="s">
        <v>4</v>
      </c>
      <c r="D5" s="20">
        <v>1500</v>
      </c>
      <c r="E5" s="20">
        <v>9</v>
      </c>
      <c r="F5" s="20">
        <f t="shared" si="0"/>
        <v>13500</v>
      </c>
      <c r="J5" s="22"/>
    </row>
    <row r="6" spans="1:10" x14ac:dyDescent="0.15">
      <c r="A6" s="11">
        <v>43753</v>
      </c>
      <c r="B6" s="6">
        <v>3881</v>
      </c>
      <c r="C6" s="5" t="s">
        <v>5</v>
      </c>
      <c r="D6" s="20">
        <v>6000</v>
      </c>
      <c r="E6" s="20">
        <v>10</v>
      </c>
      <c r="F6" s="20">
        <f t="shared" si="0"/>
        <v>60000</v>
      </c>
      <c r="H6" s="12" t="s">
        <v>25</v>
      </c>
      <c r="I6" s="21">
        <f>COUNTIF(C:C,C5)</f>
        <v>3</v>
      </c>
      <c r="J6" s="22">
        <v>3</v>
      </c>
    </row>
    <row r="7" spans="1:10" x14ac:dyDescent="0.15">
      <c r="A7" s="11">
        <v>43760</v>
      </c>
      <c r="B7" s="6">
        <v>3748</v>
      </c>
      <c r="C7" s="5" t="s">
        <v>6</v>
      </c>
      <c r="D7" s="20">
        <v>1000</v>
      </c>
      <c r="E7" s="20">
        <v>16</v>
      </c>
      <c r="F7" s="20">
        <f t="shared" si="0"/>
        <v>16000</v>
      </c>
      <c r="J7" s="22"/>
    </row>
    <row r="8" spans="1:10" x14ac:dyDescent="0.15">
      <c r="A8" s="11">
        <v>43753</v>
      </c>
      <c r="B8" s="6">
        <v>8486</v>
      </c>
      <c r="C8" s="5" t="s">
        <v>1</v>
      </c>
      <c r="D8" s="20">
        <v>12000</v>
      </c>
      <c r="E8" s="20">
        <v>5</v>
      </c>
      <c r="F8" s="20">
        <f t="shared" si="0"/>
        <v>60000</v>
      </c>
      <c r="H8" s="23" t="s">
        <v>1</v>
      </c>
      <c r="I8" s="21">
        <f>COUNTIF(C:C,H8)</f>
        <v>5</v>
      </c>
      <c r="J8" s="22">
        <v>5</v>
      </c>
    </row>
    <row r="9" spans="1:10" x14ac:dyDescent="0.15">
      <c r="A9" s="11">
        <v>43677</v>
      </c>
      <c r="B9" s="6">
        <v>3881</v>
      </c>
      <c r="C9" s="5" t="s">
        <v>1</v>
      </c>
      <c r="D9" s="20">
        <v>12000</v>
      </c>
      <c r="E9" s="20">
        <v>6</v>
      </c>
      <c r="F9" s="20">
        <f t="shared" si="0"/>
        <v>72000</v>
      </c>
      <c r="H9" s="23" t="s">
        <v>5</v>
      </c>
      <c r="I9" s="21">
        <f>COUNTIF(C:C,"Плита")</f>
        <v>2</v>
      </c>
      <c r="J9" s="22">
        <v>2</v>
      </c>
    </row>
    <row r="10" spans="1:10" x14ac:dyDescent="0.15">
      <c r="A10" s="11">
        <v>43772</v>
      </c>
      <c r="B10" s="6">
        <v>2119</v>
      </c>
      <c r="C10" s="5" t="s">
        <v>4</v>
      </c>
      <c r="D10" s="20">
        <v>1500</v>
      </c>
      <c r="E10" s="20">
        <v>7</v>
      </c>
      <c r="F10" s="20">
        <f t="shared" si="0"/>
        <v>10500</v>
      </c>
      <c r="H10" s="23" t="s">
        <v>6</v>
      </c>
      <c r="I10" s="21">
        <f>COUNTIF(C:C,H10)</f>
        <v>1</v>
      </c>
      <c r="J10" s="22">
        <v>1</v>
      </c>
    </row>
    <row r="11" spans="1:10" x14ac:dyDescent="0.15">
      <c r="A11" s="11">
        <v>43667</v>
      </c>
      <c r="B11" s="6">
        <v>5191</v>
      </c>
      <c r="C11" s="5" t="s">
        <v>3</v>
      </c>
      <c r="D11" s="20">
        <v>1000</v>
      </c>
      <c r="E11" s="20">
        <v>6</v>
      </c>
      <c r="F11" s="20">
        <f t="shared" si="0"/>
        <v>6000</v>
      </c>
    </row>
    <row r="12" spans="1:10" x14ac:dyDescent="0.15">
      <c r="A12" s="11">
        <v>43544</v>
      </c>
      <c r="B12" s="6">
        <v>8486</v>
      </c>
      <c r="C12" s="5" t="s">
        <v>1</v>
      </c>
      <c r="D12" s="20">
        <v>12000</v>
      </c>
      <c r="E12" s="20">
        <v>7</v>
      </c>
      <c r="F12" s="20">
        <f t="shared" si="0"/>
        <v>84000</v>
      </c>
      <c r="H12" s="12" t="s">
        <v>81</v>
      </c>
      <c r="I12" s="21">
        <f>SUMIF(C:C,"Фен",E:E)</f>
        <v>5</v>
      </c>
      <c r="J12" s="22">
        <v>5</v>
      </c>
    </row>
    <row r="13" spans="1:10" x14ac:dyDescent="0.15">
      <c r="A13" s="11">
        <v>43625</v>
      </c>
      <c r="B13" s="6">
        <v>8486</v>
      </c>
      <c r="C13" s="5" t="s">
        <v>1</v>
      </c>
      <c r="D13" s="20">
        <v>12000</v>
      </c>
      <c r="E13" s="20">
        <v>6</v>
      </c>
      <c r="F13" s="20">
        <f t="shared" si="0"/>
        <v>72000</v>
      </c>
      <c r="H13" s="12" t="s">
        <v>80</v>
      </c>
      <c r="I13" s="21">
        <f>SUMIF(C:C,"Фен",F:F)</f>
        <v>7500</v>
      </c>
      <c r="J13" s="22">
        <v>7500</v>
      </c>
    </row>
    <row r="14" spans="1:10" x14ac:dyDescent="0.15">
      <c r="A14" s="11">
        <v>43639</v>
      </c>
      <c r="B14" s="6">
        <v>3881</v>
      </c>
      <c r="C14" s="5" t="s">
        <v>5</v>
      </c>
      <c r="D14" s="20">
        <v>6000</v>
      </c>
      <c r="E14" s="20">
        <v>16</v>
      </c>
      <c r="F14" s="20">
        <f t="shared" si="0"/>
        <v>96000</v>
      </c>
    </row>
    <row r="15" spans="1:10" x14ac:dyDescent="0.15">
      <c r="A15" s="11">
        <v>43774</v>
      </c>
      <c r="B15" s="6">
        <v>2119</v>
      </c>
      <c r="C15" s="5" t="s">
        <v>4</v>
      </c>
      <c r="D15" s="20">
        <v>1500</v>
      </c>
      <c r="E15" s="20">
        <v>19</v>
      </c>
      <c r="F15" s="20">
        <f t="shared" si="0"/>
        <v>28500</v>
      </c>
    </row>
    <row r="16" spans="1:10" x14ac:dyDescent="0.15">
      <c r="A16" s="11">
        <v>43554</v>
      </c>
      <c r="B16" s="6">
        <v>5191</v>
      </c>
      <c r="C16" s="5" t="s">
        <v>3</v>
      </c>
      <c r="D16" s="20">
        <v>1000</v>
      </c>
      <c r="E16" s="20">
        <v>7</v>
      </c>
      <c r="F16" s="20">
        <f t="shared" si="0"/>
        <v>7000</v>
      </c>
    </row>
    <row r="17" spans="1:6" x14ac:dyDescent="0.15">
      <c r="A17" s="11">
        <v>43664</v>
      </c>
      <c r="B17" s="6">
        <v>2281</v>
      </c>
      <c r="C17" s="5" t="s">
        <v>8</v>
      </c>
      <c r="D17" s="20">
        <v>2500</v>
      </c>
      <c r="E17" s="20">
        <v>18</v>
      </c>
      <c r="F17" s="20">
        <f t="shared" si="0"/>
        <v>45000</v>
      </c>
    </row>
    <row r="18" spans="1:6" x14ac:dyDescent="0.15">
      <c r="A18" s="11">
        <v>43693</v>
      </c>
      <c r="B18" s="6">
        <v>9260</v>
      </c>
      <c r="C18" s="5" t="s">
        <v>9</v>
      </c>
      <c r="D18" s="20">
        <v>1500</v>
      </c>
      <c r="E18" s="20">
        <v>5</v>
      </c>
      <c r="F18" s="20">
        <f t="shared" si="0"/>
        <v>7500</v>
      </c>
    </row>
  </sheetData>
  <conditionalFormatting sqref="F2:F18">
    <cfRule type="cellIs" dxfId="27" priority="3" operator="equal">
      <formula>0</formula>
    </cfRule>
  </conditionalFormatting>
  <conditionalFormatting sqref="I2 I4 I6 I8:I10">
    <cfRule type="cellIs" dxfId="26" priority="2" operator="equal">
      <formula>""</formula>
    </cfRule>
  </conditionalFormatting>
  <conditionalFormatting sqref="I12:I13">
    <cfRule type="cellIs" dxfId="25" priority="1" operator="equal">
      <formula>""</formula>
    </cfRule>
  </conditionalFormatting>
  <pageMargins left="0.7" right="0.7" top="0.75" bottom="0.75" header="0.3" footer="0.3"/>
  <ignoredErrors>
    <ignoredError sqref="F2" unlockedFormula="1"/>
    <ignoredError sqref="I9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8377C-0E46-46EC-956D-52952A056134}">
  <sheetPr>
    <tabColor rgb="FFFFFF00"/>
  </sheetPr>
  <dimension ref="A1:G31"/>
  <sheetViews>
    <sheetView zoomScale="130" zoomScaleNormal="130" workbookViewId="0">
      <selection activeCell="K23" sqref="K23"/>
    </sheetView>
  </sheetViews>
  <sheetFormatPr baseColWidth="10" defaultColWidth="9.1640625" defaultRowHeight="13" x14ac:dyDescent="0.15"/>
  <cols>
    <col min="1" max="1" width="10.6640625" style="7" bestFit="1" customWidth="1"/>
    <col min="2" max="2" width="14.5" style="2" bestFit="1" customWidth="1"/>
    <col min="3" max="3" width="11.33203125" style="2" customWidth="1"/>
    <col min="4" max="4" width="6.5" style="2" customWidth="1"/>
    <col min="5" max="5" width="21" style="2" bestFit="1" customWidth="1"/>
    <col min="6" max="6" width="14.83203125" style="2" bestFit="1" customWidth="1"/>
    <col min="7" max="7" width="12.5" style="2" bestFit="1" customWidth="1"/>
    <col min="8" max="16384" width="9.1640625" style="2"/>
  </cols>
  <sheetData>
    <row r="1" spans="1:7" s="1" customFormat="1" ht="27" customHeight="1" x14ac:dyDescent="0.2">
      <c r="A1" s="4" t="s">
        <v>22</v>
      </c>
      <c r="B1" s="4" t="s">
        <v>12</v>
      </c>
      <c r="C1" s="4" t="s">
        <v>15</v>
      </c>
      <c r="F1" s="1" t="s">
        <v>78</v>
      </c>
      <c r="G1" s="1" t="s">
        <v>79</v>
      </c>
    </row>
    <row r="2" spans="1:7" x14ac:dyDescent="0.15">
      <c r="A2" s="11">
        <v>43553</v>
      </c>
      <c r="B2" s="5" t="s">
        <v>179</v>
      </c>
      <c r="C2" s="20">
        <v>24000</v>
      </c>
      <c r="E2" s="12" t="s">
        <v>23</v>
      </c>
      <c r="F2" s="21">
        <f>SUM(C:C)</f>
        <v>1500000</v>
      </c>
      <c r="G2" s="22">
        <v>1500000</v>
      </c>
    </row>
    <row r="3" spans="1:7" x14ac:dyDescent="0.15">
      <c r="A3" s="11">
        <v>43629</v>
      </c>
      <c r="B3" s="5" t="s">
        <v>180</v>
      </c>
      <c r="C3" s="20">
        <v>160000</v>
      </c>
      <c r="G3" s="22"/>
    </row>
    <row r="4" spans="1:7" x14ac:dyDescent="0.15">
      <c r="A4" s="11">
        <v>43529</v>
      </c>
      <c r="B4" s="5" t="s">
        <v>181</v>
      </c>
      <c r="C4" s="20">
        <v>18000</v>
      </c>
      <c r="E4" s="12" t="s">
        <v>24</v>
      </c>
      <c r="F4" s="21">
        <f>COUNT(A:A)</f>
        <v>30</v>
      </c>
      <c r="G4" s="22">
        <v>30</v>
      </c>
    </row>
    <row r="5" spans="1:7" x14ac:dyDescent="0.15">
      <c r="A5" s="11">
        <v>43806</v>
      </c>
      <c r="B5" s="5" t="s">
        <v>182</v>
      </c>
      <c r="C5" s="20">
        <v>13500</v>
      </c>
      <c r="G5" s="22"/>
    </row>
    <row r="6" spans="1:7" x14ac:dyDescent="0.15">
      <c r="A6" s="11">
        <v>43753</v>
      </c>
      <c r="B6" s="5" t="s">
        <v>183</v>
      </c>
      <c r="C6" s="20">
        <v>60000</v>
      </c>
      <c r="E6" s="12" t="s">
        <v>187</v>
      </c>
      <c r="F6" s="21">
        <f>SUMIF(B:B,"Лодка",C:C)</f>
        <v>148000</v>
      </c>
      <c r="G6" s="22">
        <v>148000</v>
      </c>
    </row>
    <row r="7" spans="1:7" x14ac:dyDescent="0.15">
      <c r="A7" s="11">
        <v>43760</v>
      </c>
      <c r="B7" s="5" t="s">
        <v>184</v>
      </c>
      <c r="C7" s="20">
        <v>16000</v>
      </c>
      <c r="G7" s="22"/>
    </row>
    <row r="8" spans="1:7" x14ac:dyDescent="0.15">
      <c r="A8" s="11">
        <v>43753</v>
      </c>
      <c r="B8" s="5" t="s">
        <v>183</v>
      </c>
      <c r="C8" s="20">
        <v>60000</v>
      </c>
      <c r="E8" s="2" t="s">
        <v>188</v>
      </c>
      <c r="G8" s="22"/>
    </row>
    <row r="9" spans="1:7" x14ac:dyDescent="0.15">
      <c r="A9" s="11">
        <v>43677</v>
      </c>
      <c r="B9" s="5" t="s">
        <v>180</v>
      </c>
      <c r="C9" s="20">
        <v>72000</v>
      </c>
      <c r="E9" s="38" t="s">
        <v>179</v>
      </c>
      <c r="F9" s="21">
        <f>COUNTIF(B:B,E9)</f>
        <v>4</v>
      </c>
      <c r="G9" s="22">
        <v>4</v>
      </c>
    </row>
    <row r="10" spans="1:7" x14ac:dyDescent="0.15">
      <c r="A10" s="11">
        <v>43772</v>
      </c>
      <c r="B10" s="5" t="s">
        <v>179</v>
      </c>
      <c r="C10" s="20">
        <v>10500</v>
      </c>
      <c r="E10" s="38" t="s">
        <v>183</v>
      </c>
      <c r="F10" s="21">
        <f t="shared" ref="F10:F11" si="0">COUNTIF(B:B,E10)</f>
        <v>6</v>
      </c>
      <c r="G10" s="22">
        <v>6</v>
      </c>
    </row>
    <row r="11" spans="1:7" x14ac:dyDescent="0.15">
      <c r="A11" s="11">
        <v>43667</v>
      </c>
      <c r="B11" s="5" t="s">
        <v>180</v>
      </c>
      <c r="C11" s="20">
        <v>46000</v>
      </c>
      <c r="E11" s="38" t="s">
        <v>180</v>
      </c>
      <c r="F11" s="21">
        <f t="shared" si="0"/>
        <v>5</v>
      </c>
      <c r="G11" s="22">
        <v>5</v>
      </c>
    </row>
    <row r="12" spans="1:7" x14ac:dyDescent="0.15">
      <c r="A12" s="11">
        <v>43544</v>
      </c>
      <c r="B12" s="5" t="s">
        <v>181</v>
      </c>
      <c r="C12" s="20">
        <v>84000</v>
      </c>
    </row>
    <row r="13" spans="1:7" x14ac:dyDescent="0.15">
      <c r="A13" s="11">
        <v>43625</v>
      </c>
      <c r="B13" s="5" t="s">
        <v>182</v>
      </c>
      <c r="C13" s="20">
        <v>72000</v>
      </c>
    </row>
    <row r="14" spans="1:7" x14ac:dyDescent="0.15">
      <c r="A14" s="11">
        <v>43639</v>
      </c>
      <c r="B14" s="5" t="s">
        <v>183</v>
      </c>
      <c r="C14" s="20">
        <v>96000</v>
      </c>
    </row>
    <row r="15" spans="1:7" x14ac:dyDescent="0.15">
      <c r="A15" s="11">
        <v>43774</v>
      </c>
      <c r="B15" s="5" t="s">
        <v>183</v>
      </c>
      <c r="C15" s="20">
        <v>28500</v>
      </c>
    </row>
    <row r="16" spans="1:7" x14ac:dyDescent="0.15">
      <c r="A16" s="11">
        <v>43554</v>
      </c>
      <c r="B16" s="5" t="s">
        <v>185</v>
      </c>
      <c r="C16" s="20">
        <v>7000</v>
      </c>
    </row>
    <row r="17" spans="1:3" x14ac:dyDescent="0.15">
      <c r="A17" s="11">
        <v>43664</v>
      </c>
      <c r="B17" s="5" t="s">
        <v>186</v>
      </c>
      <c r="C17" s="20">
        <v>45000</v>
      </c>
    </row>
    <row r="18" spans="1:3" x14ac:dyDescent="0.15">
      <c r="A18" s="11">
        <v>43693</v>
      </c>
      <c r="B18" s="5" t="s">
        <v>179</v>
      </c>
      <c r="C18" s="20">
        <v>7500</v>
      </c>
    </row>
    <row r="19" spans="1:3" x14ac:dyDescent="0.15">
      <c r="A19" s="11">
        <v>43553</v>
      </c>
      <c r="B19" s="5" t="s">
        <v>180</v>
      </c>
      <c r="C19" s="20">
        <v>24000</v>
      </c>
    </row>
    <row r="20" spans="1:3" x14ac:dyDescent="0.15">
      <c r="A20" s="11">
        <v>43629</v>
      </c>
      <c r="B20" s="5" t="s">
        <v>181</v>
      </c>
      <c r="C20" s="20">
        <v>160000</v>
      </c>
    </row>
    <row r="21" spans="1:3" x14ac:dyDescent="0.15">
      <c r="A21" s="11">
        <v>43529</v>
      </c>
      <c r="B21" s="5" t="s">
        <v>182</v>
      </c>
      <c r="C21" s="20">
        <v>6000</v>
      </c>
    </row>
    <row r="22" spans="1:3" x14ac:dyDescent="0.15">
      <c r="A22" s="11">
        <v>43806</v>
      </c>
      <c r="B22" s="5" t="s">
        <v>183</v>
      </c>
      <c r="C22" s="20">
        <v>13500</v>
      </c>
    </row>
    <row r="23" spans="1:3" x14ac:dyDescent="0.15">
      <c r="A23" s="11">
        <v>43753</v>
      </c>
      <c r="B23" s="5" t="s">
        <v>184</v>
      </c>
      <c r="C23" s="20">
        <v>60000</v>
      </c>
    </row>
    <row r="24" spans="1:3" x14ac:dyDescent="0.15">
      <c r="A24" s="11">
        <v>43760</v>
      </c>
      <c r="B24" s="5" t="s">
        <v>185</v>
      </c>
      <c r="C24" s="20">
        <v>16000</v>
      </c>
    </row>
    <row r="25" spans="1:3" x14ac:dyDescent="0.15">
      <c r="A25" s="11">
        <v>43753</v>
      </c>
      <c r="B25" s="5" t="s">
        <v>179</v>
      </c>
      <c r="C25" s="20">
        <v>60000</v>
      </c>
    </row>
    <row r="26" spans="1:3" x14ac:dyDescent="0.15">
      <c r="A26" s="11">
        <v>43677</v>
      </c>
      <c r="B26" s="5" t="s">
        <v>180</v>
      </c>
      <c r="C26" s="20">
        <v>72000</v>
      </c>
    </row>
    <row r="27" spans="1:3" x14ac:dyDescent="0.15">
      <c r="A27" s="11">
        <v>43772</v>
      </c>
      <c r="B27" s="5" t="s">
        <v>181</v>
      </c>
      <c r="C27" s="20">
        <v>10500</v>
      </c>
    </row>
    <row r="28" spans="1:3" x14ac:dyDescent="0.15">
      <c r="A28" s="11">
        <v>43667</v>
      </c>
      <c r="B28" s="5" t="s">
        <v>182</v>
      </c>
      <c r="C28" s="20">
        <v>6000</v>
      </c>
    </row>
    <row r="29" spans="1:3" x14ac:dyDescent="0.15">
      <c r="A29" s="11">
        <v>43544</v>
      </c>
      <c r="B29" s="5" t="s">
        <v>183</v>
      </c>
      <c r="C29" s="20">
        <v>84000</v>
      </c>
    </row>
    <row r="30" spans="1:3" x14ac:dyDescent="0.15">
      <c r="A30" s="11">
        <v>43625</v>
      </c>
      <c r="B30" s="5" t="s">
        <v>184</v>
      </c>
      <c r="C30" s="20">
        <v>72000</v>
      </c>
    </row>
    <row r="31" spans="1:3" x14ac:dyDescent="0.15">
      <c r="A31" s="11">
        <v>43639</v>
      </c>
      <c r="B31" s="5" t="s">
        <v>185</v>
      </c>
      <c r="C31" s="20">
        <v>96000</v>
      </c>
    </row>
  </sheetData>
  <conditionalFormatting sqref="C2:C31">
    <cfRule type="cellIs" dxfId="24" priority="1" operator="equal">
      <formula>0</formula>
    </cfRule>
  </conditionalFormatting>
  <conditionalFormatting sqref="F2 F4 F6 F9:F11">
    <cfRule type="cellIs" dxfId="23" priority="3" operator="equal">
      <formula>""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05174-1241-4638-A877-E6A60D004251}">
  <sheetPr codeName="Лист7"/>
  <dimension ref="A1:K18"/>
  <sheetViews>
    <sheetView zoomScale="140" zoomScaleNormal="140" workbookViewId="0">
      <selection activeCell="C2" sqref="C2"/>
    </sheetView>
  </sheetViews>
  <sheetFormatPr baseColWidth="10" defaultColWidth="9.1640625" defaultRowHeight="13" x14ac:dyDescent="0.15"/>
  <cols>
    <col min="1" max="1" width="11.5" style="7" customWidth="1"/>
    <col min="2" max="2" width="7.83203125" style="7" bestFit="1" customWidth="1"/>
    <col min="3" max="3" width="15.5" style="2" customWidth="1"/>
    <col min="4" max="4" width="10.5" style="2" customWidth="1"/>
    <col min="5" max="5" width="10.6640625" style="2" customWidth="1"/>
    <col min="6" max="6" width="11.33203125" style="2" customWidth="1"/>
    <col min="7" max="7" width="6.5" style="2" customWidth="1"/>
    <col min="8" max="8" width="9.1640625" style="2"/>
    <col min="9" max="9" width="20.83203125" style="2" bestFit="1" customWidth="1"/>
    <col min="10" max="10" width="10.1640625" style="2" bestFit="1" customWidth="1"/>
    <col min="11" max="11" width="12.33203125" style="2" customWidth="1"/>
    <col min="12" max="16384" width="9.1640625" style="2"/>
  </cols>
  <sheetData>
    <row r="1" spans="1:11" s="1" customFormat="1" ht="27" customHeight="1" x14ac:dyDescent="0.2">
      <c r="A1" s="4" t="s">
        <v>22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H1" s="45" t="s">
        <v>11</v>
      </c>
      <c r="I1" s="45" t="s">
        <v>12</v>
      </c>
      <c r="J1" s="45" t="s">
        <v>13</v>
      </c>
    </row>
    <row r="2" spans="1:11" x14ac:dyDescent="0.15">
      <c r="A2" s="11">
        <v>43553</v>
      </c>
      <c r="B2" s="6">
        <v>8486</v>
      </c>
      <c r="C2" s="8" t="str">
        <f>VLOOKUP(B2,$H$2:$J$10,2,FALSE)</f>
        <v>Холодильник</v>
      </c>
      <c r="D2" s="8">
        <f>VLOOKUP(B2,$H$2:$J$10,3,FALSE)</f>
        <v>12000</v>
      </c>
      <c r="E2" s="8">
        <v>3</v>
      </c>
      <c r="F2" s="8">
        <f>D2*E2</f>
        <v>36000</v>
      </c>
      <c r="H2" s="6">
        <v>6781</v>
      </c>
      <c r="I2" s="5" t="s">
        <v>2</v>
      </c>
      <c r="J2" s="8">
        <v>20000</v>
      </c>
    </row>
    <row r="3" spans="1:11" x14ac:dyDescent="0.15">
      <c r="A3" s="11">
        <v>43629</v>
      </c>
      <c r="B3" s="6">
        <v>6781</v>
      </c>
      <c r="C3" s="8" t="str">
        <f t="shared" ref="C3:C18" si="0">VLOOKUP(B3,$H$2:$J$10,2,FALSE)</f>
        <v>Пылесос</v>
      </c>
      <c r="D3" s="8">
        <f t="shared" ref="D3:D18" si="1">VLOOKUP(B3,$H$2:$J$10,3,FALSE)</f>
        <v>20000</v>
      </c>
      <c r="E3" s="8">
        <v>8</v>
      </c>
      <c r="F3" s="8">
        <f t="shared" ref="F3:F18" si="2">D3*E3</f>
        <v>160000</v>
      </c>
      <c r="H3" s="6">
        <v>2188</v>
      </c>
      <c r="I3" s="5" t="s">
        <v>7</v>
      </c>
      <c r="J3" s="8">
        <v>16000</v>
      </c>
    </row>
    <row r="4" spans="1:11" x14ac:dyDescent="0.15">
      <c r="A4" s="11">
        <v>43529</v>
      </c>
      <c r="B4" s="6">
        <v>5191</v>
      </c>
      <c r="C4" s="8" t="str">
        <f t="shared" si="0"/>
        <v>Вентилятор</v>
      </c>
      <c r="D4" s="8">
        <f t="shared" si="1"/>
        <v>1000</v>
      </c>
      <c r="E4" s="8">
        <v>7</v>
      </c>
      <c r="F4" s="8">
        <f t="shared" si="2"/>
        <v>7000</v>
      </c>
      <c r="H4" s="6">
        <v>8486</v>
      </c>
      <c r="I4" s="5" t="s">
        <v>1</v>
      </c>
      <c r="J4" s="8">
        <v>12000</v>
      </c>
    </row>
    <row r="5" spans="1:11" x14ac:dyDescent="0.15">
      <c r="A5" s="11">
        <v>43806</v>
      </c>
      <c r="B5" s="6">
        <v>2119</v>
      </c>
      <c r="C5" s="8" t="str">
        <f t="shared" si="0"/>
        <v>Чайник</v>
      </c>
      <c r="D5" s="8">
        <f t="shared" si="1"/>
        <v>1500</v>
      </c>
      <c r="E5" s="8">
        <v>12</v>
      </c>
      <c r="F5" s="8">
        <f t="shared" si="2"/>
        <v>18000</v>
      </c>
      <c r="H5" s="6">
        <v>3881</v>
      </c>
      <c r="I5" s="5" t="s">
        <v>5</v>
      </c>
      <c r="J5" s="8">
        <v>6000</v>
      </c>
    </row>
    <row r="6" spans="1:11" x14ac:dyDescent="0.15">
      <c r="A6" s="11">
        <v>43753</v>
      </c>
      <c r="B6" s="6">
        <v>3881</v>
      </c>
      <c r="C6" s="8" t="str">
        <f t="shared" si="0"/>
        <v>Плита</v>
      </c>
      <c r="D6" s="8">
        <f t="shared" si="1"/>
        <v>6000</v>
      </c>
      <c r="E6" s="8">
        <v>15</v>
      </c>
      <c r="F6" s="8">
        <f t="shared" si="2"/>
        <v>90000</v>
      </c>
      <c r="H6" s="6">
        <v>2119</v>
      </c>
      <c r="I6" s="5" t="s">
        <v>4</v>
      </c>
      <c r="J6" s="8">
        <v>1500</v>
      </c>
    </row>
    <row r="7" spans="1:11" x14ac:dyDescent="0.15">
      <c r="A7" s="11">
        <v>43760</v>
      </c>
      <c r="B7" s="6">
        <v>3748</v>
      </c>
      <c r="C7" s="8" t="str">
        <f t="shared" si="0"/>
        <v>Фильтр</v>
      </c>
      <c r="D7" s="8">
        <f t="shared" si="1"/>
        <v>1000</v>
      </c>
      <c r="E7" s="8">
        <v>6</v>
      </c>
      <c r="F7" s="8">
        <f t="shared" si="2"/>
        <v>6000</v>
      </c>
      <c r="H7" s="6">
        <v>5191</v>
      </c>
      <c r="I7" s="5" t="s">
        <v>3</v>
      </c>
      <c r="J7" s="8">
        <v>1000</v>
      </c>
    </row>
    <row r="8" spans="1:11" x14ac:dyDescent="0.15">
      <c r="A8" s="11">
        <v>43753</v>
      </c>
      <c r="B8" s="6">
        <v>8486</v>
      </c>
      <c r="C8" s="8" t="str">
        <f t="shared" si="0"/>
        <v>Холодильник</v>
      </c>
      <c r="D8" s="8">
        <f t="shared" si="1"/>
        <v>12000</v>
      </c>
      <c r="E8" s="8">
        <v>10</v>
      </c>
      <c r="F8" s="8">
        <f t="shared" si="2"/>
        <v>120000</v>
      </c>
      <c r="H8" s="6">
        <v>2281</v>
      </c>
      <c r="I8" s="5" t="s">
        <v>8</v>
      </c>
      <c r="J8" s="8">
        <v>2500</v>
      </c>
    </row>
    <row r="9" spans="1:11" x14ac:dyDescent="0.15">
      <c r="A9" s="11">
        <v>43677</v>
      </c>
      <c r="B9" s="6">
        <v>3881</v>
      </c>
      <c r="C9" s="8" t="str">
        <f t="shared" si="0"/>
        <v>Плита</v>
      </c>
      <c r="D9" s="8">
        <f t="shared" si="1"/>
        <v>6000</v>
      </c>
      <c r="E9" s="8">
        <v>8</v>
      </c>
      <c r="F9" s="8">
        <f t="shared" si="2"/>
        <v>48000</v>
      </c>
      <c r="H9" s="6">
        <v>9260</v>
      </c>
      <c r="I9" s="5" t="s">
        <v>9</v>
      </c>
      <c r="J9" s="8">
        <v>1500</v>
      </c>
    </row>
    <row r="10" spans="1:11" x14ac:dyDescent="0.15">
      <c r="A10" s="11">
        <v>43772</v>
      </c>
      <c r="B10" s="6">
        <v>2119</v>
      </c>
      <c r="C10" s="8" t="str">
        <f t="shared" si="0"/>
        <v>Чайник</v>
      </c>
      <c r="D10" s="8">
        <f t="shared" si="1"/>
        <v>1500</v>
      </c>
      <c r="E10" s="8">
        <v>7</v>
      </c>
      <c r="F10" s="8">
        <f t="shared" si="2"/>
        <v>10500</v>
      </c>
      <c r="H10" s="6">
        <v>3748</v>
      </c>
      <c r="I10" s="5" t="s">
        <v>6</v>
      </c>
      <c r="J10" s="8">
        <v>1000</v>
      </c>
    </row>
    <row r="11" spans="1:11" x14ac:dyDescent="0.15">
      <c r="A11" s="11">
        <v>43667</v>
      </c>
      <c r="B11" s="6">
        <v>5191</v>
      </c>
      <c r="C11" s="8" t="str">
        <f t="shared" si="0"/>
        <v>Вентилятор</v>
      </c>
      <c r="D11" s="8">
        <f t="shared" si="1"/>
        <v>1000</v>
      </c>
      <c r="E11" s="8">
        <v>16</v>
      </c>
      <c r="F11" s="8">
        <f t="shared" si="2"/>
        <v>16000</v>
      </c>
    </row>
    <row r="12" spans="1:11" x14ac:dyDescent="0.15">
      <c r="A12" s="11">
        <v>43544</v>
      </c>
      <c r="B12" s="6">
        <v>8486</v>
      </c>
      <c r="C12" s="8" t="str">
        <f t="shared" si="0"/>
        <v>Холодильник</v>
      </c>
      <c r="D12" s="8">
        <f t="shared" si="1"/>
        <v>12000</v>
      </c>
      <c r="E12" s="8">
        <v>14</v>
      </c>
      <c r="F12" s="8">
        <f t="shared" si="2"/>
        <v>168000</v>
      </c>
    </row>
    <row r="13" spans="1:11" x14ac:dyDescent="0.15">
      <c r="A13" s="11">
        <v>43625</v>
      </c>
      <c r="B13" s="6">
        <v>8486</v>
      </c>
      <c r="C13" s="8" t="str">
        <f t="shared" si="0"/>
        <v>Холодильник</v>
      </c>
      <c r="D13" s="8">
        <f t="shared" si="1"/>
        <v>12000</v>
      </c>
      <c r="E13" s="8">
        <v>16</v>
      </c>
      <c r="F13" s="8">
        <f t="shared" si="2"/>
        <v>192000</v>
      </c>
    </row>
    <row r="14" spans="1:11" x14ac:dyDescent="0.15">
      <c r="A14" s="11">
        <v>43639</v>
      </c>
      <c r="B14" s="6">
        <v>3881</v>
      </c>
      <c r="C14" s="8" t="str">
        <f t="shared" si="0"/>
        <v>Плита</v>
      </c>
      <c r="D14" s="8">
        <f t="shared" si="1"/>
        <v>6000</v>
      </c>
      <c r="E14" s="8">
        <v>16</v>
      </c>
      <c r="F14" s="8">
        <f t="shared" si="2"/>
        <v>96000</v>
      </c>
      <c r="I14" s="12" t="s">
        <v>217</v>
      </c>
      <c r="J14" s="40">
        <f>SUM(F:F)</f>
        <v>1055500</v>
      </c>
      <c r="K14" s="41">
        <v>1055500</v>
      </c>
    </row>
    <row r="15" spans="1:11" x14ac:dyDescent="0.15">
      <c r="A15" s="11">
        <v>43774</v>
      </c>
      <c r="B15" s="6">
        <v>2119</v>
      </c>
      <c r="C15" s="8" t="str">
        <f t="shared" si="0"/>
        <v>Чайник</v>
      </c>
      <c r="D15" s="8">
        <f t="shared" si="1"/>
        <v>1500</v>
      </c>
      <c r="E15" s="8">
        <v>19</v>
      </c>
      <c r="F15" s="8">
        <f t="shared" si="2"/>
        <v>28500</v>
      </c>
    </row>
    <row r="16" spans="1:11" x14ac:dyDescent="0.15">
      <c r="A16" s="11">
        <v>43554</v>
      </c>
      <c r="B16" s="6">
        <v>5191</v>
      </c>
      <c r="C16" s="8" t="str">
        <f t="shared" si="0"/>
        <v>Вентилятор</v>
      </c>
      <c r="D16" s="8">
        <f t="shared" si="1"/>
        <v>1000</v>
      </c>
      <c r="E16" s="8">
        <v>7</v>
      </c>
      <c r="F16" s="8">
        <f t="shared" si="2"/>
        <v>7000</v>
      </c>
    </row>
    <row r="17" spans="1:6" x14ac:dyDescent="0.15">
      <c r="A17" s="11">
        <v>43664</v>
      </c>
      <c r="B17" s="6">
        <v>2281</v>
      </c>
      <c r="C17" s="8" t="str">
        <f t="shared" si="0"/>
        <v>Утюг</v>
      </c>
      <c r="D17" s="8">
        <f t="shared" si="1"/>
        <v>2500</v>
      </c>
      <c r="E17" s="8">
        <v>18</v>
      </c>
      <c r="F17" s="8">
        <f t="shared" si="2"/>
        <v>45000</v>
      </c>
    </row>
    <row r="18" spans="1:6" x14ac:dyDescent="0.15">
      <c r="A18" s="11">
        <v>43693</v>
      </c>
      <c r="B18" s="6">
        <v>9260</v>
      </c>
      <c r="C18" s="8" t="str">
        <f t="shared" si="0"/>
        <v>Фен</v>
      </c>
      <c r="D18" s="8">
        <f t="shared" si="1"/>
        <v>1500</v>
      </c>
      <c r="E18" s="8">
        <v>5</v>
      </c>
      <c r="F18" s="8">
        <f t="shared" si="2"/>
        <v>7500</v>
      </c>
    </row>
  </sheetData>
  <conditionalFormatting sqref="C2:D18">
    <cfRule type="cellIs" dxfId="22" priority="2" operator="equal">
      <formula>0</formula>
    </cfRule>
  </conditionalFormatting>
  <conditionalFormatting sqref="F2:F18">
    <cfRule type="cellIs" dxfId="21" priority="3" operator="equal">
      <formula>0</formula>
    </cfRule>
  </conditionalFormatting>
  <conditionalFormatting sqref="J14">
    <cfRule type="cellIs" dxfId="20" priority="1" operator="equal">
      <formula>""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30EB6-6038-4BF6-B78E-75A9FDB02356}">
  <dimension ref="A1:K18"/>
  <sheetViews>
    <sheetView zoomScale="130" zoomScaleNormal="130" workbookViewId="0">
      <selection activeCell="F2" sqref="F2"/>
    </sheetView>
  </sheetViews>
  <sheetFormatPr baseColWidth="10" defaultColWidth="9.1640625" defaultRowHeight="13" x14ac:dyDescent="0.15"/>
  <cols>
    <col min="1" max="1" width="11.5" style="7" customWidth="1"/>
    <col min="2" max="2" width="7.83203125" style="7" bestFit="1" customWidth="1"/>
    <col min="3" max="3" width="15.5" style="2" customWidth="1"/>
    <col min="4" max="4" width="10.5" style="2" customWidth="1"/>
    <col min="5" max="5" width="10.6640625" style="2" customWidth="1"/>
    <col min="6" max="6" width="11.33203125" style="2" customWidth="1"/>
    <col min="7" max="7" width="6.5" style="2" customWidth="1"/>
    <col min="8" max="8" width="9.1640625" style="2"/>
    <col min="9" max="9" width="20.83203125" style="2" bestFit="1" customWidth="1"/>
    <col min="10" max="10" width="10.1640625" style="2" bestFit="1" customWidth="1"/>
    <col min="11" max="11" width="12.33203125" style="2" customWidth="1"/>
    <col min="12" max="16384" width="9.1640625" style="2"/>
  </cols>
  <sheetData>
    <row r="1" spans="1:11" s="1" customFormat="1" ht="27" customHeight="1" x14ac:dyDescent="0.2">
      <c r="A1" s="4" t="s">
        <v>22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H1" s="45" t="s">
        <v>11</v>
      </c>
      <c r="I1" s="45" t="s">
        <v>12</v>
      </c>
      <c r="J1" s="45" t="s">
        <v>13</v>
      </c>
    </row>
    <row r="2" spans="1:11" x14ac:dyDescent="0.15">
      <c r="A2" s="11">
        <v>43553</v>
      </c>
      <c r="B2" s="6">
        <v>8486</v>
      </c>
      <c r="C2" s="8" t="str">
        <f>VLOOKUP(B2,'ПРАЙС-ЛИСТ'!$B$2:$D$10,2,FALSE)</f>
        <v>Холодильник</v>
      </c>
      <c r="D2" s="8">
        <f>VLOOKUP(B2,'ПРАЙС-ЛИСТ'!$B$2:$D$10,3,FALSE)</f>
        <v>12000</v>
      </c>
      <c r="E2" s="8">
        <v>3</v>
      </c>
      <c r="F2" s="8">
        <f>D2*E2</f>
        <v>36000</v>
      </c>
      <c r="H2" s="6">
        <v>6781</v>
      </c>
      <c r="I2" s="5" t="s">
        <v>2</v>
      </c>
      <c r="J2" s="8">
        <v>20000</v>
      </c>
    </row>
    <row r="3" spans="1:11" x14ac:dyDescent="0.15">
      <c r="A3" s="11">
        <v>43629</v>
      </c>
      <c r="B3" s="6">
        <v>6781</v>
      </c>
      <c r="C3" s="8" t="str">
        <f>VLOOKUP(B3,'ПРАЙС-ЛИСТ'!$B$2:$D$10,2,FALSE)</f>
        <v>Пылесос</v>
      </c>
      <c r="D3" s="8">
        <f>VLOOKUP(B3,'ПРАЙС-ЛИСТ'!$B$2:$D$10,3,FALSE)</f>
        <v>20000</v>
      </c>
      <c r="E3" s="8">
        <v>8</v>
      </c>
      <c r="F3" s="8">
        <f t="shared" ref="F3:F18" si="0">D3*E3</f>
        <v>160000</v>
      </c>
      <c r="H3" s="6">
        <v>2188</v>
      </c>
      <c r="I3" s="5" t="s">
        <v>7</v>
      </c>
      <c r="J3" s="8">
        <v>16000</v>
      </c>
    </row>
    <row r="4" spans="1:11" x14ac:dyDescent="0.15">
      <c r="A4" s="11">
        <v>43529</v>
      </c>
      <c r="B4" s="6">
        <v>5191</v>
      </c>
      <c r="C4" s="8" t="str">
        <f>VLOOKUP(B4,'ПРАЙС-ЛИСТ'!$B$2:$D$10,2,FALSE)</f>
        <v>Вентилятор</v>
      </c>
      <c r="D4" s="8">
        <f>VLOOKUP(B4,'ПРАЙС-ЛИСТ'!$B$2:$D$10,3,FALSE)</f>
        <v>1000</v>
      </c>
      <c r="E4" s="8">
        <v>7</v>
      </c>
      <c r="F4" s="8">
        <f t="shared" si="0"/>
        <v>7000</v>
      </c>
      <c r="H4" s="6">
        <v>8486</v>
      </c>
      <c r="I4" s="5" t="s">
        <v>1</v>
      </c>
      <c r="J4" s="8">
        <v>12000</v>
      </c>
    </row>
    <row r="5" spans="1:11" x14ac:dyDescent="0.15">
      <c r="A5" s="11">
        <v>43806</v>
      </c>
      <c r="B5" s="6">
        <v>2119</v>
      </c>
      <c r="C5" s="8" t="str">
        <f>VLOOKUP(B5,'ПРАЙС-ЛИСТ'!$B$2:$D$10,2,FALSE)</f>
        <v>Чайник</v>
      </c>
      <c r="D5" s="8">
        <f>VLOOKUP(B5,'ПРАЙС-ЛИСТ'!$B$2:$D$10,3,FALSE)</f>
        <v>1500</v>
      </c>
      <c r="E5" s="8">
        <v>12</v>
      </c>
      <c r="F5" s="8">
        <f t="shared" si="0"/>
        <v>18000</v>
      </c>
      <c r="H5" s="6">
        <v>3881</v>
      </c>
      <c r="I5" s="5" t="s">
        <v>5</v>
      </c>
      <c r="J5" s="8">
        <v>6000</v>
      </c>
    </row>
    <row r="6" spans="1:11" x14ac:dyDescent="0.15">
      <c r="A6" s="11">
        <v>43753</v>
      </c>
      <c r="B6" s="6">
        <v>3881</v>
      </c>
      <c r="C6" s="8" t="str">
        <f>VLOOKUP(B6,'ПРАЙС-ЛИСТ'!$B$2:$D$10,2,FALSE)</f>
        <v>Плита</v>
      </c>
      <c r="D6" s="8">
        <f>VLOOKUP(B6,'ПРАЙС-ЛИСТ'!$B$2:$D$10,3,FALSE)</f>
        <v>6000</v>
      </c>
      <c r="E6" s="8">
        <v>15</v>
      </c>
      <c r="F6" s="8">
        <f t="shared" si="0"/>
        <v>90000</v>
      </c>
      <c r="H6" s="6">
        <v>2119</v>
      </c>
      <c r="I6" s="5" t="s">
        <v>4</v>
      </c>
      <c r="J6" s="8">
        <v>1500</v>
      </c>
    </row>
    <row r="7" spans="1:11" x14ac:dyDescent="0.15">
      <c r="A7" s="11">
        <v>43760</v>
      </c>
      <c r="B7" s="6">
        <v>3748</v>
      </c>
      <c r="C7" s="8" t="str">
        <f>VLOOKUP(B7,'ПРАЙС-ЛИСТ'!$B$2:$D$10,2,FALSE)</f>
        <v>Фильтр</v>
      </c>
      <c r="D7" s="8">
        <f>VLOOKUP(B7,'ПРАЙС-ЛИСТ'!$B$2:$D$10,3,FALSE)</f>
        <v>1000</v>
      </c>
      <c r="E7" s="8">
        <v>6</v>
      </c>
      <c r="F7" s="8">
        <f t="shared" si="0"/>
        <v>6000</v>
      </c>
      <c r="H7" s="6">
        <v>5191</v>
      </c>
      <c r="I7" s="5" t="s">
        <v>3</v>
      </c>
      <c r="J7" s="8">
        <v>1000</v>
      </c>
    </row>
    <row r="8" spans="1:11" x14ac:dyDescent="0.15">
      <c r="A8" s="11">
        <v>43753</v>
      </c>
      <c r="B8" s="6">
        <v>8486</v>
      </c>
      <c r="C8" s="8" t="str">
        <f>VLOOKUP(B8,'ПРАЙС-ЛИСТ'!$B$2:$D$10,2,FALSE)</f>
        <v>Холодильник</v>
      </c>
      <c r="D8" s="8">
        <f>VLOOKUP(B8,'ПРАЙС-ЛИСТ'!$B$2:$D$10,3,FALSE)</f>
        <v>12000</v>
      </c>
      <c r="E8" s="8">
        <v>10</v>
      </c>
      <c r="F8" s="8">
        <f t="shared" si="0"/>
        <v>120000</v>
      </c>
      <c r="H8" s="6">
        <v>2281</v>
      </c>
      <c r="I8" s="5" t="s">
        <v>8</v>
      </c>
      <c r="J8" s="8">
        <v>2500</v>
      </c>
    </row>
    <row r="9" spans="1:11" x14ac:dyDescent="0.15">
      <c r="A9" s="11">
        <v>43677</v>
      </c>
      <c r="B9" s="6">
        <v>3881</v>
      </c>
      <c r="C9" s="8" t="str">
        <f>VLOOKUP(B9,'ПРАЙС-ЛИСТ'!$B$2:$D$10,2,FALSE)</f>
        <v>Плита</v>
      </c>
      <c r="D9" s="8">
        <f>VLOOKUP(B9,'ПРАЙС-ЛИСТ'!$B$2:$D$10,3,FALSE)</f>
        <v>6000</v>
      </c>
      <c r="E9" s="8">
        <v>8</v>
      </c>
      <c r="F9" s="8">
        <f t="shared" si="0"/>
        <v>48000</v>
      </c>
      <c r="H9" s="6">
        <v>9260</v>
      </c>
      <c r="I9" s="5" t="s">
        <v>9</v>
      </c>
      <c r="J9" s="8">
        <v>1500</v>
      </c>
    </row>
    <row r="10" spans="1:11" x14ac:dyDescent="0.15">
      <c r="A10" s="11">
        <v>43772</v>
      </c>
      <c r="B10" s="6">
        <v>2119</v>
      </c>
      <c r="C10" s="8" t="str">
        <f>VLOOKUP(B10,'ПРАЙС-ЛИСТ'!$B$2:$D$10,2,FALSE)</f>
        <v>Чайник</v>
      </c>
      <c r="D10" s="8">
        <f>VLOOKUP(B10,'ПРАЙС-ЛИСТ'!$B$2:$D$10,3,FALSE)</f>
        <v>1500</v>
      </c>
      <c r="E10" s="8">
        <v>7</v>
      </c>
      <c r="F10" s="8">
        <f t="shared" si="0"/>
        <v>10500</v>
      </c>
      <c r="H10" s="6">
        <v>3748</v>
      </c>
      <c r="I10" s="5" t="s">
        <v>6</v>
      </c>
      <c r="J10" s="8">
        <v>1000</v>
      </c>
    </row>
    <row r="11" spans="1:11" x14ac:dyDescent="0.15">
      <c r="A11" s="11">
        <v>43667</v>
      </c>
      <c r="B11" s="6">
        <v>5191</v>
      </c>
      <c r="C11" s="8" t="str">
        <f>VLOOKUP(B11,'ПРАЙС-ЛИСТ'!$B$2:$D$10,2,FALSE)</f>
        <v>Вентилятор</v>
      </c>
      <c r="D11" s="8">
        <f>VLOOKUP(B11,'ПРАЙС-ЛИСТ'!$B$2:$D$10,3,FALSE)</f>
        <v>1000</v>
      </c>
      <c r="E11" s="8">
        <v>16</v>
      </c>
      <c r="F11" s="8">
        <f t="shared" si="0"/>
        <v>16000</v>
      </c>
    </row>
    <row r="12" spans="1:11" x14ac:dyDescent="0.15">
      <c r="A12" s="11">
        <v>43544</v>
      </c>
      <c r="B12" s="6">
        <v>8486</v>
      </c>
      <c r="C12" s="8" t="str">
        <f>VLOOKUP(B12,'ПРАЙС-ЛИСТ'!$B$2:$D$10,2,FALSE)</f>
        <v>Холодильник</v>
      </c>
      <c r="D12" s="8">
        <f>VLOOKUP(B12,'ПРАЙС-ЛИСТ'!$B$2:$D$10,3,FALSE)</f>
        <v>12000</v>
      </c>
      <c r="E12" s="8">
        <v>14</v>
      </c>
      <c r="F12" s="8">
        <f t="shared" si="0"/>
        <v>168000</v>
      </c>
    </row>
    <row r="13" spans="1:11" x14ac:dyDescent="0.15">
      <c r="A13" s="11">
        <v>43625</v>
      </c>
      <c r="B13" s="6">
        <v>8486</v>
      </c>
      <c r="C13" s="8" t="str">
        <f>VLOOKUP(B13,'ПРАЙС-ЛИСТ'!$B$2:$D$10,2,FALSE)</f>
        <v>Холодильник</v>
      </c>
      <c r="D13" s="8">
        <f>VLOOKUP(B13,'ПРАЙС-ЛИСТ'!$B$2:$D$10,3,FALSE)</f>
        <v>12000</v>
      </c>
      <c r="E13" s="8">
        <v>16</v>
      </c>
      <c r="F13" s="8">
        <f t="shared" si="0"/>
        <v>192000</v>
      </c>
    </row>
    <row r="14" spans="1:11" x14ac:dyDescent="0.15">
      <c r="A14" s="11">
        <v>43639</v>
      </c>
      <c r="B14" s="6">
        <v>3881</v>
      </c>
      <c r="C14" s="8" t="str">
        <f>VLOOKUP(B14,'ПРАЙС-ЛИСТ'!$B$2:$D$10,2,FALSE)</f>
        <v>Плита</v>
      </c>
      <c r="D14" s="8">
        <f>VLOOKUP(B14,'ПРАЙС-ЛИСТ'!$B$2:$D$10,3,FALSE)</f>
        <v>6000</v>
      </c>
      <c r="E14" s="8">
        <v>16</v>
      </c>
      <c r="F14" s="8">
        <f t="shared" si="0"/>
        <v>96000</v>
      </c>
      <c r="I14" s="12" t="s">
        <v>217</v>
      </c>
      <c r="J14" s="40">
        <f>SUM(F:F)</f>
        <v>1055500</v>
      </c>
      <c r="K14" s="41">
        <v>1055500</v>
      </c>
    </row>
    <row r="15" spans="1:11" x14ac:dyDescent="0.15">
      <c r="A15" s="11">
        <v>43774</v>
      </c>
      <c r="B15" s="6">
        <v>2119</v>
      </c>
      <c r="C15" s="8" t="str">
        <f>VLOOKUP(B15,'ПРАЙС-ЛИСТ'!$B$2:$D$10,2,FALSE)</f>
        <v>Чайник</v>
      </c>
      <c r="D15" s="8">
        <f>VLOOKUP(B15,'ПРАЙС-ЛИСТ'!$B$2:$D$10,3,FALSE)</f>
        <v>1500</v>
      </c>
      <c r="E15" s="8">
        <v>19</v>
      </c>
      <c r="F15" s="8">
        <f t="shared" si="0"/>
        <v>28500</v>
      </c>
    </row>
    <row r="16" spans="1:11" x14ac:dyDescent="0.15">
      <c r="A16" s="11">
        <v>43554</v>
      </c>
      <c r="B16" s="6">
        <v>5191</v>
      </c>
      <c r="C16" s="8" t="str">
        <f>VLOOKUP(B16,'ПРАЙС-ЛИСТ'!$B$2:$D$10,2,FALSE)</f>
        <v>Вентилятор</v>
      </c>
      <c r="D16" s="8">
        <f>VLOOKUP(B16,'ПРАЙС-ЛИСТ'!$B$2:$D$10,3,FALSE)</f>
        <v>1000</v>
      </c>
      <c r="E16" s="8">
        <v>7</v>
      </c>
      <c r="F16" s="8">
        <f t="shared" si="0"/>
        <v>7000</v>
      </c>
    </row>
    <row r="17" spans="1:6" x14ac:dyDescent="0.15">
      <c r="A17" s="11">
        <v>43664</v>
      </c>
      <c r="B17" s="6">
        <v>2281</v>
      </c>
      <c r="C17" s="8" t="str">
        <f>VLOOKUP(B17,'ПРАЙС-ЛИСТ'!$B$2:$D$10,2,FALSE)</f>
        <v>Утюг</v>
      </c>
      <c r="D17" s="8">
        <f>VLOOKUP(B17,'ПРАЙС-ЛИСТ'!$B$2:$D$10,3,FALSE)</f>
        <v>2500</v>
      </c>
      <c r="E17" s="8">
        <v>18</v>
      </c>
      <c r="F17" s="8">
        <f t="shared" si="0"/>
        <v>45000</v>
      </c>
    </row>
    <row r="18" spans="1:6" x14ac:dyDescent="0.15">
      <c r="A18" s="11">
        <v>43693</v>
      </c>
      <c r="B18" s="6">
        <v>9260</v>
      </c>
      <c r="C18" s="8" t="str">
        <f>VLOOKUP(B18,'ПРАЙС-ЛИСТ'!$B$2:$D$10,2,FALSE)</f>
        <v>Фен</v>
      </c>
      <c r="D18" s="8">
        <f>VLOOKUP(B18,'ПРАЙС-ЛИСТ'!$B$2:$D$10,3,FALSE)</f>
        <v>1500</v>
      </c>
      <c r="E18" s="8">
        <v>5</v>
      </c>
      <c r="F18" s="8">
        <f t="shared" si="0"/>
        <v>7500</v>
      </c>
    </row>
  </sheetData>
  <conditionalFormatting sqref="C2:D18">
    <cfRule type="cellIs" dxfId="19" priority="2" operator="equal">
      <formula>0</formula>
    </cfRule>
  </conditionalFormatting>
  <conditionalFormatting sqref="F2:F18">
    <cfRule type="cellIs" dxfId="18" priority="3" operator="equal">
      <formula>0</formula>
    </cfRule>
  </conditionalFormatting>
  <conditionalFormatting sqref="J14">
    <cfRule type="cellIs" dxfId="17" priority="1" operator="equal">
      <formula>""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A520B-D321-463A-A74F-3F83B10384BC}">
  <sheetPr codeName="Лист3"/>
  <dimension ref="A1:D10"/>
  <sheetViews>
    <sheetView zoomScale="190" zoomScaleNormal="190" workbookViewId="0"/>
  </sheetViews>
  <sheetFormatPr baseColWidth="10" defaultColWidth="8.83203125" defaultRowHeight="15" x14ac:dyDescent="0.2"/>
  <cols>
    <col min="1" max="1" width="3.5" customWidth="1"/>
    <col min="3" max="3" width="14" bestFit="1" customWidth="1"/>
    <col min="4" max="4" width="10.33203125" customWidth="1"/>
  </cols>
  <sheetData>
    <row r="1" spans="1:4" x14ac:dyDescent="0.2">
      <c r="A1" s="4" t="s">
        <v>82</v>
      </c>
      <c r="B1" s="4" t="s">
        <v>11</v>
      </c>
      <c r="C1" s="4" t="s">
        <v>12</v>
      </c>
      <c r="D1" s="4" t="s">
        <v>13</v>
      </c>
    </row>
    <row r="2" spans="1:4" x14ac:dyDescent="0.2">
      <c r="A2" s="6">
        <v>1</v>
      </c>
      <c r="B2" s="6">
        <v>6781</v>
      </c>
      <c r="C2" s="5" t="s">
        <v>2</v>
      </c>
      <c r="D2" s="8">
        <v>20000</v>
      </c>
    </row>
    <row r="3" spans="1:4" x14ac:dyDescent="0.2">
      <c r="A3" s="6">
        <v>2</v>
      </c>
      <c r="B3" s="6">
        <v>2188</v>
      </c>
      <c r="C3" s="5" t="s">
        <v>7</v>
      </c>
      <c r="D3" s="8">
        <v>16000</v>
      </c>
    </row>
    <row r="4" spans="1:4" x14ac:dyDescent="0.2">
      <c r="A4" s="6">
        <v>3</v>
      </c>
      <c r="B4" s="6">
        <v>8486</v>
      </c>
      <c r="C4" s="5" t="s">
        <v>1</v>
      </c>
      <c r="D4" s="8">
        <v>12000</v>
      </c>
    </row>
    <row r="5" spans="1:4" x14ac:dyDescent="0.2">
      <c r="A5" s="6">
        <v>4</v>
      </c>
      <c r="B5" s="6">
        <v>3881</v>
      </c>
      <c r="C5" s="5" t="s">
        <v>5</v>
      </c>
      <c r="D5" s="8">
        <v>6000</v>
      </c>
    </row>
    <row r="6" spans="1:4" x14ac:dyDescent="0.2">
      <c r="A6" s="6">
        <v>5</v>
      </c>
      <c r="B6" s="6">
        <v>2119</v>
      </c>
      <c r="C6" s="5" t="s">
        <v>4</v>
      </c>
      <c r="D6" s="8">
        <v>1500</v>
      </c>
    </row>
    <row r="7" spans="1:4" x14ac:dyDescent="0.2">
      <c r="A7" s="6">
        <v>6</v>
      </c>
      <c r="B7" s="6">
        <v>5191</v>
      </c>
      <c r="C7" s="5" t="s">
        <v>3</v>
      </c>
      <c r="D7" s="8">
        <v>1000</v>
      </c>
    </row>
    <row r="8" spans="1:4" x14ac:dyDescent="0.2">
      <c r="A8" s="6">
        <v>7</v>
      </c>
      <c r="B8" s="6">
        <v>2281</v>
      </c>
      <c r="C8" s="5" t="s">
        <v>8</v>
      </c>
      <c r="D8" s="8">
        <v>2500</v>
      </c>
    </row>
    <row r="9" spans="1:4" x14ac:dyDescent="0.2">
      <c r="A9" s="6">
        <v>8</v>
      </c>
      <c r="B9" s="6">
        <v>9260</v>
      </c>
      <c r="C9" s="5" t="s">
        <v>9</v>
      </c>
      <c r="D9" s="8">
        <v>1500</v>
      </c>
    </row>
    <row r="10" spans="1:4" x14ac:dyDescent="0.2">
      <c r="A10" s="6">
        <v>9</v>
      </c>
      <c r="B10" s="6">
        <v>3748</v>
      </c>
      <c r="C10" s="5" t="s">
        <v>6</v>
      </c>
      <c r="D10" s="8">
        <v>1000</v>
      </c>
    </row>
  </sheetData>
  <sortState xmlns:xlrd2="http://schemas.microsoft.com/office/spreadsheetml/2017/richdata2" ref="B2:D10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9B02-52A4-4E36-B70F-66EFBD85E3E8}">
  <sheetPr>
    <tabColor rgb="FFFFFF00"/>
  </sheetPr>
  <dimension ref="A1:I28"/>
  <sheetViews>
    <sheetView zoomScale="120" zoomScaleNormal="120" workbookViewId="0">
      <selection activeCell="M18" sqref="M18"/>
    </sheetView>
  </sheetViews>
  <sheetFormatPr baseColWidth="10" defaultColWidth="8.83203125" defaultRowHeight="15" x14ac:dyDescent="0.2"/>
  <cols>
    <col min="1" max="1" width="11.5" style="7" customWidth="1"/>
    <col min="2" max="2" width="11.1640625" style="7" customWidth="1"/>
    <col min="3" max="3" width="15.5" style="2" customWidth="1"/>
    <col min="4" max="4" width="11.83203125" style="2" customWidth="1"/>
    <col min="5" max="5" width="11.33203125" style="2" customWidth="1"/>
    <col min="7" max="7" width="11.33203125" customWidth="1"/>
    <col min="8" max="8" width="12.6640625" customWidth="1"/>
    <col min="9" max="9" width="15.83203125" customWidth="1"/>
  </cols>
  <sheetData>
    <row r="1" spans="1:9" ht="28" x14ac:dyDescent="0.2">
      <c r="A1" s="4" t="s">
        <v>22</v>
      </c>
      <c r="B1" s="4" t="s">
        <v>156</v>
      </c>
      <c r="C1" s="4" t="s">
        <v>157</v>
      </c>
      <c r="D1" s="4" t="s">
        <v>158</v>
      </c>
      <c r="E1" s="4" t="s">
        <v>15</v>
      </c>
      <c r="G1" s="31" t="s">
        <v>158</v>
      </c>
      <c r="H1" s="31" t="s">
        <v>218</v>
      </c>
      <c r="I1" s="31" t="s">
        <v>15</v>
      </c>
    </row>
    <row r="2" spans="1:9" x14ac:dyDescent="0.2">
      <c r="A2" s="11">
        <v>43923</v>
      </c>
      <c r="B2" s="6" t="s">
        <v>161</v>
      </c>
      <c r="C2" s="8" t="str">
        <f>_xlfn.XLOOKUP(B2,Сотрудники!$B$2:$B$10,Сотрудники!$D$2:$D$10)</f>
        <v>Холодцов Х.</v>
      </c>
      <c r="D2" s="8" t="str">
        <f>_xlfn.XLOOKUP(B2,Сотрудники!$B$2:$B$10,Сотрудники!$C$2:$C$10)</f>
        <v>Запад</v>
      </c>
      <c r="E2" s="8">
        <v>8400</v>
      </c>
      <c r="G2" s="43" t="s">
        <v>152</v>
      </c>
      <c r="H2" s="21">
        <f>COUNTIF(D:D,G2)</f>
        <v>6</v>
      </c>
      <c r="I2" s="21">
        <f>SUMIF(D:D,G2,E:E)</f>
        <v>188900</v>
      </c>
    </row>
    <row r="3" spans="1:9" x14ac:dyDescent="0.2">
      <c r="A3" s="11">
        <v>43999</v>
      </c>
      <c r="B3" s="6" t="s">
        <v>159</v>
      </c>
      <c r="C3" s="8" t="str">
        <f>_xlfn.XLOOKUP(B3,Сотрудники!$B$2:$B$10,Сотрудники!$D$2:$D$10)</f>
        <v>Пыльников П.</v>
      </c>
      <c r="D3" s="8" t="str">
        <f>_xlfn.XLOOKUP(B3,Сотрудники!$B$2:$B$10,Сотрудники!$C$2:$C$10)</f>
        <v>Север</v>
      </c>
      <c r="E3" s="8">
        <v>50900</v>
      </c>
      <c r="G3" s="43" t="s">
        <v>151</v>
      </c>
      <c r="H3" s="21">
        <f t="shared" ref="H3:H5" si="0">COUNTIF(D:D,G3)</f>
        <v>5</v>
      </c>
      <c r="I3" s="21">
        <f t="shared" ref="I3:I5" si="1">SUMIF(D:D,G3,E:E)</f>
        <v>247100</v>
      </c>
    </row>
    <row r="4" spans="1:9" x14ac:dyDescent="0.2">
      <c r="A4" s="11">
        <v>43899</v>
      </c>
      <c r="B4" s="6" t="s">
        <v>164</v>
      </c>
      <c r="C4" s="8" t="str">
        <f>_xlfn.XLOOKUP(B4,Сотрудники!$B$2:$B$10,Сотрудники!$D$2:$D$10)</f>
        <v>Ветерков В.</v>
      </c>
      <c r="D4" s="8" t="str">
        <f>_xlfn.XLOOKUP(B4,Сотрудники!$B$2:$B$10,Сотрудники!$C$2:$C$10)</f>
        <v>Юг</v>
      </c>
      <c r="E4" s="8">
        <v>92200</v>
      </c>
      <c r="G4" s="43" t="s">
        <v>150</v>
      </c>
      <c r="H4" s="21">
        <f t="shared" si="0"/>
        <v>8</v>
      </c>
      <c r="I4" s="21">
        <f t="shared" si="1"/>
        <v>318700</v>
      </c>
    </row>
    <row r="5" spans="1:9" x14ac:dyDescent="0.2">
      <c r="A5" s="11">
        <v>44176</v>
      </c>
      <c r="B5" s="6" t="s">
        <v>163</v>
      </c>
      <c r="C5" s="8" t="str">
        <f>_xlfn.XLOOKUP(B5,Сотрудники!$B$2:$B$10,Сотрудники!$D$2:$D$10)</f>
        <v>Чайникова Ч.</v>
      </c>
      <c r="D5" s="8" t="str">
        <f>_xlfn.XLOOKUP(B5,Сотрудники!$B$2:$B$10,Сотрудники!$C$2:$C$10)</f>
        <v>Север</v>
      </c>
      <c r="E5" s="8">
        <v>49200</v>
      </c>
      <c r="G5" s="43" t="s">
        <v>153</v>
      </c>
      <c r="H5" s="21">
        <f t="shared" si="0"/>
        <v>8</v>
      </c>
      <c r="I5" s="21">
        <f t="shared" si="1"/>
        <v>361100</v>
      </c>
    </row>
    <row r="6" spans="1:9" x14ac:dyDescent="0.2">
      <c r="A6" s="11">
        <v>44123</v>
      </c>
      <c r="B6" s="6" t="s">
        <v>162</v>
      </c>
      <c r="C6" s="8" t="str">
        <f>_xlfn.XLOOKUP(B6,Сотрудники!$B$2:$B$10,Сотрудники!$D$2:$D$10)</f>
        <v>Плиточкина П.</v>
      </c>
      <c r="D6" s="8" t="str">
        <f>_xlfn.XLOOKUP(B6,Сотрудники!$B$2:$B$10,Сотрудники!$C$2:$C$10)</f>
        <v>Восток</v>
      </c>
      <c r="E6" s="8">
        <v>40500</v>
      </c>
      <c r="G6" s="44" t="s">
        <v>77</v>
      </c>
      <c r="H6" s="42">
        <f>SUM(H2:H5)</f>
        <v>27</v>
      </c>
      <c r="I6" s="42">
        <f>SUM(I2:I5)</f>
        <v>1115800</v>
      </c>
    </row>
    <row r="7" spans="1:9" x14ac:dyDescent="0.2">
      <c r="A7" s="11">
        <v>44130</v>
      </c>
      <c r="B7" s="6" t="s">
        <v>167</v>
      </c>
      <c r="C7" s="8" t="str">
        <f>_xlfn.XLOOKUP(B7,Сотрудники!$B$2:$B$10,Сотрудники!$D$2:$D$10)</f>
        <v>Филимонов Е.</v>
      </c>
      <c r="D7" s="8" t="str">
        <f>_xlfn.XLOOKUP(B7,Сотрудники!$B$2:$B$10,Сотрудники!$C$2:$C$10)</f>
        <v>Восток</v>
      </c>
      <c r="E7" s="8">
        <v>48600</v>
      </c>
    </row>
    <row r="8" spans="1:9" x14ac:dyDescent="0.2">
      <c r="A8" s="11">
        <v>44123</v>
      </c>
      <c r="B8" s="6" t="s">
        <v>161</v>
      </c>
      <c r="C8" s="8" t="str">
        <f>_xlfn.XLOOKUP(B8,Сотрудники!$B$2:$B$10,Сотрудники!$D$2:$D$10)</f>
        <v>Холодцов Х.</v>
      </c>
      <c r="D8" s="8" t="str">
        <f>_xlfn.XLOOKUP(B8,Сотрудники!$B$2:$B$10,Сотрудники!$C$2:$C$10)</f>
        <v>Запад</v>
      </c>
      <c r="E8" s="8">
        <v>86100</v>
      </c>
    </row>
    <row r="9" spans="1:9" x14ac:dyDescent="0.2">
      <c r="A9" s="11">
        <v>44047</v>
      </c>
      <c r="B9" s="6" t="s">
        <v>162</v>
      </c>
      <c r="C9" s="8" t="str">
        <f>_xlfn.XLOOKUP(B9,Сотрудники!$B$2:$B$10,Сотрудники!$D$2:$D$10)</f>
        <v>Плиточкина П.</v>
      </c>
      <c r="D9" s="8" t="str">
        <f>_xlfn.XLOOKUP(B9,Сотрудники!$B$2:$B$10,Сотрудники!$C$2:$C$10)</f>
        <v>Восток</v>
      </c>
      <c r="E9" s="8">
        <v>22700</v>
      </c>
    </row>
    <row r="10" spans="1:9" x14ac:dyDescent="0.2">
      <c r="A10" s="11">
        <v>44142</v>
      </c>
      <c r="B10" s="6" t="s">
        <v>163</v>
      </c>
      <c r="C10" s="8" t="str">
        <f>_xlfn.XLOOKUP(B10,Сотрудники!$B$2:$B$10,Сотрудники!$D$2:$D$10)</f>
        <v>Чайникова Ч.</v>
      </c>
      <c r="D10" s="8" t="str">
        <f>_xlfn.XLOOKUP(B10,Сотрудники!$B$2:$B$10,Сотрудники!$C$2:$C$10)</f>
        <v>Север</v>
      </c>
      <c r="E10" s="8">
        <v>12200</v>
      </c>
    </row>
    <row r="11" spans="1:9" x14ac:dyDescent="0.2">
      <c r="A11" s="11">
        <v>44037</v>
      </c>
      <c r="B11" s="6" t="s">
        <v>164</v>
      </c>
      <c r="C11" s="8" t="str">
        <f>_xlfn.XLOOKUP(B11,Сотрудники!$B$2:$B$10,Сотрудники!$D$2:$D$10)</f>
        <v>Ветерков В.</v>
      </c>
      <c r="D11" s="8" t="str">
        <f>_xlfn.XLOOKUP(B11,Сотрудники!$B$2:$B$10,Сотрудники!$C$2:$C$10)</f>
        <v>Юг</v>
      </c>
      <c r="E11" s="8">
        <v>66000</v>
      </c>
    </row>
    <row r="12" spans="1:9" x14ac:dyDescent="0.2">
      <c r="A12" s="11">
        <v>43914</v>
      </c>
      <c r="B12" s="6" t="s">
        <v>161</v>
      </c>
      <c r="C12" s="8" t="str">
        <f>_xlfn.XLOOKUP(B12,Сотрудники!$B$2:$B$10,Сотрудники!$D$2:$D$10)</f>
        <v>Холодцов Х.</v>
      </c>
      <c r="D12" s="8" t="str">
        <f>_xlfn.XLOOKUP(B12,Сотрудники!$B$2:$B$10,Сотрудники!$C$2:$C$10)</f>
        <v>Запад</v>
      </c>
      <c r="E12" s="8">
        <v>90300</v>
      </c>
    </row>
    <row r="13" spans="1:9" x14ac:dyDescent="0.2">
      <c r="A13" s="11">
        <v>43995</v>
      </c>
      <c r="B13" s="6" t="s">
        <v>161</v>
      </c>
      <c r="C13" s="8" t="str">
        <f>_xlfn.XLOOKUP(B13,Сотрудники!$B$2:$B$10,Сотрудники!$D$2:$D$10)</f>
        <v>Холодцов Х.</v>
      </c>
      <c r="D13" s="8" t="str">
        <f>_xlfn.XLOOKUP(B13,Сотрудники!$B$2:$B$10,Сотрудники!$C$2:$C$10)</f>
        <v>Запад</v>
      </c>
      <c r="E13" s="8">
        <v>12000</v>
      </c>
    </row>
    <row r="14" spans="1:9" x14ac:dyDescent="0.2">
      <c r="A14" s="11">
        <v>44009</v>
      </c>
      <c r="B14" s="6" t="s">
        <v>162</v>
      </c>
      <c r="C14" s="8" t="str">
        <f>_xlfn.XLOOKUP(B14,Сотрудники!$B$2:$B$10,Сотрудники!$D$2:$D$10)</f>
        <v>Плиточкина П.</v>
      </c>
      <c r="D14" s="8" t="str">
        <f>_xlfn.XLOOKUP(B14,Сотрудники!$B$2:$B$10,Сотрудники!$C$2:$C$10)</f>
        <v>Восток</v>
      </c>
      <c r="E14" s="8">
        <v>12500</v>
      </c>
    </row>
    <row r="15" spans="1:9" x14ac:dyDescent="0.2">
      <c r="A15" s="11">
        <v>44144</v>
      </c>
      <c r="B15" s="6" t="s">
        <v>163</v>
      </c>
      <c r="C15" s="8" t="str">
        <f>_xlfn.XLOOKUP(B15,Сотрудники!$B$2:$B$10,Сотрудники!$D$2:$D$10)</f>
        <v>Чайникова Ч.</v>
      </c>
      <c r="D15" s="8" t="str">
        <f>_xlfn.XLOOKUP(B15,Сотрудники!$B$2:$B$10,Сотрудники!$C$2:$C$10)</f>
        <v>Север</v>
      </c>
      <c r="E15" s="8">
        <v>26900</v>
      </c>
    </row>
    <row r="16" spans="1:9" x14ac:dyDescent="0.2">
      <c r="A16" s="11">
        <v>43924</v>
      </c>
      <c r="B16" s="6" t="s">
        <v>164</v>
      </c>
      <c r="C16" s="8" t="str">
        <f>_xlfn.XLOOKUP(B16,Сотрудники!$B$2:$B$10,Сотрудники!$D$2:$D$10)</f>
        <v>Ветерков В.</v>
      </c>
      <c r="D16" s="8" t="str">
        <f>_xlfn.XLOOKUP(B16,Сотрудники!$B$2:$B$10,Сотрудники!$C$2:$C$10)</f>
        <v>Юг</v>
      </c>
      <c r="E16" s="8">
        <v>33000</v>
      </c>
    </row>
    <row r="17" spans="1:5" x14ac:dyDescent="0.2">
      <c r="A17" s="11">
        <v>44034</v>
      </c>
      <c r="B17" s="6" t="s">
        <v>165</v>
      </c>
      <c r="C17" s="8" t="str">
        <f>_xlfn.XLOOKUP(B17,Сотрудники!$B$2:$B$10,Сотрудники!$D$2:$D$10)</f>
        <v>Утюжков А.</v>
      </c>
      <c r="D17" s="8" t="str">
        <f>_xlfn.XLOOKUP(B17,Сотрудники!$B$2:$B$10,Сотрудники!$C$2:$C$10)</f>
        <v>Запад</v>
      </c>
      <c r="E17" s="8">
        <v>47000</v>
      </c>
    </row>
    <row r="18" spans="1:5" x14ac:dyDescent="0.2">
      <c r="A18" s="11">
        <v>44063</v>
      </c>
      <c r="B18" s="6" t="s">
        <v>166</v>
      </c>
      <c r="C18" s="8" t="str">
        <f>_xlfn.XLOOKUP(B18,Сотрудники!$B$2:$B$10,Сотрудники!$D$2:$D$10)</f>
        <v>Фенечкин Д.</v>
      </c>
      <c r="D18" s="8" t="str">
        <f>_xlfn.XLOOKUP(B18,Сотрудники!$B$2:$B$10,Сотрудники!$C$2:$C$10)</f>
        <v>Восток</v>
      </c>
      <c r="E18" s="8">
        <v>10900</v>
      </c>
    </row>
    <row r="19" spans="1:5" x14ac:dyDescent="0.2">
      <c r="A19" s="11">
        <v>44081</v>
      </c>
      <c r="B19" s="6" t="s">
        <v>162</v>
      </c>
      <c r="C19" s="8" t="str">
        <f>_xlfn.XLOOKUP(B19,Сотрудники!$B$2:$B$10,Сотрудники!$D$2:$D$10)</f>
        <v>Плиточкина П.</v>
      </c>
      <c r="D19" s="8" t="str">
        <f>_xlfn.XLOOKUP(B19,Сотрудники!$B$2:$B$10,Сотрудники!$C$2:$C$10)</f>
        <v>Восток</v>
      </c>
      <c r="E19" s="8">
        <v>71900</v>
      </c>
    </row>
    <row r="20" spans="1:5" x14ac:dyDescent="0.2">
      <c r="A20" s="11">
        <v>44176</v>
      </c>
      <c r="B20" s="6" t="s">
        <v>163</v>
      </c>
      <c r="C20" s="8" t="str">
        <f>_xlfn.XLOOKUP(B20,Сотрудники!$B$2:$B$10,Сотрудники!$D$2:$D$10)</f>
        <v>Чайникова Ч.</v>
      </c>
      <c r="D20" s="8" t="str">
        <f>_xlfn.XLOOKUP(B20,Сотрудники!$B$2:$B$10,Сотрудники!$C$2:$C$10)</f>
        <v>Север</v>
      </c>
      <c r="E20" s="8">
        <v>8600</v>
      </c>
    </row>
    <row r="21" spans="1:5" x14ac:dyDescent="0.2">
      <c r="A21" s="11">
        <v>44071</v>
      </c>
      <c r="B21" s="6" t="s">
        <v>164</v>
      </c>
      <c r="C21" s="8" t="str">
        <f>_xlfn.XLOOKUP(B21,Сотрудники!$B$2:$B$10,Сотрудники!$D$2:$D$10)</f>
        <v>Ветерков В.</v>
      </c>
      <c r="D21" s="8" t="str">
        <f>_xlfn.XLOOKUP(B21,Сотрудники!$B$2:$B$10,Сотрудники!$C$2:$C$10)</f>
        <v>Юг</v>
      </c>
      <c r="E21" s="8">
        <v>42400</v>
      </c>
    </row>
    <row r="22" spans="1:5" x14ac:dyDescent="0.2">
      <c r="A22" s="11">
        <v>43948</v>
      </c>
      <c r="B22" s="6" t="s">
        <v>161</v>
      </c>
      <c r="C22" s="8" t="str">
        <f>_xlfn.XLOOKUP(B22,Сотрудники!$B$2:$B$10,Сотрудники!$D$2:$D$10)</f>
        <v>Холодцов Х.</v>
      </c>
      <c r="D22" s="8" t="str">
        <f>_xlfn.XLOOKUP(B22,Сотрудники!$B$2:$B$10,Сотрудники!$C$2:$C$10)</f>
        <v>Запад</v>
      </c>
      <c r="E22" s="8">
        <v>16400</v>
      </c>
    </row>
    <row r="23" spans="1:5" x14ac:dyDescent="0.2">
      <c r="A23" s="11">
        <v>44029</v>
      </c>
      <c r="B23" s="6" t="s">
        <v>161</v>
      </c>
      <c r="C23" s="8" t="str">
        <f>_xlfn.XLOOKUP(B23,Сотрудники!$B$2:$B$10,Сотрудники!$D$2:$D$10)</f>
        <v>Холодцов Х.</v>
      </c>
      <c r="D23" s="8" t="str">
        <f>_xlfn.XLOOKUP(B23,Сотрудники!$B$2:$B$10,Сотрудники!$C$2:$C$10)</f>
        <v>Запад</v>
      </c>
      <c r="E23" s="8">
        <v>33100</v>
      </c>
    </row>
    <row r="24" spans="1:5" x14ac:dyDescent="0.2">
      <c r="A24" s="11">
        <v>44043</v>
      </c>
      <c r="B24" s="6" t="s">
        <v>162</v>
      </c>
      <c r="C24" s="8" t="str">
        <f>_xlfn.XLOOKUP(B24,Сотрудники!$B$2:$B$10,Сотрудники!$D$2:$D$10)</f>
        <v>Плиточкина П.</v>
      </c>
      <c r="D24" s="8" t="str">
        <f>_xlfn.XLOOKUP(B24,Сотрудники!$B$2:$B$10,Сотрудники!$C$2:$C$10)</f>
        <v>Восток</v>
      </c>
      <c r="E24" s="8">
        <v>60300</v>
      </c>
    </row>
    <row r="25" spans="1:5" x14ac:dyDescent="0.2">
      <c r="A25" s="11">
        <v>44178</v>
      </c>
      <c r="B25" s="6" t="s">
        <v>163</v>
      </c>
      <c r="C25" s="8" t="str">
        <f>_xlfn.XLOOKUP(B25,Сотрудники!$B$2:$B$10,Сотрудники!$D$2:$D$10)</f>
        <v>Чайникова Ч.</v>
      </c>
      <c r="D25" s="8" t="str">
        <f>_xlfn.XLOOKUP(B25,Сотрудники!$B$2:$B$10,Сотрудники!$C$2:$C$10)</f>
        <v>Север</v>
      </c>
      <c r="E25" s="8">
        <v>41100</v>
      </c>
    </row>
    <row r="26" spans="1:5" x14ac:dyDescent="0.2">
      <c r="A26" s="11">
        <v>43958</v>
      </c>
      <c r="B26" s="6" t="s">
        <v>164</v>
      </c>
      <c r="C26" s="8" t="str">
        <f>_xlfn.XLOOKUP(B26,Сотрудники!$B$2:$B$10,Сотрудники!$D$2:$D$10)</f>
        <v>Ветерков В.</v>
      </c>
      <c r="D26" s="8" t="str">
        <f>_xlfn.XLOOKUP(B26,Сотрудники!$B$2:$B$10,Сотрудники!$C$2:$C$10)</f>
        <v>Юг</v>
      </c>
      <c r="E26" s="8">
        <v>13500</v>
      </c>
    </row>
    <row r="27" spans="1:5" x14ac:dyDescent="0.2">
      <c r="A27" s="11">
        <v>44068</v>
      </c>
      <c r="B27" s="6" t="s">
        <v>165</v>
      </c>
      <c r="C27" s="8" t="str">
        <f>_xlfn.XLOOKUP(B27,Сотрудники!$B$2:$B$10,Сотрудники!$D$2:$D$10)</f>
        <v>Утюжков А.</v>
      </c>
      <c r="D27" s="8" t="str">
        <f>_xlfn.XLOOKUP(B27,Сотрудники!$B$2:$B$10,Сотрудники!$C$2:$C$10)</f>
        <v>Запад</v>
      </c>
      <c r="E27" s="8">
        <v>25400</v>
      </c>
    </row>
    <row r="28" spans="1:5" x14ac:dyDescent="0.2">
      <c r="A28" s="11">
        <v>44097</v>
      </c>
      <c r="B28" s="6" t="s">
        <v>166</v>
      </c>
      <c r="C28" s="8" t="str">
        <f>_xlfn.XLOOKUP(B28,Сотрудники!$B$2:$B$10,Сотрудники!$D$2:$D$10)</f>
        <v>Фенечкин Д.</v>
      </c>
      <c r="D28" s="8" t="str">
        <f>_xlfn.XLOOKUP(B28,Сотрудники!$B$2:$B$10,Сотрудники!$C$2:$C$10)</f>
        <v>Восток</v>
      </c>
      <c r="E28" s="8">
        <v>93700</v>
      </c>
    </row>
  </sheetData>
  <conditionalFormatting sqref="C2:E28">
    <cfRule type="cellIs" dxfId="16" priority="5" operator="equal">
      <formula>0</formula>
    </cfRule>
  </conditionalFormatting>
  <conditionalFormatting sqref="H2:I6">
    <cfRule type="cellIs" dxfId="15" priority="1" operator="equal">
      <formula>""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46CD6-A63F-4000-B128-4DC1D095BC51}">
  <sheetPr>
    <tabColor rgb="FFFFFF00"/>
  </sheetPr>
  <dimension ref="A1:D10"/>
  <sheetViews>
    <sheetView zoomScale="190" zoomScaleNormal="190" workbookViewId="0">
      <selection activeCell="F4" sqref="F4"/>
    </sheetView>
  </sheetViews>
  <sheetFormatPr baseColWidth="10" defaultColWidth="8.83203125" defaultRowHeight="15" x14ac:dyDescent="0.2"/>
  <cols>
    <col min="1" max="1" width="3.1640625" customWidth="1"/>
    <col min="2" max="2" width="10" bestFit="1" customWidth="1"/>
    <col min="4" max="4" width="13.6640625" bestFit="1" customWidth="1"/>
  </cols>
  <sheetData>
    <row r="1" spans="1:4" x14ac:dyDescent="0.2">
      <c r="A1" s="4" t="s">
        <v>82</v>
      </c>
      <c r="B1" s="4" t="s">
        <v>177</v>
      </c>
      <c r="C1" s="4" t="s">
        <v>158</v>
      </c>
      <c r="D1" s="4" t="s">
        <v>178</v>
      </c>
    </row>
    <row r="2" spans="1:4" x14ac:dyDescent="0.2">
      <c r="A2" s="6">
        <v>1</v>
      </c>
      <c r="B2" s="6" t="s">
        <v>159</v>
      </c>
      <c r="C2" s="6" t="s">
        <v>152</v>
      </c>
      <c r="D2" s="6" t="s">
        <v>168</v>
      </c>
    </row>
    <row r="3" spans="1:4" x14ac:dyDescent="0.2">
      <c r="A3" s="6">
        <v>2</v>
      </c>
      <c r="B3" s="6" t="s">
        <v>160</v>
      </c>
      <c r="C3" s="6" t="s">
        <v>151</v>
      </c>
      <c r="D3" s="6" t="s">
        <v>169</v>
      </c>
    </row>
    <row r="4" spans="1:4" x14ac:dyDescent="0.2">
      <c r="A4" s="6">
        <v>3</v>
      </c>
      <c r="B4" s="6" t="s">
        <v>161</v>
      </c>
      <c r="C4" s="6" t="s">
        <v>150</v>
      </c>
      <c r="D4" s="6" t="s">
        <v>170</v>
      </c>
    </row>
    <row r="5" spans="1:4" x14ac:dyDescent="0.2">
      <c r="A5" s="6">
        <v>4</v>
      </c>
      <c r="B5" s="6" t="s">
        <v>162</v>
      </c>
      <c r="C5" s="6" t="s">
        <v>153</v>
      </c>
      <c r="D5" s="6" t="s">
        <v>171</v>
      </c>
    </row>
    <row r="6" spans="1:4" x14ac:dyDescent="0.2">
      <c r="A6" s="6">
        <v>5</v>
      </c>
      <c r="B6" s="6" t="s">
        <v>163</v>
      </c>
      <c r="C6" s="6" t="s">
        <v>152</v>
      </c>
      <c r="D6" s="6" t="s">
        <v>172</v>
      </c>
    </row>
    <row r="7" spans="1:4" x14ac:dyDescent="0.2">
      <c r="A7" s="6">
        <v>6</v>
      </c>
      <c r="B7" s="6" t="s">
        <v>164</v>
      </c>
      <c r="C7" s="6" t="s">
        <v>151</v>
      </c>
      <c r="D7" s="6" t="s">
        <v>173</v>
      </c>
    </row>
    <row r="8" spans="1:4" x14ac:dyDescent="0.2">
      <c r="A8" s="6">
        <v>7</v>
      </c>
      <c r="B8" s="6" t="s">
        <v>165</v>
      </c>
      <c r="C8" s="6" t="s">
        <v>150</v>
      </c>
      <c r="D8" s="6" t="s">
        <v>174</v>
      </c>
    </row>
    <row r="9" spans="1:4" x14ac:dyDescent="0.2">
      <c r="A9" s="6">
        <v>8</v>
      </c>
      <c r="B9" s="6" t="s">
        <v>166</v>
      </c>
      <c r="C9" s="6" t="s">
        <v>153</v>
      </c>
      <c r="D9" s="6" t="s">
        <v>175</v>
      </c>
    </row>
    <row r="10" spans="1:4" x14ac:dyDescent="0.2">
      <c r="A10" s="6">
        <v>9</v>
      </c>
      <c r="B10" s="6" t="s">
        <v>167</v>
      </c>
      <c r="C10" s="6" t="s">
        <v>153</v>
      </c>
      <c r="D10" s="6" t="s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Относит. ссылки</vt:lpstr>
      <vt:lpstr>Абсолют. ссылки</vt:lpstr>
      <vt:lpstr>Матем. и статист. формулы</vt:lpstr>
      <vt:lpstr>ЗАДАНИЕ1</vt:lpstr>
      <vt:lpstr>ВПР</vt:lpstr>
      <vt:lpstr>ВПР (2)</vt:lpstr>
      <vt:lpstr>ПРАЙС-ЛИСТ</vt:lpstr>
      <vt:lpstr>ЗАДАНИЕ2</vt:lpstr>
      <vt:lpstr>Сотрудники</vt:lpstr>
      <vt:lpstr>Отщипываем текст</vt:lpstr>
      <vt:lpstr>ЗАДАНИЕ3</vt:lpstr>
      <vt:lpstr>Склеиваем текст</vt:lpstr>
      <vt:lpstr>ЗАДАНИЕ4</vt:lpstr>
      <vt:lpstr>Работа с датами</vt:lpstr>
      <vt:lpstr>Вычисляем формулой</vt:lpstr>
      <vt:lpstr>Сортировка</vt:lpstr>
      <vt:lpstr>Фильтрация</vt:lpstr>
      <vt:lpstr>ЗАДАНИЕ5 </vt:lpstr>
      <vt:lpstr>ЗАДАНИЕ6</vt:lpstr>
      <vt:lpstr>Сводные таблицы</vt:lpstr>
      <vt:lpstr>ЗАДАНИЕ7</vt:lpstr>
      <vt:lpstr>Сводная_Стоимость</vt:lpstr>
      <vt:lpstr>Сводная_Количество</vt:lpstr>
      <vt:lpstr>Сводная_Сотрудники</vt:lpstr>
      <vt:lpstr>Графики.Основы</vt:lpstr>
      <vt:lpstr>ЗАДАНИЕ8</vt:lpstr>
      <vt:lpstr>Условное форматирование</vt:lpstr>
      <vt:lpstr>ЗАДАНИЕ9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Yakushev</dc:creator>
  <cp:lastModifiedBy>Nikita Skliarov</cp:lastModifiedBy>
  <dcterms:created xsi:type="dcterms:W3CDTF">2018-11-29T09:25:33Z</dcterms:created>
  <dcterms:modified xsi:type="dcterms:W3CDTF">2025-04-25T15:19:11Z</dcterms:modified>
</cp:coreProperties>
</file>