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00 Common Foods - editing" sheetId="1" r:id="rId4"/>
  </sheets>
  <definedNames/>
  <calcPr/>
  <extLst>
    <ext uri="GoogleSheetsCustomDataVersion2">
      <go:sheetsCustomData xmlns:go="http://customooxmlschemas.google.com/" r:id="rId5" roundtripDataChecksum="zfUVx9090h4EDXlMpDuqRCYbYLRTM8Opy36kU9VLN24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56">
      <text>
        <t xml:space="preserve">======
ID#AAAAH-oaTD4
tc={1378F097-CF3A-4FC5-899F-EC90949224E4}    (2021-03-05 08:04:03)
[Threaded comment]
Your version of Excel allows you to read this threaded comment; however, any edits to it will get removed if the file is opened in a newer version of Excel. Learn more: https://go.microsoft.com/fwlink/?linkid=870924
Comment:
    Common name may be misleading ?retain with a more specific name 脆豬皮小食</t>
      </text>
    </comment>
    <comment authorId="0" ref="S4">
      <text>
        <t xml:space="preserve">======
ID#AAAAH-oaTD0
tc={471C0693-07FA-4C34-9E78-9A9CD3DF2B18}    (2021-03-05 08:04:03)
[Threaded comment]
Your version of Excel allows you to read this threaded comment; however, any edits to it will get removed if the file is opened in a newer version of Excel. Learn more: https://go.microsoft.com/fwlink/?linkid=870924
Comment:
    Serving size in Chinese</t>
      </text>
    </comment>
    <comment authorId="0" ref="AD188">
      <text>
        <t xml:space="preserve">======
ID#AAAAH-oaTDw
tc={ABD7761D-D6E8-4D04-88CA-E18F7984782A}    (2021-03-05 08:04:03)
[Threaded comment]
Your version of Excel allows you to read this threaded comment; however, any edits to it will get removed if the file is opened in a newer version of Excel. Learn more: https://go.microsoft.com/fwlink/?linkid=870924
Comment:
    based on the criteria, these are "green" lights but consider the health benefit, I applied "amber" light to wines with low/ no added sugar</t>
      </text>
    </comment>
    <comment authorId="0" ref="AF12">
      <text>
        <t xml:space="preserve">======
ID#AAAAH-oaTDs
tc={2C6C085F-354B-448B-9257-9F091E0B44DE}    (2021-03-05 08:04:03)
[Threaded comment]
Your version of Excel allows you to read this threaded comment; however, any edits to it will get removed if the file is opened in a newer version of Excel. Learn more: https://go.microsoft.com/fwlink/?linkid=870924
Comment:
    Update traffic light</t>
      </text>
    </comment>
    <comment authorId="0" ref="A163">
      <text>
        <t xml:space="preserve">======
ID#AAAAH-oaTDo
tc={AC867C6A-57B3-4AB8-AD33-3C368A645F66}    (2021-03-05 08:04:03)
[Threaded comment]
Your version of Excel allows you to read this threaded comment; however, any edits to it will get removed if the file is opened in a newer version of Excel. Learn more: https://go.microsoft.com/fwlink/?linkid=870924
Comment:
    Add CFS nutrient data</t>
      </text>
    </comment>
  </commentList>
  <extLst>
    <ext uri="GoogleSheetsCustomDataVersion2">
      <go:sheetsCustomData xmlns:go="http://customooxmlschemas.google.com/" r:id="rId1" roundtripDataSignature="AMtx7mhNk6UVhRmOSrOiufSURsWY3BIK+Q=="/>
    </ext>
  </extLst>
</comments>
</file>

<file path=xl/sharedStrings.xml><?xml version="1.0" encoding="utf-8"?>
<sst xmlns="http://schemas.openxmlformats.org/spreadsheetml/2006/main" count="2161" uniqueCount="816">
  <si>
    <t>WeRise Nutrition Calculator Database</t>
  </si>
  <si>
    <t>Traffic light based on per 100g</t>
  </si>
  <si>
    <t>per 100g</t>
  </si>
  <si>
    <t>Traffice light based on per Serving</t>
  </si>
  <si>
    <t>300 items</t>
  </si>
  <si>
    <t>â</t>
  </si>
  <si>
    <t>Categories</t>
  </si>
  <si>
    <t>1+7 Nutrents</t>
  </si>
  <si>
    <t>Primary category</t>
  </si>
  <si>
    <t>Seconday Category</t>
  </si>
  <si>
    <t>Item Name</t>
  </si>
  <si>
    <t>Quantity</t>
  </si>
  <si>
    <t>Measure</t>
  </si>
  <si>
    <t>Common Name</t>
  </si>
  <si>
    <t>ESHA Code</t>
  </si>
  <si>
    <t>Product</t>
  </si>
  <si>
    <t>Per 100 g</t>
  </si>
  <si>
    <t>Cals (kcal)</t>
  </si>
  <si>
    <t>Prot (g)</t>
  </si>
  <si>
    <t>Fat (g)</t>
  </si>
  <si>
    <t>SatFat (g)</t>
  </si>
  <si>
    <t>TransFat (g)</t>
  </si>
  <si>
    <t>Carb (g)</t>
  </si>
  <si>
    <t>SugAdd (g)</t>
  </si>
  <si>
    <t>Sod (mg)</t>
  </si>
  <si>
    <t>serve</t>
  </si>
  <si>
    <t>gram per svg</t>
  </si>
  <si>
    <t>Convertor</t>
  </si>
  <si>
    <t>1. Dine out dishes</t>
  </si>
  <si>
    <t>sushi, salmon</t>
  </si>
  <si>
    <t>gram</t>
  </si>
  <si>
    <t>三文魚壽司</t>
  </si>
  <si>
    <t>Southern Tsunami</t>
  </si>
  <si>
    <t>一件</t>
  </si>
  <si>
    <t>100g</t>
  </si>
  <si>
    <t>Fat</t>
  </si>
  <si>
    <t>Sugar</t>
  </si>
  <si>
    <t>Sodium</t>
  </si>
  <si>
    <t>Salt</t>
  </si>
  <si>
    <t>外出用餐菜式</t>
  </si>
  <si>
    <t>pizza, pan, supreme, medium</t>
  </si>
  <si>
    <t>至尊批薩</t>
  </si>
  <si>
    <t>Pizza Hut</t>
  </si>
  <si>
    <t>High</t>
  </si>
  <si>
    <t>hamburger</t>
  </si>
  <si>
    <t>漢堡包</t>
  </si>
  <si>
    <t>USDA: McDonald's</t>
  </si>
  <si>
    <t>Medium</t>
  </si>
  <si>
    <t>120.1-582</t>
  </si>
  <si>
    <t>0.4-1.4</t>
  </si>
  <si>
    <t>sandwich, Filet-O-Fish</t>
  </si>
  <si>
    <t>魚柳包</t>
  </si>
  <si>
    <t>Low</t>
  </si>
  <si>
    <t xml:space="preserve">    </t>
  </si>
  <si>
    <t>chicken nuggets, McNuggets</t>
  </si>
  <si>
    <t>麥樂雞</t>
  </si>
  <si>
    <t>McDonald's</t>
  </si>
  <si>
    <t>六件</t>
  </si>
  <si>
    <t>High for 250g</t>
  </si>
  <si>
    <t>Scrambled egg with shrimp</t>
  </si>
  <si>
    <t>蝦仁炒蛋</t>
  </si>
  <si>
    <t>FRL</t>
  </si>
  <si>
    <t>一碟</t>
  </si>
  <si>
    <t>Coleslaw, Salad, Commercial</t>
  </si>
  <si>
    <t>椰菜絲沙律</t>
  </si>
  <si>
    <t>NUTTAB2006</t>
  </si>
  <si>
    <t>1/3碗</t>
  </si>
  <si>
    <t>(source: CFS Reports)</t>
  </si>
  <si>
    <t>Eggplant casserole with salted fish and minced pork</t>
  </si>
  <si>
    <t>魚香茄子煲</t>
  </si>
  <si>
    <t>Pork and pineapple with sweet and sour sauce</t>
  </si>
  <si>
    <t>菠蘿咕嚕肉</t>
  </si>
  <si>
    <t>per 100mL</t>
  </si>
  <si>
    <t>Steamed pork patty with salted egg</t>
  </si>
  <si>
    <t>鹹蛋蒸肉餅</t>
  </si>
  <si>
    <t>Total Fat</t>
  </si>
  <si>
    <t>&gt;20</t>
  </si>
  <si>
    <t>grams</t>
  </si>
  <si>
    <t>Beef fillet with sweet and sour sauce</t>
  </si>
  <si>
    <t>中式牛柳</t>
  </si>
  <si>
    <t>Fish fillet with sweet corn sauce</t>
  </si>
  <si>
    <t>粟米魚塊</t>
  </si>
  <si>
    <t>mg</t>
  </si>
  <si>
    <t>Stir-fried broccoli with fish fillet</t>
  </si>
  <si>
    <t>西蘭花炒魚塊</t>
  </si>
  <si>
    <t>Medium is anything in between</t>
  </si>
  <si>
    <t>Sauteed French bean with minced pork and Chinese preserved olive</t>
  </si>
  <si>
    <t>欖菜肉鬆四季豆</t>
  </si>
  <si>
    <t>Stir-fried celery with chicken fillet</t>
  </si>
  <si>
    <t>西芹炒雞柳</t>
  </si>
  <si>
    <t>Broccoli with braised Chinese mushroom</t>
  </si>
  <si>
    <t>北菇西蘭花</t>
  </si>
  <si>
    <t>Steamed rice with curry beef brisket</t>
  </si>
  <si>
    <t>咖喱牛腩飯</t>
  </si>
  <si>
    <t>Baked pork chop with rice</t>
  </si>
  <si>
    <t>焗豬扒飯</t>
  </si>
  <si>
    <t>Steamed rice with beancurd sheet and roasted pork</t>
  </si>
  <si>
    <t>枝竹火腩飯</t>
  </si>
  <si>
    <t>Steamed rice with barbecued pork</t>
  </si>
  <si>
    <t>叉燒飯</t>
  </si>
  <si>
    <t>Fried rice (Fujian style)</t>
  </si>
  <si>
    <t>福建炒飯</t>
  </si>
  <si>
    <t>Baked spaghetti with meat sauce</t>
  </si>
  <si>
    <t>焗肉醬意粉</t>
  </si>
  <si>
    <t>Spaghetti with mushroom and white sauce</t>
  </si>
  <si>
    <t>白汁蘑菇意粉</t>
  </si>
  <si>
    <t>Fried flat noodles with sliced beef</t>
  </si>
  <si>
    <t>乾炒牛肉河粉</t>
  </si>
  <si>
    <t>Braised E-Fu noodles</t>
  </si>
  <si>
    <t>乾燒伊麵</t>
  </si>
  <si>
    <t>Fried noodles with preserved vegetable and spare rib</t>
  </si>
  <si>
    <t>味菜排骨炒麵</t>
  </si>
  <si>
    <t>Fried noodles with preserved black bean, assorted pepper and spare rib</t>
  </si>
  <si>
    <t>豉椒排骨炒麵</t>
  </si>
  <si>
    <t>(source: Clinical Observation "Meal-on-one-dish")</t>
  </si>
  <si>
    <t>Rice with chicken green curry</t>
  </si>
  <si>
    <t>青咖喱雞飯</t>
  </si>
  <si>
    <t>FCD2002</t>
  </si>
  <si>
    <t>Steamed rice with steamed plain chicken</t>
  </si>
  <si>
    <t>白切雞飯</t>
  </si>
  <si>
    <t>Steamed rice with roasted goose</t>
  </si>
  <si>
    <t>燒鵝飯</t>
  </si>
  <si>
    <t>Steamed rice with satay beef</t>
  </si>
  <si>
    <t>沙爹牛肉飯</t>
  </si>
  <si>
    <t>Steamed rice with stir-fried vegetable and sliced beef</t>
  </si>
  <si>
    <t>時菜牛肉飯</t>
  </si>
  <si>
    <t>Fried rice (Yangzhou style</t>
  </si>
  <si>
    <t>揚州炒飯</t>
  </si>
  <si>
    <t>Fried rice with shredded chicken</t>
  </si>
  <si>
    <t>生炒雞絲飯</t>
  </si>
  <si>
    <t>Steamed rice with diced pork and sweet corn</t>
  </si>
  <si>
    <t>粟米肉粒飯</t>
  </si>
  <si>
    <t>Steamed rice with stir-fried tomato and sliced beef</t>
  </si>
  <si>
    <t>鮮茄牛肉飯</t>
  </si>
  <si>
    <t>Fried Udon with seafood</t>
  </si>
  <si>
    <t>海鮮炒烏冬</t>
  </si>
  <si>
    <t>Fried flat noodles with sliced beef and assorted vegetable</t>
  </si>
  <si>
    <t>時菜牛肉炒河粉</t>
  </si>
  <si>
    <t>Fried rice vermicelli (Singapore style</t>
  </si>
  <si>
    <t>星州炒米</t>
  </si>
  <si>
    <t>Rice with duck leg in soup</t>
  </si>
  <si>
    <t>鴨腿湯飯</t>
  </si>
  <si>
    <t>一湯碗</t>
  </si>
  <si>
    <t>Rice in soup with dried fish and minced pork</t>
  </si>
  <si>
    <t>方魚肉碎湯飯</t>
  </si>
  <si>
    <t>Rice in soup with winter melon and diced pork</t>
  </si>
  <si>
    <t>冬瓜肉粒湯飯</t>
  </si>
  <si>
    <t>Fried instant noodles with pork chop</t>
  </si>
  <si>
    <t>豬扒炒即食麵</t>
  </si>
  <si>
    <t>Instant noodles in soup with luncheon meat and egg</t>
  </si>
  <si>
    <t>餐肉蛋即食麵</t>
  </si>
  <si>
    <t>Instant noodles in soup with satay beef</t>
  </si>
  <si>
    <t>沙爹牛肉即食麵</t>
  </si>
  <si>
    <t>Instant noodles in soup with spicy minced pork</t>
  </si>
  <si>
    <t>五香肉丁即食麵</t>
  </si>
  <si>
    <t>Fried noodles with soy sauce</t>
  </si>
  <si>
    <t>豉油皇炒麵</t>
  </si>
  <si>
    <t>(source: "congee, noodle, rice dishes" (CFS))</t>
  </si>
  <si>
    <t>Steamed rice with roasted pork belly</t>
  </si>
  <si>
    <t>燒肉飯</t>
  </si>
  <si>
    <t>Stewed beef brisket and radish with rice</t>
  </si>
  <si>
    <t>燜蘿蔔牛腩飯</t>
  </si>
  <si>
    <t>Beef ball with thin egg noodles in soup</t>
  </si>
  <si>
    <t>牛丸湯幼麵條</t>
  </si>
  <si>
    <t>Beef ball with flat rice noodles in soup</t>
  </si>
  <si>
    <t>牛丸湯河粉</t>
  </si>
  <si>
    <t>Beef ball with rice vermicelli in soup</t>
  </si>
  <si>
    <t>牛丸湯米粉</t>
  </si>
  <si>
    <t>Beef ball with thick egg noodles in soup</t>
  </si>
  <si>
    <t>牛丸湯粗麵</t>
  </si>
  <si>
    <t>Stewed beef tendon with thin egg noodles in soup</t>
  </si>
  <si>
    <t>牛筋湯幼麵條</t>
  </si>
  <si>
    <t>Stewed beef tendon with flat rice noodles in soup</t>
  </si>
  <si>
    <t>牛筋湯河粉</t>
  </si>
  <si>
    <t>Stewed beef tendon with rice vermicelli in soup</t>
  </si>
  <si>
    <t>牛筋湯米粉</t>
  </si>
  <si>
    <t>Stewed beef tendon with thick egg noodles in soup</t>
  </si>
  <si>
    <t>牛筋湯粗麵</t>
  </si>
  <si>
    <t>Beef tripe with thick egg noodles in soup</t>
  </si>
  <si>
    <t>牛肚湯粗麵</t>
  </si>
  <si>
    <t>Beef brsiket with thin egg noodles in soup</t>
  </si>
  <si>
    <t>牛腩湯幼麵條</t>
  </si>
  <si>
    <t>Beef brsiket with flat rice noodles in soup</t>
  </si>
  <si>
    <t>牛腩湯河粉</t>
  </si>
  <si>
    <t>Beef brsiket with rice vermicelli in soup</t>
  </si>
  <si>
    <t>牛腩湯米粉</t>
  </si>
  <si>
    <t>Beef brsiket with thick egg noodles in soup</t>
  </si>
  <si>
    <t>牛腩湯粗麵條</t>
  </si>
  <si>
    <t>Beef offal with thick egg noodles in soup</t>
  </si>
  <si>
    <t>牛雜湯粗麵條</t>
  </si>
  <si>
    <t>Fried rice with dried scallops and egg white</t>
  </si>
  <si>
    <t>瑤柱蛋白炒飯</t>
  </si>
  <si>
    <t>Fried rice with beef slices</t>
  </si>
  <si>
    <t>生炒牛肉飯</t>
  </si>
  <si>
    <t>Fried rice with chicken cubes and pineapple</t>
  </si>
  <si>
    <t>菠蘿雞粒炒飯</t>
  </si>
  <si>
    <t>Steamed carp with rice</t>
  </si>
  <si>
    <t>蒸鯇魚飯</t>
  </si>
  <si>
    <t>Fried rice with tomato sauce</t>
  </si>
  <si>
    <t>西炒飯</t>
  </si>
  <si>
    <t>Fried noodles with beef slices in black bean sauce</t>
  </si>
  <si>
    <t>豉椒牛肉炒麵</t>
  </si>
  <si>
    <t>Fried noodles with pork slices in black bean sauce</t>
  </si>
  <si>
    <t>豉椒肉片炒麵</t>
  </si>
  <si>
    <t>Fried noodles with squid slices in black bean sauce</t>
  </si>
  <si>
    <t>豉椒魷魚炒麵</t>
  </si>
  <si>
    <t>Soy sauce marinated chicken with rice</t>
  </si>
  <si>
    <t>豉油雞飯</t>
  </si>
  <si>
    <t>Mushroom and pork ball with thin egg noodles in soup</t>
  </si>
  <si>
    <t>貢丸湯幼麵條</t>
  </si>
  <si>
    <t>Mushroom and pork ball with flat rice noodles in soup</t>
  </si>
  <si>
    <t>貢丸湯河粉</t>
  </si>
  <si>
    <t>Mushroom and pork ball with rice vermicelli in soup</t>
  </si>
  <si>
    <t>貢丸湯米粉</t>
  </si>
  <si>
    <t>Mushroom and pork ball with thick egg noodles in soup</t>
  </si>
  <si>
    <t>貢丸湯粗麵</t>
  </si>
  <si>
    <t>Udon in soup with assorted seafood</t>
  </si>
  <si>
    <t>雜錦海鮮湯烏冬</t>
  </si>
  <si>
    <t>Braised rice vermicelli with shredded duck and preserved vegetable</t>
  </si>
  <si>
    <t>雪菜燒鴨絲炆米粉</t>
  </si>
  <si>
    <t>Braised rice vermicelli with shredded pork and preserved vegetable</t>
  </si>
  <si>
    <t>雪菜肉絲炆米粉</t>
  </si>
  <si>
    <t>Wonton soup with thin egg noodles</t>
  </si>
  <si>
    <t>雲吞湯幼麵條</t>
  </si>
  <si>
    <t>Wonton soup with flat rice noodels</t>
  </si>
  <si>
    <t>雲吞湯河粉</t>
  </si>
  <si>
    <t>Wonton soup with rice vermicelli</t>
  </si>
  <si>
    <t>雲吞湯米粉</t>
  </si>
  <si>
    <t>Wonton soup with thick egg noodles</t>
  </si>
  <si>
    <t>雲吞湯粗麵條</t>
  </si>
  <si>
    <t>Fish slices with thin egg noodles in soup</t>
  </si>
  <si>
    <t>魚片湯幼麵條</t>
  </si>
  <si>
    <t>Fish slices with flat rice noodles in soup</t>
  </si>
  <si>
    <t>魚片湯河粉</t>
  </si>
  <si>
    <t>Fish slices with rice vermicelli in soup</t>
  </si>
  <si>
    <t>魚片湯米粉</t>
  </si>
  <si>
    <t>Fish slices with thick egg noodles in soup</t>
  </si>
  <si>
    <t>魚片湯粗麵條</t>
  </si>
  <si>
    <t>Fish dumplings with thin egg noodles in soup</t>
  </si>
  <si>
    <t>魚皮餃湯幼麵條</t>
  </si>
  <si>
    <t>Fish dumplings with flat rice noodles in soup</t>
  </si>
  <si>
    <t>魚皮餃湯河粉</t>
  </si>
  <si>
    <t>Fish dumplings with rice vermicelli in soup</t>
  </si>
  <si>
    <t>魚皮餃湯米粉</t>
  </si>
  <si>
    <t>Fish dumplings with thick egg noodles in soup</t>
  </si>
  <si>
    <t>魚皮餃湯粗麵條</t>
  </si>
  <si>
    <t>Fish ball with thin egg noodles in soup</t>
  </si>
  <si>
    <t>魚蛋湯幼麵條</t>
  </si>
  <si>
    <t>Fish ball with flat rice noodles in soup</t>
  </si>
  <si>
    <t>魚蛋湯河粉</t>
  </si>
  <si>
    <t>Fish ball with rice vermicelli in soup</t>
  </si>
  <si>
    <t>魚蛋湯米粉</t>
  </si>
  <si>
    <t>Fish ball with thick egg noodles in soup</t>
  </si>
  <si>
    <t>魚蛋湯粗麵條</t>
  </si>
  <si>
    <t>Briased eggplant with minced pork with rice</t>
  </si>
  <si>
    <t>魚香茄子飯</t>
  </si>
  <si>
    <t>Beef slices in fresh tomato sauce with fried rice</t>
  </si>
  <si>
    <t>鮮茄牛肉配炒飯</t>
  </si>
  <si>
    <t>Fried rice with octopus and chicken cubes</t>
  </si>
  <si>
    <t>鱆魚雞粒炒飯</t>
  </si>
  <si>
    <t>Fried rice with white sauce and tomato sauce</t>
  </si>
  <si>
    <t>鴛鴦炒飯</t>
  </si>
  <si>
    <t>Fried rice with salted fish and chicken cubes</t>
  </si>
  <si>
    <t>鹹魚雞粒炒飯</t>
  </si>
  <si>
    <t>Fried kway teow</t>
  </si>
  <si>
    <t>炒貴刁</t>
  </si>
  <si>
    <t>Steamed rice with shrimps in scrambled eggs</t>
  </si>
  <si>
    <t>滑蛋蝦仁飯</t>
  </si>
  <si>
    <t>Fried noodles with bitter melon and pork slices</t>
  </si>
  <si>
    <t>涼瓜肉片炒麵</t>
  </si>
  <si>
    <t>Fried noodles with bitter melon and beef slices</t>
  </si>
  <si>
    <t>涼瓜牛肉炒麵</t>
  </si>
  <si>
    <t>Dumplings with thick egg noodles in soup</t>
  </si>
  <si>
    <t>水餃湯粗麵條</t>
  </si>
  <si>
    <t>Pork slices and vegetable with rice</t>
  </si>
  <si>
    <t>時菜肉片飯</t>
  </si>
  <si>
    <t>Beef slices and vegetable with rice</t>
  </si>
  <si>
    <t>時菜牛肉炒麵</t>
  </si>
  <si>
    <t>Xiamen style stir-fried rice vermicelli</t>
  </si>
  <si>
    <t>廈門炒米粉</t>
  </si>
  <si>
    <t>Cuttlefish ball with thick egg noodles in soup</t>
  </si>
  <si>
    <t>墨魚丸湯粗麵條</t>
  </si>
  <si>
    <t>Cuttlefish ball with rice vermicelli in soup</t>
  </si>
  <si>
    <t>墨魚丸湯米粉</t>
  </si>
  <si>
    <t>Cuttlefish ball with flat rice noodle in soup</t>
  </si>
  <si>
    <t>墨魚丸湯河粉</t>
  </si>
  <si>
    <t>Cuttlefish ball with thin egg noodles in soup</t>
  </si>
  <si>
    <t>墨魚丸湯幼麵條</t>
  </si>
  <si>
    <t>Steamed rice with steamed pork patty with squid</t>
  </si>
  <si>
    <t>土魷蒸肉餅飯</t>
  </si>
  <si>
    <t>Fried noodles with squid and salted vegetable</t>
  </si>
  <si>
    <t>味菜魷魚炒麵</t>
  </si>
  <si>
    <t>Fried noodles with porl slices and salted vegetables</t>
  </si>
  <si>
    <t>味菜肉片炒麵</t>
  </si>
  <si>
    <t>2. HK delicacies (incl street foods, siu mei)</t>
  </si>
  <si>
    <t>chestnuts, chinese, roasted</t>
  </si>
  <si>
    <t>Gram</t>
  </si>
  <si>
    <t>炒栗子</t>
  </si>
  <si>
    <t>USDA</t>
  </si>
  <si>
    <t>一粒</t>
  </si>
  <si>
    <t>港式美食</t>
  </si>
  <si>
    <t>Char siu, roasted</t>
  </si>
  <si>
    <t>叉燒肉</t>
  </si>
  <si>
    <t>M34</t>
  </si>
  <si>
    <t>三兩</t>
  </si>
  <si>
    <t>Cuttlefishball</t>
  </si>
  <si>
    <t>八爪魚/墨魚/魷魚丸</t>
  </si>
  <si>
    <t>P1</t>
  </si>
  <si>
    <t>Steamed dace ball</t>
  </si>
  <si>
    <t>蒸鯪魚球</t>
  </si>
  <si>
    <t>M36</t>
  </si>
  <si>
    <t>Fried dace with salted black beans</t>
  </si>
  <si>
    <t>豆豉鯪魚</t>
  </si>
  <si>
    <t>M48</t>
  </si>
  <si>
    <t>一罐</t>
  </si>
  <si>
    <t>Sea cucumber. Soaked</t>
  </si>
  <si>
    <t>海參(水浸)</t>
  </si>
  <si>
    <t>M31</t>
  </si>
  <si>
    <t>1/3條</t>
  </si>
  <si>
    <t>Small red sausage</t>
  </si>
  <si>
    <t>小紅腸</t>
  </si>
  <si>
    <t>M19</t>
  </si>
  <si>
    <t>1/2條</t>
  </si>
  <si>
    <t>Chinese sausage</t>
  </si>
  <si>
    <t>臘腸</t>
  </si>
  <si>
    <t>P80</t>
  </si>
  <si>
    <t>一條</t>
  </si>
  <si>
    <t>Cured meat, raw</t>
  </si>
  <si>
    <t>臘肉(生)</t>
  </si>
  <si>
    <t>M057</t>
  </si>
  <si>
    <t>Shrimp wonton</t>
  </si>
  <si>
    <t>鮮蝦雲吞</t>
  </si>
  <si>
    <t>P7</t>
  </si>
  <si>
    <t>Wonton with pork mince and vegetable</t>
  </si>
  <si>
    <t>菜肉雲吞</t>
  </si>
  <si>
    <t>P5</t>
  </si>
  <si>
    <t>Char siu bun</t>
  </si>
  <si>
    <t>叉燒包</t>
  </si>
  <si>
    <t>P213</t>
  </si>
  <si>
    <t>Custard bun</t>
  </si>
  <si>
    <t>蓮蓉包 奶黃包</t>
  </si>
  <si>
    <t>P162</t>
  </si>
  <si>
    <t>Siu mai, shrimp dumpling, Chaozhou fun guo</t>
  </si>
  <si>
    <t>燒賣,蝦餃,潮州粉果</t>
  </si>
  <si>
    <t>P70</t>
  </si>
  <si>
    <t xml:space="preserve">Fish siu mai </t>
  </si>
  <si>
    <t>魚肉燒賣</t>
  </si>
  <si>
    <t>Steamed rice roll with shrimp</t>
  </si>
  <si>
    <t>鮮蝦腸粉</t>
  </si>
  <si>
    <t>Spring roll/Fried glutinous rice dumplings</t>
  </si>
  <si>
    <t>春卷/咸水角</t>
  </si>
  <si>
    <t>P43</t>
  </si>
  <si>
    <t>Steam rice rolls</t>
  </si>
  <si>
    <t>豬腸粉</t>
  </si>
  <si>
    <t>P72</t>
  </si>
  <si>
    <t>Steam turnip cake</t>
  </si>
  <si>
    <t>蒸蘿蔔糕</t>
  </si>
  <si>
    <t>P12</t>
  </si>
  <si>
    <t>Pan-fried taro cake</t>
  </si>
  <si>
    <t>煎芋頭糕</t>
  </si>
  <si>
    <t>P173</t>
  </si>
  <si>
    <t>Steamed chicken feet in black bean sauce</t>
  </si>
  <si>
    <t>豉汁蒸鳳爪</t>
  </si>
  <si>
    <t>M091</t>
  </si>
  <si>
    <t>Steamed glutinous rice with chieck in lotus leaf</t>
  </si>
  <si>
    <t>糯米雞</t>
  </si>
  <si>
    <t>P214</t>
  </si>
  <si>
    <t>Steamed beef ball with bean curd sheet</t>
  </si>
  <si>
    <t>山竹牛肉</t>
  </si>
  <si>
    <t>Seaweed, dried</t>
  </si>
  <si>
    <t>紫菜(乾)</t>
  </si>
  <si>
    <t>V11</t>
  </si>
  <si>
    <t>一片</t>
  </si>
  <si>
    <t>Beef offal</t>
  </si>
  <si>
    <t>牛什</t>
  </si>
  <si>
    <t>M071</t>
  </si>
  <si>
    <t>一盅</t>
  </si>
  <si>
    <t>Preserved duck egg</t>
  </si>
  <si>
    <t>松花蛋(鴨蛋, 皮蛋)</t>
  </si>
  <si>
    <t>E2</t>
  </si>
  <si>
    <t>Salted duck egg</t>
  </si>
  <si>
    <t>鹹鴨蛋</t>
  </si>
  <si>
    <t>E1</t>
  </si>
  <si>
    <t>Fried bean curd sheet rolls (vegetarian chicken)</t>
  </si>
  <si>
    <t>素雞</t>
  </si>
  <si>
    <t>P4</t>
  </si>
  <si>
    <t xml:space="preserve">Fried gluten </t>
  </si>
  <si>
    <t>麵筋</t>
  </si>
  <si>
    <t>P38</t>
  </si>
  <si>
    <t>一碗</t>
  </si>
  <si>
    <t>Preserved vegetable</t>
  </si>
  <si>
    <t>酸菜/雪菜/梅菜</t>
  </si>
  <si>
    <t>V9</t>
  </si>
  <si>
    <t>一湯羹</t>
  </si>
  <si>
    <t>Pigeon meat, with skin, raw</t>
  </si>
  <si>
    <t>乳鴿肉(連皮，生)</t>
  </si>
  <si>
    <t>M078</t>
  </si>
  <si>
    <t>一隻</t>
  </si>
  <si>
    <t>White fungus</t>
  </si>
  <si>
    <t>白木耳/雲耳/雪耳</t>
  </si>
  <si>
    <t>V27</t>
  </si>
  <si>
    <t>Jellyfish</t>
  </si>
  <si>
    <t>海蜇皮</t>
  </si>
  <si>
    <t>M49</t>
  </si>
  <si>
    <t>1/2碗</t>
  </si>
  <si>
    <t>quail eggs, raw</t>
  </si>
  <si>
    <t>鵪鶉蛋</t>
  </si>
  <si>
    <t>sardines, atlantic, canned, with bones, in oil, drained</t>
  </si>
  <si>
    <t>沙丁魚罐頭</t>
  </si>
  <si>
    <t>tuna, white, canned, in oil, drained</t>
  </si>
  <si>
    <t>吞拿魚罐頭（油浸）</t>
  </si>
  <si>
    <t>tuna, light, canned, in water, drained, 12.5 oz can</t>
  </si>
  <si>
    <t>吞拿魚罐頭（水浸）</t>
  </si>
  <si>
    <t>luncheon meat, pork, 34838, food service</t>
  </si>
  <si>
    <t>午餐肉</t>
  </si>
  <si>
    <t>Hormel</t>
  </si>
  <si>
    <t>Golden corn soup</t>
  </si>
  <si>
    <t>金黃粟米湯</t>
  </si>
  <si>
    <t>Campbell's</t>
  </si>
  <si>
    <t>Bean curd stick</t>
  </si>
  <si>
    <t>腐竹</t>
  </si>
  <si>
    <t>L2</t>
  </si>
  <si>
    <t>一塊</t>
  </si>
  <si>
    <t>Bean curd sheet</t>
  </si>
  <si>
    <t>豆腐皮</t>
  </si>
  <si>
    <t>L20</t>
  </si>
  <si>
    <t xml:space="preserve">Fried bean curd </t>
  </si>
  <si>
    <t>油豆腐</t>
  </si>
  <si>
    <t>L13</t>
  </si>
  <si>
    <t>Add</t>
  </si>
  <si>
    <t>年糕(甜)</t>
  </si>
  <si>
    <t>CFC2002Ed2</t>
  </si>
  <si>
    <t>雙黃白蓮蓉月餅</t>
  </si>
  <si>
    <t>Maxim's Caterers Ltd</t>
  </si>
  <si>
    <t>1/4件</t>
  </si>
  <si>
    <t>五仁月餅</t>
  </si>
  <si>
    <t>迷你冰皮月餅</t>
  </si>
  <si>
    <t>Maxim's Caterers Ltd, Saint Honore Cake Shop Ltd, Taipan Bread &amp; Cakes</t>
  </si>
  <si>
    <t>鹹肉粽</t>
  </si>
  <si>
    <t>3. Beverages</t>
  </si>
  <si>
    <t>hot cocoa mix</t>
  </si>
  <si>
    <t>熱朱古力</t>
  </si>
  <si>
    <t>Dagoba Organic Chocolate</t>
  </si>
  <si>
    <t>一杯</t>
  </si>
  <si>
    <t>飲品</t>
  </si>
  <si>
    <t>Horlicks</t>
  </si>
  <si>
    <t>好立克</t>
  </si>
  <si>
    <t>B16</t>
  </si>
  <si>
    <t>Ovaltine</t>
  </si>
  <si>
    <t>阿華田</t>
  </si>
  <si>
    <t>B15</t>
  </si>
  <si>
    <t>soda, Coke</t>
  </si>
  <si>
    <t>Milliliter</t>
  </si>
  <si>
    <t>可樂</t>
  </si>
  <si>
    <t>Coca-Cola</t>
  </si>
  <si>
    <t>Yakult, original</t>
  </si>
  <si>
    <t>益力多(標準)</t>
  </si>
  <si>
    <t>B1</t>
  </si>
  <si>
    <t>一支</t>
  </si>
  <si>
    <t>Yakult, light</t>
  </si>
  <si>
    <t>益力多(低糖)</t>
  </si>
  <si>
    <t>B059</t>
  </si>
  <si>
    <t>Vitasoy soy milk drink, original</t>
  </si>
  <si>
    <t>維他奶(標準)</t>
  </si>
  <si>
    <t>B10</t>
  </si>
  <si>
    <t>Vitasoy soy milk drink, low sugar</t>
  </si>
  <si>
    <t>維他奶(低糖)</t>
  </si>
  <si>
    <t>B050</t>
  </si>
  <si>
    <t>juice, orange, fresh</t>
  </si>
  <si>
    <t>鮮橙汁</t>
  </si>
  <si>
    <t>drink, orange, canned, with vitamin C</t>
  </si>
  <si>
    <t>罐装橙汁</t>
  </si>
  <si>
    <t>soy milk, original, Classic</t>
  </si>
  <si>
    <t>豆奶</t>
  </si>
  <si>
    <t>Soy Dream</t>
  </si>
  <si>
    <t>soy milk, unsweetened</t>
  </si>
  <si>
    <t>豆奶(不加糖)</t>
  </si>
  <si>
    <t>USDA: Silk</t>
  </si>
  <si>
    <t>packaged drink</t>
  </si>
  <si>
    <t>紙包/樽裝甜飲品</t>
  </si>
  <si>
    <t>B5</t>
  </si>
  <si>
    <t>tea, ti kuan yin, brewed with distilled water</t>
  </si>
  <si>
    <t>鐵觀音茶</t>
  </si>
  <si>
    <t>B14</t>
  </si>
  <si>
    <t>一茶杯</t>
  </si>
  <si>
    <t>tea, green, brewed with distilled water</t>
  </si>
  <si>
    <t>綠茶(不加糖)</t>
  </si>
  <si>
    <t>B17</t>
  </si>
  <si>
    <t>綠茶</t>
  </si>
  <si>
    <t>tea, black, brewed, with distilled water</t>
  </si>
  <si>
    <t>红茶(不加糖)</t>
  </si>
  <si>
    <t>红茶</t>
  </si>
  <si>
    <t>Tea, red, with milk, Hong Kong style</t>
  </si>
  <si>
    <t>港式奶茶</t>
  </si>
  <si>
    <t>B032</t>
  </si>
  <si>
    <t>Coffee, hong kong style</t>
  </si>
  <si>
    <t>港式咖啡</t>
  </si>
  <si>
    <t>B13</t>
  </si>
  <si>
    <t>wine, dessert, sweet</t>
  </si>
  <si>
    <t>餐酒</t>
  </si>
  <si>
    <t>1/2酒杯</t>
  </si>
  <si>
    <t>rum, 90 proof</t>
  </si>
  <si>
    <t>烈酒</t>
  </si>
  <si>
    <t>一小杯</t>
  </si>
  <si>
    <t>Beer, bottled</t>
  </si>
  <si>
    <t>啤酒</t>
  </si>
  <si>
    <t>B034</t>
  </si>
  <si>
    <t>wine, all table types</t>
  </si>
  <si>
    <t>红酒，白酒</t>
  </si>
  <si>
    <t>powdered milk, whole, with vitamins A &amp; D</t>
  </si>
  <si>
    <t>高鈣低脂奶粉</t>
  </si>
  <si>
    <t>2湯匙</t>
  </si>
  <si>
    <t>Powdered milk, reduced fat,  with added calcium</t>
  </si>
  <si>
    <t>高鈣低脂奶</t>
  </si>
  <si>
    <t>D020</t>
  </si>
  <si>
    <t>milk, whole, 3.25%, with vitamin D</t>
  </si>
  <si>
    <t>全脂奶</t>
  </si>
  <si>
    <t>Powdered milk, skimmed,  with added calcium</t>
  </si>
  <si>
    <t>高鈣脫脂奶粉</t>
  </si>
  <si>
    <t>D013</t>
  </si>
  <si>
    <t>milkshake, vanilla, fast food</t>
  </si>
  <si>
    <t>奶昔</t>
  </si>
  <si>
    <t>USDA: Fast Food</t>
  </si>
  <si>
    <t>(source: Healthy D Survey Snacks &amp; Beverages)</t>
  </si>
  <si>
    <t>Iced lemon soda</t>
  </si>
  <si>
    <t>凍檸檬梳打</t>
  </si>
  <si>
    <t>Red bean icy drink (regular)</t>
  </si>
  <si>
    <t>紅豆冰</t>
  </si>
  <si>
    <t>“Yuan-yang” (Hong Kong style mixed coffee and milk tea, sweetened</t>
  </si>
  <si>
    <t>鴛鴦</t>
  </si>
  <si>
    <t>Lemon honey</t>
  </si>
  <si>
    <t>檸蜜</t>
  </si>
  <si>
    <t>4. Breakfast foods</t>
  </si>
  <si>
    <t>Congee</t>
  </si>
  <si>
    <t>白粥</t>
  </si>
  <si>
    <t>P33</t>
  </si>
  <si>
    <t>早餐</t>
  </si>
  <si>
    <t>macaroni, cooked, without fortification</t>
  </si>
  <si>
    <t>通心粉(熟，沒有添加)</t>
  </si>
  <si>
    <t>一包</t>
  </si>
  <si>
    <t>oatmeal, plain, prepared with water, fortified</t>
  </si>
  <si>
    <t>麥皮(熟，沒有添加)</t>
  </si>
  <si>
    <t>cereal, corn flakes</t>
  </si>
  <si>
    <t>玉米片</t>
  </si>
  <si>
    <t>USDA: Kellogg</t>
  </si>
  <si>
    <t>二湯羹</t>
  </si>
  <si>
    <t>cereal, Frosted Flakes</t>
  </si>
  <si>
    <t>玉米片(有糖)</t>
  </si>
  <si>
    <t>bun, plain, chinese</t>
  </si>
  <si>
    <t>饅頭</t>
  </si>
  <si>
    <t>P10</t>
  </si>
  <si>
    <t>半個</t>
  </si>
  <si>
    <t>Instant noodles</t>
  </si>
  <si>
    <t>公仔麵</t>
  </si>
  <si>
    <t>hash browns</t>
  </si>
  <si>
    <t>薯餅</t>
  </si>
  <si>
    <t>pancakes, hotcake, with butter &amp; syrup</t>
  </si>
  <si>
    <t>熱香餅</t>
  </si>
  <si>
    <t>catfish, channel, breaded, fried, fillet</t>
  </si>
  <si>
    <t>魚柳</t>
  </si>
  <si>
    <t>surimi, imitation alaskan king crab</t>
  </si>
  <si>
    <t>蟹柳</t>
  </si>
  <si>
    <t>bacon, raw, cured</t>
  </si>
  <si>
    <t>烟肉</t>
  </si>
  <si>
    <t>Egg, whole, cooked, omelet</t>
  </si>
  <si>
    <t>奄列</t>
  </si>
  <si>
    <t>一份</t>
  </si>
  <si>
    <t>Deluxe Breakfast</t>
  </si>
  <si>
    <t>精选早晨全餐</t>
  </si>
  <si>
    <t>Char siu roll</t>
  </si>
  <si>
    <t>叉燒餐包</t>
  </si>
  <si>
    <t>scholar congee</t>
  </si>
  <si>
    <t>及第粥</t>
  </si>
  <si>
    <t>congee with dried fish and peanut</t>
  </si>
  <si>
    <t>柴魚花生粥</t>
  </si>
  <si>
    <t>congee with preserved duck egg and pork mince</t>
  </si>
  <si>
    <t>皮蛋瘦肉粥</t>
  </si>
  <si>
    <t>Fried dough</t>
  </si>
  <si>
    <t>油器 (油炸鬼, 牛脷酥)</t>
  </si>
  <si>
    <t>P37</t>
  </si>
  <si>
    <t>sandwiches with ham and egg</t>
  </si>
  <si>
    <t>火腿蛋三文治</t>
  </si>
  <si>
    <t>macaroni with ham</t>
  </si>
  <si>
    <t>火腿通粉</t>
  </si>
  <si>
    <t>fried rice vermicelli</t>
  </si>
  <si>
    <t>炒米粉</t>
  </si>
  <si>
    <t>Fried dough wrapped with rice roll</t>
  </si>
  <si>
    <t>炸兩</t>
  </si>
  <si>
    <t>Oatmeal, prepared with milk</t>
  </si>
  <si>
    <t>牛奶麥皮</t>
  </si>
  <si>
    <t>Rice roll with beef slices</t>
  </si>
  <si>
    <t>牛肉腸粉</t>
  </si>
  <si>
    <t>Sandwiches with beef mince and egg</t>
  </si>
  <si>
    <t>牛肉蛋三文治</t>
  </si>
  <si>
    <t>sandwiches with tomato and egg</t>
  </si>
  <si>
    <t>番茄蛋三文治</t>
  </si>
  <si>
    <t>congee with squid, pork skin and mince</t>
  </si>
  <si>
    <t>艇仔粥</t>
  </si>
  <si>
    <t>sandwiches with cheese and ham</t>
  </si>
  <si>
    <t>芝士火腿三文治</t>
  </si>
  <si>
    <t>Pork strips and preserved vegetable with rice vermicelli in soup</t>
  </si>
  <si>
    <t>雪菜肉絲湯米粉</t>
  </si>
  <si>
    <t>Sandwiches with salted beef mince</t>
  </si>
  <si>
    <t>鹹牛肉三文治</t>
  </si>
  <si>
    <t>breakfast sandwich, sausage egg &amp; cheese, McMuffin</t>
  </si>
  <si>
    <t>豬柳蛋漢堡</t>
  </si>
  <si>
    <t>5. Snacks</t>
  </si>
  <si>
    <t>Jerky, beef</t>
  </si>
  <si>
    <t>牛肉乾</t>
  </si>
  <si>
    <t>M065</t>
  </si>
  <si>
    <t>小食/零食</t>
  </si>
  <si>
    <t>Jerky, pork</t>
  </si>
  <si>
    <t>豬肉乾</t>
  </si>
  <si>
    <t>M066</t>
  </si>
  <si>
    <t>Floss, beef</t>
  </si>
  <si>
    <t>牛肉鬆</t>
  </si>
  <si>
    <t>M33</t>
  </si>
  <si>
    <t>一湯匙</t>
  </si>
  <si>
    <t>Floss, pork</t>
  </si>
  <si>
    <t>豬肉鬆</t>
  </si>
  <si>
    <t>M18</t>
  </si>
  <si>
    <t>Squid, dried</t>
  </si>
  <si>
    <t>魷魚乾</t>
  </si>
  <si>
    <t>Survey</t>
  </si>
  <si>
    <t>potato chips, plain</t>
  </si>
  <si>
    <t>薯片</t>
  </si>
  <si>
    <t>cookie, wafer, vanilla</t>
  </si>
  <si>
    <t>威化餅</t>
  </si>
  <si>
    <t>USDA: Murray</t>
  </si>
  <si>
    <t>cookie, chocolate chip, medium, 2 1/4", enriched, higher fat</t>
  </si>
  <si>
    <t>朱古力曲奇餅</t>
  </si>
  <si>
    <t>crackers, saltine, rectangle</t>
  </si>
  <si>
    <t>蘇打餅</t>
  </si>
  <si>
    <t>cake, sponge</t>
  </si>
  <si>
    <t>清蛋糕</t>
  </si>
  <si>
    <t>chocolate bar, milk</t>
  </si>
  <si>
    <t>牛奶朱古力</t>
  </si>
  <si>
    <t>candy bar, milk chocolate, with almonds, 1.55 oz</t>
  </si>
  <si>
    <t>牛奶朱古力(有杏仁)</t>
  </si>
  <si>
    <t>candy, fruit &amp; nut, soft, squares</t>
  </si>
  <si>
    <t>水果糖</t>
  </si>
  <si>
    <t>prunes, dried</t>
  </si>
  <si>
    <t>梅干</t>
  </si>
  <si>
    <t>raisins, seedless, packed cup</t>
  </si>
  <si>
    <t>提子干</t>
  </si>
  <si>
    <t>cashews, oil roasted, whole, unsalted</t>
  </si>
  <si>
    <t>腰果(油烤,無鹽)</t>
  </si>
  <si>
    <t>半碗</t>
  </si>
  <si>
    <t>peanuts, salted, oil roasted</t>
  </si>
  <si>
    <t>花生(油烤,有鹽)</t>
  </si>
  <si>
    <t>yogurt, plain, 8g protein, from whole milk</t>
  </si>
  <si>
    <t>全脂乳酪</t>
  </si>
  <si>
    <t>yogurt, plain, 12g protein, lowfat</t>
  </si>
  <si>
    <t>低脂乳酪</t>
  </si>
  <si>
    <t>(source: CFS reports)</t>
  </si>
  <si>
    <t>Cracker, cheese filling</t>
  </si>
  <si>
    <t>芝士味夾心餅乾</t>
  </si>
  <si>
    <t>Biscuits, digestive</t>
  </si>
  <si>
    <t>消化餅</t>
  </si>
  <si>
    <t>Cheese cracker</t>
  </si>
  <si>
    <t>芝士餅</t>
  </si>
  <si>
    <t>?retain</t>
  </si>
  <si>
    <t>Pork Rind Snack</t>
  </si>
  <si>
    <t>脆豬皮小食</t>
  </si>
  <si>
    <t>豬皮小食</t>
  </si>
  <si>
    <t>Shrimp chip</t>
  </si>
  <si>
    <t>龍蝦片</t>
  </si>
  <si>
    <t>Tortilla corn chip</t>
  </si>
  <si>
    <t>粟米脆片</t>
  </si>
  <si>
    <t>Curry fish ball</t>
  </si>
  <si>
    <t>咖喱魚蛋</t>
  </si>
  <si>
    <t>Mandarin Peel, dried, preserved</t>
  </si>
  <si>
    <t>陳皮梅</t>
  </si>
  <si>
    <t>LEISURELY</t>
  </si>
  <si>
    <t>Fast foods, french toast with butter</t>
  </si>
  <si>
    <t>西多士</t>
  </si>
  <si>
    <t>Chicken leg, fried</t>
  </si>
  <si>
    <t>炸雞髀</t>
  </si>
  <si>
    <t>Bread, white, commercially prepared, toasted, with butter, with peanut butter</t>
  </si>
  <si>
    <t>奶醬多</t>
  </si>
  <si>
    <t>Egg tart</t>
  </si>
  <si>
    <t>酥皮蛋撻</t>
  </si>
  <si>
    <t>Club sandwich, with cheese, lettuce, and mayonnaise</t>
  </si>
  <si>
    <t>公司治</t>
  </si>
  <si>
    <t>Fried Chicken Wing</t>
  </si>
  <si>
    <t>炸雞翼</t>
  </si>
  <si>
    <t>Bread, white, toasted with butter</t>
  </si>
  <si>
    <t>奶油多</t>
  </si>
  <si>
    <t>Bread, white, toasted with jam, with peanut butter</t>
  </si>
  <si>
    <t>占醬多</t>
  </si>
  <si>
    <t>hot dog, plain, with bun</t>
  </si>
  <si>
    <t>熱狗包</t>
  </si>
  <si>
    <t>french fries</t>
  </si>
  <si>
    <t>炸薯條</t>
  </si>
  <si>
    <t>"Pineapple Bun" with butter</t>
  </si>
  <si>
    <t>菠蘿油</t>
  </si>
  <si>
    <t>6. HK bakery</t>
  </si>
  <si>
    <t>bread, soft white</t>
  </si>
  <si>
    <t>白方包</t>
  </si>
  <si>
    <t>麵包</t>
  </si>
  <si>
    <t>bread, whole wheat</t>
  </si>
  <si>
    <t>麥方包</t>
  </si>
  <si>
    <t>bun, sweet, with yeast</t>
  </si>
  <si>
    <t>甜包(甜酵母麵包)</t>
  </si>
  <si>
    <t>P212</t>
  </si>
  <si>
    <t>一個</t>
  </si>
  <si>
    <t>croissant, butter</t>
  </si>
  <si>
    <t>牛角包</t>
  </si>
  <si>
    <t>roll, dinner, large</t>
  </si>
  <si>
    <t>餐包</t>
  </si>
  <si>
    <t>roll, sausage</t>
  </si>
  <si>
    <t>腸仔包</t>
  </si>
  <si>
    <t>Swiss roll</t>
  </si>
  <si>
    <t>瑞士卷</t>
  </si>
  <si>
    <t>"Pineapple Bun"</t>
  </si>
  <si>
    <t>菠蘿包</t>
  </si>
  <si>
    <t>Pork chop bun, with onions</t>
  </si>
  <si>
    <t>洋蔥豬扒包</t>
  </si>
  <si>
    <t>roll, tuna</t>
  </si>
  <si>
    <t>吞拿魚包</t>
  </si>
  <si>
    <t>bun, raisin</t>
  </si>
  <si>
    <t>提子包</t>
  </si>
  <si>
    <t>7. HK desserts  </t>
  </si>
  <si>
    <t>Sweet soup</t>
  </si>
  <si>
    <t>糖水</t>
  </si>
  <si>
    <t>L12</t>
  </si>
  <si>
    <t>港式甜品</t>
  </si>
  <si>
    <t>Bean curd pudding</t>
  </si>
  <si>
    <t>豆腐花</t>
  </si>
  <si>
    <t>L1</t>
  </si>
  <si>
    <t>Mango pudding</t>
  </si>
  <si>
    <t>芒果布甸</t>
  </si>
  <si>
    <t>P65</t>
  </si>
  <si>
    <t>蛋撻</t>
  </si>
  <si>
    <t>P84</t>
  </si>
  <si>
    <t>Egglette, original flavour</t>
  </si>
  <si>
    <t>雞蛋仔</t>
  </si>
  <si>
    <t>P23</t>
  </si>
  <si>
    <t>ice cream, vanilla</t>
  </si>
  <si>
    <t>香草味雪糕</t>
  </si>
  <si>
    <t>雪糕味香草</t>
  </si>
  <si>
    <t>frozen yogurt, soft serve, vanilla</t>
  </si>
  <si>
    <t>軟雪糕</t>
  </si>
  <si>
    <t>ice cream, Drumstick sundae cone, Grand, individual cup</t>
  </si>
  <si>
    <t>雪糕桶(支装)</t>
  </si>
  <si>
    <t>Dreyer's</t>
  </si>
  <si>
    <t>ice cream bar, raspberry creamsicle</t>
  </si>
  <si>
    <t>雪糕棒</t>
  </si>
  <si>
    <t>Popsicle</t>
  </si>
  <si>
    <t>snack pie, apple</t>
  </si>
  <si>
    <t>蘋果派</t>
  </si>
  <si>
    <t>fruit cocktail, canned, in heavy syrup</t>
  </si>
  <si>
    <t>水果沙律</t>
  </si>
  <si>
    <t>Mango sago dessert with pomelo</t>
  </si>
  <si>
    <t>楊枝甘露</t>
  </si>
  <si>
    <t>Steamed milk pudding</t>
  </si>
  <si>
    <t>燉奶</t>
  </si>
  <si>
    <t>Steamed egg pudding</t>
  </si>
  <si>
    <t>燉蛋</t>
  </si>
  <si>
    <t>8. Condiments</t>
  </si>
  <si>
    <t>oil, vegetable</t>
  </si>
  <si>
    <t>植物油</t>
  </si>
  <si>
    <t>Crisco</t>
  </si>
  <si>
    <t>調味料</t>
  </si>
  <si>
    <t>lard</t>
  </si>
  <si>
    <t>豬油</t>
  </si>
  <si>
    <t>butter, salted</t>
  </si>
  <si>
    <t>牛油 (有鹽)</t>
  </si>
  <si>
    <t>margarine, 80% fat</t>
  </si>
  <si>
    <t>植物牛油</t>
  </si>
  <si>
    <t>soy sauce</t>
  </si>
  <si>
    <t>醬油</t>
  </si>
  <si>
    <t>La Choy</t>
  </si>
  <si>
    <t>dressing, mayonnaise type</t>
  </si>
  <si>
    <t>蛋黃醬</t>
  </si>
  <si>
    <t>jam</t>
  </si>
  <si>
    <t>果醬</t>
  </si>
  <si>
    <t>peanut butter, creamy</t>
  </si>
  <si>
    <t>花生醬</t>
  </si>
  <si>
    <t>syrup, corn, light</t>
  </si>
  <si>
    <t>糖漿</t>
  </si>
  <si>
    <t>honey, extracted</t>
  </si>
  <si>
    <t>蜂蜜</t>
  </si>
  <si>
    <t>condensed milk, canned, sweetened</t>
  </si>
  <si>
    <t>煉奶</t>
  </si>
  <si>
    <t>evaporated milk, canned, with vitamin D</t>
  </si>
  <si>
    <t>淡奶</t>
  </si>
  <si>
    <t>Salad dressing, caesar dressing, regular</t>
  </si>
  <si>
    <t>凱薩沙律醬</t>
  </si>
  <si>
    <t>9. Fruits</t>
  </si>
  <si>
    <t>orange, navel, fresh</t>
  </si>
  <si>
    <t>橙</t>
  </si>
  <si>
    <t>水果</t>
  </si>
  <si>
    <t>apple, fresh, small</t>
  </si>
  <si>
    <t>蘋果</t>
  </si>
  <si>
    <t>USDA: Commodity</t>
  </si>
  <si>
    <t>asian pear, fresh</t>
  </si>
  <si>
    <t>梨</t>
  </si>
  <si>
    <t>banana, fresh, medium</t>
  </si>
  <si>
    <t>香蕉</t>
  </si>
  <si>
    <t>dragon fruit, fresh</t>
  </si>
  <si>
    <t>火龍果</t>
  </si>
  <si>
    <t>F10</t>
  </si>
  <si>
    <t>durian, frozen</t>
  </si>
  <si>
    <t>榴蓮</t>
  </si>
  <si>
    <t>added 9 fruits</t>
  </si>
  <si>
    <t>哈蜜瓜</t>
  </si>
  <si>
    <t>士多啤梨</t>
  </si>
  <si>
    <t>布冧</t>
  </si>
  <si>
    <t>車厘子</t>
  </si>
  <si>
    <t>芒果</t>
  </si>
  <si>
    <t>菠蘿</t>
  </si>
  <si>
    <t>藍莓</t>
  </si>
  <si>
    <t>西瓜</t>
  </si>
  <si>
    <t>金奇異果</t>
  </si>
  <si>
    <t>柚子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</si>
</sst>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b/>
      <sz val="12.0"/>
      <color theme="1"/>
      <name val="Calibri"/>
      <scheme val="minor"/>
    </font>
    <font>
      <b/>
      <sz val="12.0"/>
      <color rgb="FFFF0000"/>
      <name val="Calibri"/>
      <scheme val="minor"/>
    </font>
    <font>
      <sz val="11.0"/>
      <color rgb="FFFF0000"/>
      <name val="Calibri"/>
      <scheme val="minor"/>
    </font>
    <font>
      <b/>
      <sz val="12.0"/>
      <color theme="1"/>
      <name val="Noto Sans Symbols"/>
    </font>
    <font/>
    <font>
      <b/>
      <sz val="11.0"/>
      <color rgb="FFFF0000"/>
      <name val="Calibri"/>
      <scheme val="minor"/>
    </font>
    <font>
      <b/>
      <strike/>
      <sz val="11.0"/>
      <color theme="1"/>
      <name val="Calibri"/>
      <scheme val="minor"/>
    </font>
    <font>
      <strike/>
      <sz val="11.0"/>
      <color theme="1"/>
      <name val="Calibri"/>
      <scheme val="minor"/>
    </font>
    <font>
      <sz val="11.0"/>
      <color rgb="FF7030A0"/>
      <name val="Calibri"/>
      <scheme val="minor"/>
    </font>
    <font>
      <sz val="10.0"/>
      <color theme="1"/>
      <name val="Calibri"/>
      <scheme val="minor"/>
    </font>
    <font>
      <color theme="1"/>
      <name val="Calibri"/>
      <scheme val="minor"/>
    </font>
    <font>
      <sz val="11.0"/>
      <color theme="10"/>
      <name val="Calibri"/>
      <scheme val="minor"/>
    </font>
    <font>
      <sz val="8.0"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</fills>
  <borders count="21">
    <border/>
    <border>
      <left style="medium">
        <color rgb="FF000000"/>
      </left>
      <top style="medium">
        <color rgb="FF000000"/>
      </top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/>
      <top/>
      <bottom/>
    </border>
    <border>
      <right style="medium">
        <color rgb="FF000000"/>
      </right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</border>
    <border>
      <left style="medium">
        <color rgb="FF000000"/>
      </left>
      <right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1" fillId="0" fontId="0" numFmtId="0" xfId="0" applyAlignment="1" applyBorder="1" applyFont="1">
      <alignment horizontal="left" vertical="center"/>
    </xf>
    <xf borderId="2" fillId="2" fontId="0" numFmtId="0" xfId="0" applyAlignment="1" applyBorder="1" applyFill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1" fillId="0" fontId="4" numFmtId="0" xfId="0" applyAlignment="1" applyBorder="1" applyFont="1">
      <alignment horizontal="left" vertical="center"/>
    </xf>
    <xf borderId="5" fillId="0" fontId="0" numFmtId="0" xfId="0" applyAlignment="1" applyBorder="1" applyFont="1">
      <alignment horizontal="left" vertical="center"/>
    </xf>
    <xf borderId="0" fillId="0" fontId="0" numFmtId="164" xfId="0" applyAlignment="1" applyFont="1" applyNumberFormat="1">
      <alignment horizontal="right"/>
    </xf>
    <xf borderId="0" fillId="0" fontId="0" numFmtId="0" xfId="0" applyAlignment="1" applyFont="1">
      <alignment horizontal="right"/>
    </xf>
    <xf borderId="6" fillId="3" fontId="1" numFmtId="0" xfId="0" applyAlignment="1" applyBorder="1" applyFill="1" applyFont="1">
      <alignment horizontal="left" vertical="center"/>
    </xf>
    <xf borderId="0" fillId="0" fontId="1" numFmtId="0" xfId="0" applyAlignment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6" fillId="4" fontId="7" numFmtId="0" xfId="0" applyAlignment="1" applyBorder="1" applyFill="1" applyFont="1">
      <alignment horizontal="left" vertical="center"/>
    </xf>
    <xf borderId="8" fillId="4" fontId="1" numFmtId="0" xfId="0" applyAlignment="1" applyBorder="1" applyFont="1">
      <alignment horizontal="left" vertical="center"/>
    </xf>
    <xf borderId="7" fillId="0" fontId="1" numFmtId="0" xfId="0" applyAlignment="1" applyBorder="1" applyFont="1">
      <alignment horizontal="left" vertical="center"/>
    </xf>
    <xf borderId="6" fillId="3" fontId="0" numFmtId="0" xfId="0" applyAlignment="1" applyBorder="1" applyFont="1">
      <alignment horizontal="center" vertical="center"/>
    </xf>
    <xf borderId="0" fillId="0" fontId="0" numFmtId="164" xfId="0" applyAlignment="1" applyFont="1" applyNumberFormat="1">
      <alignment horizontal="center" vertical="center"/>
    </xf>
    <xf borderId="7" fillId="0" fontId="0" numFmtId="164" xfId="0" applyAlignment="1" applyBorder="1" applyFont="1" applyNumberFormat="1">
      <alignment horizontal="center" vertical="center"/>
    </xf>
    <xf borderId="6" fillId="4" fontId="4" numFmtId="0" xfId="0" applyAlignment="1" applyBorder="1" applyFont="1">
      <alignment horizontal="center" vertical="center"/>
    </xf>
    <xf borderId="8" fillId="4" fontId="0" numFmtId="0" xfId="0" applyAlignment="1" applyBorder="1" applyFont="1">
      <alignment horizontal="center" vertical="center"/>
    </xf>
    <xf borderId="0" fillId="0" fontId="0" numFmtId="164" xfId="0" applyAlignment="1" applyFont="1" applyNumberFormat="1">
      <alignment horizontal="right" vertical="center"/>
    </xf>
    <xf borderId="7" fillId="0" fontId="0" numFmtId="164" xfId="0" applyAlignment="1" applyBorder="1" applyFont="1" applyNumberFormat="1">
      <alignment horizontal="right" vertical="center"/>
    </xf>
    <xf borderId="8" fillId="5" fontId="0" numFmtId="0" xfId="0" applyAlignment="1" applyBorder="1" applyFill="1" applyFont="1">
      <alignment horizontal="left" vertical="center"/>
    </xf>
    <xf borderId="9" fillId="0" fontId="8" numFmtId="164" xfId="0" applyAlignment="1" applyBorder="1" applyFont="1" applyNumberFormat="1">
      <alignment horizontal="center"/>
    </xf>
    <xf borderId="10" fillId="0" fontId="8" numFmtId="0" xfId="0" applyAlignment="1" applyBorder="1" applyFont="1">
      <alignment horizontal="center"/>
    </xf>
    <xf borderId="11" fillId="0" fontId="8" numFmtId="0" xfId="0" applyAlignment="1" applyBorder="1" applyFont="1">
      <alignment horizontal="center"/>
    </xf>
    <xf borderId="0" fillId="0" fontId="1" numFmtId="0" xfId="0" applyAlignment="1" applyFont="1">
      <alignment horizontal="left" readingOrder="0"/>
    </xf>
    <xf borderId="0" fillId="0" fontId="0" numFmtId="0" xfId="0" applyAlignment="1" applyFont="1">
      <alignment horizontal="center" vertical="center"/>
    </xf>
    <xf borderId="6" fillId="6" fontId="9" numFmtId="0" xfId="0" applyAlignment="1" applyBorder="1" applyFill="1" applyFont="1">
      <alignment horizontal="center"/>
    </xf>
    <xf borderId="0" fillId="0" fontId="9" numFmtId="0" xfId="0" applyAlignment="1" applyFont="1">
      <alignment horizontal="center"/>
    </xf>
    <xf borderId="7" fillId="0" fontId="9" numFmtId="164" xfId="0" applyAlignment="1" applyBorder="1" applyFont="1" applyNumberFormat="1">
      <alignment horizontal="center"/>
    </xf>
    <xf borderId="6" fillId="5" fontId="9" numFmtId="0" xfId="0" applyAlignment="1" applyBorder="1" applyFont="1">
      <alignment horizontal="center"/>
    </xf>
    <xf borderId="0" fillId="0" fontId="9" numFmtId="164" xfId="0" applyAlignment="1" applyFont="1" applyNumberFormat="1">
      <alignment horizontal="center"/>
    </xf>
    <xf borderId="6" fillId="7" fontId="9" numFmtId="0" xfId="0" applyAlignment="1" applyBorder="1" applyFill="1" applyFont="1">
      <alignment horizontal="center"/>
    </xf>
    <xf borderId="12" fillId="6" fontId="9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 vertical="center"/>
    </xf>
    <xf borderId="7" fillId="0" fontId="9" numFmtId="0" xfId="0" applyAlignment="1" applyBorder="1" applyFont="1">
      <alignment horizontal="center" vertical="center"/>
    </xf>
    <xf borderId="8" fillId="6" fontId="0" numFmtId="0" xfId="0" applyAlignment="1" applyBorder="1" applyFont="1">
      <alignment horizontal="left" vertical="center"/>
    </xf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6" fillId="4" fontId="4" numFmtId="16" xfId="0" applyAlignment="1" applyBorder="1" applyFont="1" applyNumberFormat="1">
      <alignment horizontal="center" vertical="center"/>
    </xf>
    <xf borderId="0" fillId="0" fontId="10" numFmtId="0" xfId="0" applyAlignment="1" applyFont="1">
      <alignment horizontal="left"/>
    </xf>
    <xf borderId="1" fillId="0" fontId="0" numFmtId="0" xfId="0" applyAlignment="1" applyBorder="1" applyFont="1">
      <alignment horizontal="left"/>
    </xf>
    <xf borderId="5" fillId="0" fontId="1" numFmtId="0" xfId="0" applyAlignment="1" applyBorder="1" applyFont="1">
      <alignment horizontal="left"/>
    </xf>
    <xf borderId="5" fillId="0" fontId="1" numFmtId="0" xfId="0" applyBorder="1" applyFont="1"/>
    <xf borderId="16" fillId="0" fontId="0" numFmtId="0" xfId="0" applyAlignment="1" applyBorder="1" applyFont="1">
      <alignment horizontal="left"/>
    </xf>
    <xf borderId="17" fillId="0" fontId="0" numFmtId="0" xfId="0" applyAlignment="1" applyBorder="1" applyFont="1">
      <alignment horizontal="left"/>
    </xf>
    <xf borderId="7" fillId="0" fontId="0" numFmtId="0" xfId="0" applyAlignment="1" applyBorder="1" applyFont="1">
      <alignment horizontal="left"/>
    </xf>
    <xf borderId="17" fillId="0" fontId="1" numFmtId="0" xfId="0" applyAlignment="1" applyBorder="1" applyFont="1">
      <alignment horizontal="left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left" shrinkToFit="0" vertical="center" wrapText="1"/>
    </xf>
    <xf borderId="18" fillId="0" fontId="1" numFmtId="0" xfId="0" applyAlignment="1" applyBorder="1" applyFont="1">
      <alignment horizontal="left"/>
    </xf>
    <xf borderId="14" fillId="0" fontId="0" numFmtId="0" xfId="0" applyAlignment="1" applyBorder="1" applyFont="1">
      <alignment horizontal="left"/>
    </xf>
    <xf borderId="14" fillId="0" fontId="0" numFmtId="0" xfId="0" applyAlignment="1" applyBorder="1" applyFont="1">
      <alignment horizontal="center"/>
    </xf>
    <xf borderId="15" fillId="0" fontId="0" numFmtId="0" xfId="0" applyAlignment="1" applyBorder="1" applyFont="1">
      <alignment horizontal="left"/>
    </xf>
    <xf borderId="0" fillId="0" fontId="11" numFmtId="0" xfId="0" applyAlignment="1" applyFont="1">
      <alignment horizontal="left" vertical="center"/>
    </xf>
    <xf borderId="8" fillId="6" fontId="11" numFmtId="0" xfId="0" applyAlignment="1" applyBorder="1" applyFont="1">
      <alignment horizontal="left" vertical="center"/>
    </xf>
    <xf borderId="0" fillId="0" fontId="12" numFmtId="0" xfId="0" applyFont="1"/>
    <xf borderId="8" fillId="5" fontId="11" numFmtId="0" xfId="0" applyAlignment="1" applyBorder="1" applyFont="1">
      <alignment horizontal="left" vertical="center"/>
    </xf>
    <xf borderId="17" fillId="0" fontId="1" numFmtId="0" xfId="0" applyAlignment="1" applyBorder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7" fillId="0" fontId="1" numFmtId="164" xfId="0" applyAlignment="1" applyBorder="1" applyFont="1" applyNumberFormat="1">
      <alignment horizontal="center" vertical="center"/>
    </xf>
    <xf borderId="17" fillId="0" fontId="4" numFmtId="0" xfId="0" applyAlignment="1" applyBorder="1" applyFont="1">
      <alignment horizontal="center" vertical="center"/>
    </xf>
    <xf borderId="0" fillId="0" fontId="1" numFmtId="164" xfId="0" applyAlignment="1" applyFont="1" applyNumberFormat="1">
      <alignment horizontal="right" vertical="center"/>
    </xf>
    <xf borderId="7" fillId="0" fontId="1" numFmtId="164" xfId="0" applyAlignment="1" applyBorder="1" applyFont="1" applyNumberFormat="1">
      <alignment horizontal="right" vertical="center"/>
    </xf>
    <xf borderId="8" fillId="7" fontId="0" numFmtId="0" xfId="0" applyAlignment="1" applyBorder="1" applyFont="1">
      <alignment horizontal="left" vertical="center"/>
    </xf>
    <xf borderId="6" fillId="4" fontId="7" numFmtId="0" xfId="0" applyAlignment="1" applyBorder="1" applyFont="1">
      <alignment horizontal="center" vertical="center"/>
    </xf>
    <xf borderId="6" fillId="4" fontId="4" numFmtId="12" xfId="0" applyAlignment="1" applyBorder="1" applyFont="1" applyNumberFormat="1">
      <alignment horizontal="center" vertical="center"/>
    </xf>
    <xf borderId="8" fillId="4" fontId="0" numFmtId="1" xfId="0" applyAlignment="1" applyBorder="1" applyFont="1" applyNumberFormat="1">
      <alignment horizontal="center" vertical="center"/>
    </xf>
    <xf borderId="0" fillId="0" fontId="7" numFmtId="0" xfId="0" applyAlignment="1" applyFont="1">
      <alignment horizontal="left"/>
    </xf>
    <xf borderId="6" fillId="3" fontId="0" numFmtId="1" xfId="0" applyAlignment="1" applyBorder="1" applyFont="1" applyNumberFormat="1">
      <alignment horizontal="center" vertical="center"/>
    </xf>
    <xf borderId="8" fillId="7" fontId="0" numFmtId="0" xfId="0" applyAlignment="1" applyBorder="1" applyFont="1">
      <alignment horizontal="left" shrinkToFit="0" vertical="center" wrapText="1"/>
    </xf>
    <xf borderId="17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left"/>
    </xf>
    <xf borderId="0" fillId="0" fontId="13" numFmtId="0" xfId="0" applyAlignment="1" applyFont="1">
      <alignment horizontal="left" vertical="center"/>
    </xf>
    <xf borderId="0" fillId="0" fontId="14" numFmtId="0" xfId="0" applyAlignment="1" applyFont="1">
      <alignment horizontal="left"/>
    </xf>
    <xf borderId="0" fillId="0" fontId="14" numFmtId="0" xfId="0" applyAlignment="1" applyFont="1">
      <alignment horizontal="center" vertical="center"/>
    </xf>
    <xf borderId="0" fillId="0" fontId="11" numFmtId="0" xfId="0" applyAlignment="1" applyFont="1">
      <alignment horizontal="left"/>
    </xf>
    <xf borderId="0" fillId="0" fontId="11" numFmtId="0" xfId="0" applyAlignment="1" applyFont="1">
      <alignment horizontal="center" vertical="center"/>
    </xf>
    <xf borderId="0" fillId="0" fontId="0" numFmtId="1" xfId="0" applyAlignment="1" applyFont="1" applyNumberFormat="1">
      <alignment horizontal="left"/>
    </xf>
    <xf borderId="0" fillId="0" fontId="0" numFmtId="12" xfId="0" applyAlignment="1" applyFont="1" applyNumberFormat="1">
      <alignment horizontal="left"/>
    </xf>
    <xf borderId="17" fillId="0" fontId="0" numFmtId="0" xfId="0" applyAlignment="1" applyBorder="1" applyFont="1">
      <alignment horizontal="center" vertical="center"/>
    </xf>
    <xf borderId="19" fillId="3" fontId="0" numFmtId="0" xfId="0" applyAlignment="1" applyBorder="1" applyFont="1">
      <alignment horizontal="center" vertical="center"/>
    </xf>
    <xf borderId="14" fillId="0" fontId="0" numFmtId="0" xfId="0" applyAlignment="1" applyBorder="1" applyFont="1">
      <alignment horizontal="center" vertical="center"/>
    </xf>
    <xf borderId="14" fillId="0" fontId="0" numFmtId="164" xfId="0" applyAlignment="1" applyBorder="1" applyFont="1" applyNumberFormat="1">
      <alignment horizontal="center" vertical="center"/>
    </xf>
    <xf borderId="15" fillId="0" fontId="0" numFmtId="164" xfId="0" applyAlignment="1" applyBorder="1" applyFont="1" applyNumberFormat="1">
      <alignment horizontal="center" vertical="center"/>
    </xf>
    <xf borderId="19" fillId="4" fontId="4" numFmtId="0" xfId="0" applyAlignment="1" applyBorder="1" applyFont="1">
      <alignment horizontal="center" vertical="center"/>
    </xf>
    <xf borderId="20" fillId="4" fontId="0" numFmtId="0" xfId="0" applyAlignment="1" applyBorder="1" applyFont="1">
      <alignment horizontal="center" vertical="center"/>
    </xf>
    <xf borderId="14" fillId="0" fontId="0" numFmtId="164" xfId="0" applyAlignment="1" applyBorder="1" applyFont="1" applyNumberFormat="1">
      <alignment horizontal="right" vertical="center"/>
    </xf>
    <xf borderId="15" fillId="0" fontId="0" numFmtId="164" xfId="0" applyAlignment="1" applyBorder="1" applyFont="1" applyNumberFormat="1">
      <alignment horizontal="right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20.29"/>
    <col customWidth="1" min="2" max="2" width="10.43"/>
    <col customWidth="1" hidden="1" min="3" max="3" width="65.43"/>
    <col customWidth="1" hidden="1" min="4" max="5" width="8.0"/>
    <col customWidth="1" min="6" max="6" width="20.14"/>
    <col customWidth="1" hidden="1" min="7" max="7" width="9.86"/>
    <col customWidth="1" min="8" max="8" width="15.57"/>
    <col customWidth="1" min="9" max="9" width="8.71"/>
    <col customWidth="1" min="10" max="16" width="9.14"/>
    <col customWidth="1" min="17" max="17" width="11.71"/>
    <col customWidth="1" min="18" max="18" width="1.86"/>
    <col customWidth="1" min="19" max="19" width="6.86"/>
    <col customWidth="1" min="20" max="20" width="11.43"/>
    <col customWidth="1" min="21" max="21" width="12.29"/>
    <col customWidth="1" min="22" max="29" width="9.14"/>
    <col customWidth="1" hidden="1" min="30" max="30" width="15.29"/>
    <col customWidth="1" min="31" max="41" width="9.0"/>
  </cols>
  <sheetData>
    <row r="1" ht="14.25" customHeight="1">
      <c r="A1" s="1" t="s">
        <v>0</v>
      </c>
      <c r="C1" s="2"/>
      <c r="D1" s="2"/>
      <c r="E1" s="2"/>
      <c r="F1" s="2"/>
      <c r="G1" s="2"/>
      <c r="H1" s="2"/>
      <c r="I1" s="3"/>
      <c r="J1" s="4"/>
      <c r="K1" s="4"/>
      <c r="L1" s="5" t="s">
        <v>1</v>
      </c>
      <c r="M1" s="5"/>
      <c r="N1" s="5"/>
      <c r="O1" s="5"/>
      <c r="P1" s="5" t="s">
        <v>2</v>
      </c>
      <c r="Q1" s="5" t="s">
        <v>2</v>
      </c>
      <c r="R1" s="3"/>
      <c r="S1" s="6"/>
      <c r="T1" s="3"/>
      <c r="U1" s="3"/>
      <c r="V1" s="3"/>
      <c r="W1" s="3"/>
      <c r="X1" s="3"/>
      <c r="Y1" s="3"/>
      <c r="Z1" s="3"/>
      <c r="AA1" s="3"/>
      <c r="AB1" s="3"/>
      <c r="AC1" s="3"/>
      <c r="AD1" s="7" t="s">
        <v>3</v>
      </c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14.25" customHeight="1">
      <c r="A2" s="1" t="s">
        <v>4</v>
      </c>
      <c r="C2" s="2"/>
      <c r="D2" s="2"/>
      <c r="E2" s="2"/>
      <c r="F2" s="2"/>
      <c r="G2" s="2"/>
      <c r="H2" s="2"/>
      <c r="I2" s="4"/>
      <c r="J2" s="4"/>
      <c r="K2" s="4"/>
      <c r="L2" s="8" t="s">
        <v>5</v>
      </c>
      <c r="M2" s="4"/>
      <c r="N2" s="4"/>
      <c r="O2" s="4"/>
      <c r="P2" s="8" t="s">
        <v>5</v>
      </c>
      <c r="Q2" s="8" t="s">
        <v>5</v>
      </c>
      <c r="R2" s="3"/>
      <c r="S2" s="6"/>
      <c r="T2" s="3"/>
      <c r="U2" s="3"/>
      <c r="V2" s="3"/>
      <c r="W2" s="3"/>
      <c r="X2" s="3"/>
      <c r="Y2" s="3"/>
      <c r="Z2" s="3"/>
      <c r="AA2" s="3"/>
      <c r="AB2" s="3"/>
      <c r="AC2" s="3"/>
      <c r="AD2" s="8" t="s">
        <v>5</v>
      </c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ht="14.25" customHeight="1">
      <c r="A3" s="1" t="s">
        <v>6</v>
      </c>
      <c r="C3" s="2"/>
      <c r="D3" s="2"/>
      <c r="E3" s="2"/>
      <c r="F3" s="2"/>
      <c r="G3" s="2"/>
      <c r="H3" s="2"/>
      <c r="I3" s="9"/>
      <c r="J3" s="10" t="s">
        <v>7</v>
      </c>
      <c r="K3" s="11"/>
      <c r="L3" s="11"/>
      <c r="M3" s="11"/>
      <c r="N3" s="11"/>
      <c r="O3" s="11"/>
      <c r="P3" s="11"/>
      <c r="Q3" s="12"/>
      <c r="R3" s="3"/>
      <c r="S3" s="13"/>
      <c r="T3" s="14"/>
      <c r="U3" s="14"/>
      <c r="V3" s="10" t="s">
        <v>7</v>
      </c>
      <c r="W3" s="11"/>
      <c r="X3" s="11"/>
      <c r="Y3" s="11"/>
      <c r="Z3" s="11"/>
      <c r="AA3" s="11"/>
      <c r="AB3" s="11"/>
      <c r="AC3" s="12"/>
      <c r="AD3" s="3"/>
      <c r="AE3" s="15"/>
      <c r="AF3" s="15"/>
      <c r="AG3" s="16"/>
      <c r="AH3" s="2"/>
      <c r="AI3" s="2"/>
      <c r="AJ3" s="2"/>
      <c r="AK3" s="2"/>
      <c r="AL3" s="2"/>
      <c r="AM3" s="2"/>
      <c r="AN3" s="2"/>
      <c r="AO3" s="2"/>
    </row>
    <row r="4" ht="14.25" customHeight="1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15</v>
      </c>
      <c r="I4" s="17" t="s">
        <v>16</v>
      </c>
      <c r="J4" s="18" t="s">
        <v>17</v>
      </c>
      <c r="K4" s="18" t="s">
        <v>18</v>
      </c>
      <c r="L4" s="18" t="s">
        <v>19</v>
      </c>
      <c r="M4" s="18" t="s">
        <v>20</v>
      </c>
      <c r="N4" s="18" t="s">
        <v>21</v>
      </c>
      <c r="O4" s="18" t="s">
        <v>22</v>
      </c>
      <c r="P4" s="18" t="s">
        <v>23</v>
      </c>
      <c r="Q4" s="19" t="s">
        <v>24</v>
      </c>
      <c r="R4" s="7"/>
      <c r="S4" s="20" t="s">
        <v>25</v>
      </c>
      <c r="T4" s="21" t="s">
        <v>26</v>
      </c>
      <c r="U4" s="21" t="s">
        <v>27</v>
      </c>
      <c r="V4" s="7" t="s">
        <v>17</v>
      </c>
      <c r="W4" s="7" t="s">
        <v>18</v>
      </c>
      <c r="X4" s="7" t="s">
        <v>19</v>
      </c>
      <c r="Y4" s="7" t="s">
        <v>20</v>
      </c>
      <c r="Z4" s="7" t="s">
        <v>21</v>
      </c>
      <c r="AA4" s="7" t="s">
        <v>22</v>
      </c>
      <c r="AB4" s="7" t="s">
        <v>23</v>
      </c>
      <c r="AC4" s="22" t="s">
        <v>24</v>
      </c>
      <c r="AD4" s="7" t="s">
        <v>13</v>
      </c>
      <c r="AE4" s="15"/>
      <c r="AF4" s="15"/>
      <c r="AG4" s="16"/>
      <c r="AH4" s="1"/>
      <c r="AI4" s="1"/>
      <c r="AJ4" s="1"/>
      <c r="AK4" s="1"/>
      <c r="AL4" s="1"/>
      <c r="AM4" s="1"/>
      <c r="AN4" s="1"/>
      <c r="AO4" s="1"/>
    </row>
    <row r="5" ht="14.25" customHeight="1">
      <c r="A5" s="1" t="s">
        <v>28</v>
      </c>
      <c r="B5" s="1"/>
      <c r="C5" s="2" t="s">
        <v>29</v>
      </c>
      <c r="D5" s="2">
        <v>100.0</v>
      </c>
      <c r="E5" s="2" t="s">
        <v>30</v>
      </c>
      <c r="F5" s="2" t="s">
        <v>31</v>
      </c>
      <c r="G5" s="2">
        <v>33683.0</v>
      </c>
      <c r="H5" s="2" t="s">
        <v>32</v>
      </c>
      <c r="I5" s="23">
        <v>100.0</v>
      </c>
      <c r="J5" s="24">
        <v>286.84</v>
      </c>
      <c r="K5" s="24">
        <v>13.16</v>
      </c>
      <c r="L5" s="24">
        <v>2.63</v>
      </c>
      <c r="M5" s="24">
        <v>0.0</v>
      </c>
      <c r="N5" s="24">
        <v>0.0</v>
      </c>
      <c r="O5" s="24">
        <v>47.37</v>
      </c>
      <c r="P5" s="24">
        <v>0.0</v>
      </c>
      <c r="Q5" s="25">
        <v>252.63</v>
      </c>
      <c r="R5" s="18"/>
      <c r="S5" s="26" t="s">
        <v>33</v>
      </c>
      <c r="T5" s="27">
        <v>34.0</v>
      </c>
      <c r="U5" s="27">
        <f t="shared" ref="U5:U119" si="2">T5/I5</f>
        <v>0.34</v>
      </c>
      <c r="V5" s="28">
        <f t="shared" ref="V5:AC5" si="1">$U$5*J5</f>
        <v>97.5256</v>
      </c>
      <c r="W5" s="28">
        <f t="shared" si="1"/>
        <v>4.4744</v>
      </c>
      <c r="X5" s="28">
        <f t="shared" si="1"/>
        <v>0.8942</v>
      </c>
      <c r="Y5" s="28">
        <f t="shared" si="1"/>
        <v>0</v>
      </c>
      <c r="Z5" s="28">
        <f t="shared" si="1"/>
        <v>0</v>
      </c>
      <c r="AA5" s="28">
        <f t="shared" si="1"/>
        <v>16.1058</v>
      </c>
      <c r="AB5" s="28">
        <f t="shared" si="1"/>
        <v>0</v>
      </c>
      <c r="AC5" s="29">
        <f t="shared" si="1"/>
        <v>85.8942</v>
      </c>
      <c r="AD5" s="30" t="s">
        <v>31</v>
      </c>
      <c r="AE5" s="2"/>
      <c r="AF5" s="31" t="s">
        <v>34</v>
      </c>
      <c r="AG5" s="32" t="s">
        <v>35</v>
      </c>
      <c r="AH5" s="32" t="s">
        <v>36</v>
      </c>
      <c r="AI5" s="32" t="s">
        <v>37</v>
      </c>
      <c r="AJ5" s="33" t="s">
        <v>38</v>
      </c>
      <c r="AK5" s="1"/>
      <c r="AL5" s="2"/>
      <c r="AM5" s="2"/>
      <c r="AN5" s="2"/>
      <c r="AO5" s="2"/>
    </row>
    <row r="6" ht="14.25" customHeight="1">
      <c r="A6" s="34" t="s">
        <v>39</v>
      </c>
      <c r="C6" s="2" t="s">
        <v>40</v>
      </c>
      <c r="D6" s="2">
        <v>100.0</v>
      </c>
      <c r="E6" s="2" t="s">
        <v>30</v>
      </c>
      <c r="F6" s="2" t="s">
        <v>41</v>
      </c>
      <c r="G6" s="2">
        <v>56483.0</v>
      </c>
      <c r="H6" s="2" t="s">
        <v>42</v>
      </c>
      <c r="I6" s="23">
        <v>100.0</v>
      </c>
      <c r="J6" s="24">
        <v>229.79</v>
      </c>
      <c r="K6" s="24">
        <v>8.51</v>
      </c>
      <c r="L6" s="24">
        <v>11.06</v>
      </c>
      <c r="M6" s="24">
        <v>4.26</v>
      </c>
      <c r="N6" s="24">
        <v>0.0</v>
      </c>
      <c r="O6" s="24">
        <v>23.83</v>
      </c>
      <c r="P6" s="24">
        <v>0.0</v>
      </c>
      <c r="Q6" s="25">
        <v>425.53</v>
      </c>
      <c r="R6" s="35"/>
      <c r="S6" s="26" t="s">
        <v>33</v>
      </c>
      <c r="T6" s="27">
        <v>118.0</v>
      </c>
      <c r="U6" s="27">
        <f t="shared" si="2"/>
        <v>1.18</v>
      </c>
      <c r="V6" s="28">
        <f t="shared" ref="V6:AC6" si="3">$U$6*J6</f>
        <v>271.1522</v>
      </c>
      <c r="W6" s="28">
        <f t="shared" si="3"/>
        <v>10.0418</v>
      </c>
      <c r="X6" s="28">
        <f t="shared" si="3"/>
        <v>13.0508</v>
      </c>
      <c r="Y6" s="28">
        <f t="shared" si="3"/>
        <v>5.0268</v>
      </c>
      <c r="Z6" s="28">
        <f t="shared" si="3"/>
        <v>0</v>
      </c>
      <c r="AA6" s="28">
        <f t="shared" si="3"/>
        <v>28.1194</v>
      </c>
      <c r="AB6" s="28">
        <f t="shared" si="3"/>
        <v>0</v>
      </c>
      <c r="AC6" s="29">
        <f t="shared" si="3"/>
        <v>502.1254</v>
      </c>
      <c r="AD6" s="30" t="s">
        <v>41</v>
      </c>
      <c r="AE6" s="2"/>
      <c r="AF6" s="36" t="s">
        <v>43</v>
      </c>
      <c r="AG6" s="37">
        <v>17.6</v>
      </c>
      <c r="AH6" s="37">
        <v>22.6</v>
      </c>
      <c r="AI6" s="37">
        <v>582.1</v>
      </c>
      <c r="AJ6" s="38">
        <f>AI6/(38758/100)</f>
        <v>1.501883482</v>
      </c>
      <c r="AK6" s="2"/>
      <c r="AL6" s="2"/>
      <c r="AM6" s="16"/>
      <c r="AN6" s="16"/>
      <c r="AO6" s="2"/>
    </row>
    <row r="7" ht="14.25" customHeight="1">
      <c r="A7" s="1"/>
      <c r="C7" s="2" t="s">
        <v>44</v>
      </c>
      <c r="D7" s="2">
        <v>100.0</v>
      </c>
      <c r="E7" s="2" t="s">
        <v>30</v>
      </c>
      <c r="F7" s="2" t="s">
        <v>45</v>
      </c>
      <c r="G7" s="2">
        <v>69008.0</v>
      </c>
      <c r="H7" s="2" t="s">
        <v>46</v>
      </c>
      <c r="I7" s="23">
        <v>100.0</v>
      </c>
      <c r="J7" s="24">
        <v>264.0</v>
      </c>
      <c r="K7" s="24">
        <v>12.92</v>
      </c>
      <c r="L7" s="24">
        <v>10.09</v>
      </c>
      <c r="M7" s="24">
        <v>3.5</v>
      </c>
      <c r="N7" s="24">
        <v>0.43</v>
      </c>
      <c r="O7" s="24">
        <v>30.28</v>
      </c>
      <c r="P7" s="24">
        <v>0.0</v>
      </c>
      <c r="Q7" s="25">
        <v>494.0</v>
      </c>
      <c r="R7" s="35"/>
      <c r="S7" s="26" t="s">
        <v>33</v>
      </c>
      <c r="T7" s="27">
        <v>93.0</v>
      </c>
      <c r="U7" s="27">
        <f t="shared" si="2"/>
        <v>0.93</v>
      </c>
      <c r="V7" s="28">
        <f t="shared" ref="V7:AC7" si="4">$U$7*J7</f>
        <v>245.52</v>
      </c>
      <c r="W7" s="28">
        <f t="shared" si="4"/>
        <v>12.0156</v>
      </c>
      <c r="X7" s="28">
        <f t="shared" si="4"/>
        <v>9.3837</v>
      </c>
      <c r="Y7" s="28">
        <f t="shared" si="4"/>
        <v>3.255</v>
      </c>
      <c r="Z7" s="28">
        <f t="shared" si="4"/>
        <v>0.3999</v>
      </c>
      <c r="AA7" s="28">
        <f t="shared" si="4"/>
        <v>28.1604</v>
      </c>
      <c r="AB7" s="28">
        <f t="shared" si="4"/>
        <v>0</v>
      </c>
      <c r="AC7" s="29">
        <f t="shared" si="4"/>
        <v>459.42</v>
      </c>
      <c r="AD7" s="30" t="s">
        <v>45</v>
      </c>
      <c r="AE7" s="2"/>
      <c r="AF7" s="39" t="s">
        <v>47</v>
      </c>
      <c r="AG7" s="40">
        <v>3.1</v>
      </c>
      <c r="AH7" s="37">
        <v>5.1</v>
      </c>
      <c r="AI7" s="37" t="s">
        <v>48</v>
      </c>
      <c r="AJ7" s="38" t="s">
        <v>49</v>
      </c>
      <c r="AK7" s="2"/>
      <c r="AL7" s="2"/>
      <c r="AM7" s="15"/>
      <c r="AN7" s="16"/>
      <c r="AO7" s="16"/>
    </row>
    <row r="8" ht="14.25" customHeight="1">
      <c r="A8" s="1"/>
      <c r="C8" s="2" t="s">
        <v>50</v>
      </c>
      <c r="D8" s="2">
        <v>100.0</v>
      </c>
      <c r="E8" s="2" t="s">
        <v>30</v>
      </c>
      <c r="F8" s="2" t="s">
        <v>51</v>
      </c>
      <c r="G8" s="2">
        <v>69013.0</v>
      </c>
      <c r="H8" s="2" t="s">
        <v>46</v>
      </c>
      <c r="I8" s="23">
        <v>100.0</v>
      </c>
      <c r="J8" s="24">
        <v>282.0</v>
      </c>
      <c r="K8" s="24">
        <v>11.26</v>
      </c>
      <c r="L8" s="24">
        <v>14.64</v>
      </c>
      <c r="M8" s="24">
        <v>2.83</v>
      </c>
      <c r="N8" s="24">
        <v>0.13</v>
      </c>
      <c r="O8" s="24">
        <v>26.39</v>
      </c>
      <c r="P8" s="24">
        <v>0.0</v>
      </c>
      <c r="Q8" s="25">
        <v>434.0</v>
      </c>
      <c r="R8" s="35"/>
      <c r="S8" s="26" t="s">
        <v>33</v>
      </c>
      <c r="T8" s="27">
        <v>120.0</v>
      </c>
      <c r="U8" s="27">
        <f t="shared" si="2"/>
        <v>1.2</v>
      </c>
      <c r="V8" s="28">
        <f t="shared" ref="V8:AC8" si="5">$U$8*J8</f>
        <v>338.4</v>
      </c>
      <c r="W8" s="28">
        <f t="shared" si="5"/>
        <v>13.512</v>
      </c>
      <c r="X8" s="28">
        <f t="shared" si="5"/>
        <v>17.568</v>
      </c>
      <c r="Y8" s="28">
        <f t="shared" si="5"/>
        <v>3.396</v>
      </c>
      <c r="Z8" s="28">
        <f t="shared" si="5"/>
        <v>0.156</v>
      </c>
      <c r="AA8" s="28">
        <f t="shared" si="5"/>
        <v>31.668</v>
      </c>
      <c r="AB8" s="28">
        <f t="shared" si="5"/>
        <v>0</v>
      </c>
      <c r="AC8" s="29">
        <f t="shared" si="5"/>
        <v>520.8</v>
      </c>
      <c r="AD8" s="30" t="s">
        <v>51</v>
      </c>
      <c r="AE8" s="2"/>
      <c r="AF8" s="41" t="s">
        <v>52</v>
      </c>
      <c r="AG8" s="40">
        <v>3.0</v>
      </c>
      <c r="AH8" s="37">
        <v>5.0</v>
      </c>
      <c r="AI8" s="37">
        <v>120.0</v>
      </c>
      <c r="AJ8" s="38">
        <f>AI8/(38758/100)</f>
        <v>0.3096134991</v>
      </c>
      <c r="AK8" s="2"/>
      <c r="AL8" s="2"/>
      <c r="AM8" s="15"/>
      <c r="AN8" s="16"/>
      <c r="AO8" s="2"/>
    </row>
    <row r="9" ht="14.25" customHeight="1">
      <c r="A9" s="1" t="s">
        <v>53</v>
      </c>
      <c r="C9" s="2" t="s">
        <v>54</v>
      </c>
      <c r="D9" s="2">
        <v>100.0</v>
      </c>
      <c r="E9" s="2" t="s">
        <v>30</v>
      </c>
      <c r="F9" s="2" t="s">
        <v>55</v>
      </c>
      <c r="G9" s="2">
        <v>34715.0</v>
      </c>
      <c r="H9" s="2" t="s">
        <v>56</v>
      </c>
      <c r="I9" s="23">
        <v>100.0</v>
      </c>
      <c r="J9" s="24">
        <v>291.02</v>
      </c>
      <c r="K9" s="24">
        <v>16.02</v>
      </c>
      <c r="L9" s="24">
        <v>17.33</v>
      </c>
      <c r="M9" s="24">
        <v>2.94</v>
      </c>
      <c r="N9" s="24">
        <v>0.0</v>
      </c>
      <c r="O9" s="24">
        <v>17.33</v>
      </c>
      <c r="P9" s="24">
        <v>0.0</v>
      </c>
      <c r="Q9" s="25">
        <v>549.34</v>
      </c>
      <c r="R9" s="35"/>
      <c r="S9" s="26" t="s">
        <v>57</v>
      </c>
      <c r="T9" s="27">
        <f>18*6</f>
        <v>108</v>
      </c>
      <c r="U9" s="27">
        <f t="shared" si="2"/>
        <v>1.08</v>
      </c>
      <c r="V9" s="28">
        <f t="shared" ref="V9:AC9" si="6">$U$9*J9</f>
        <v>314.3016</v>
      </c>
      <c r="W9" s="28">
        <f t="shared" si="6"/>
        <v>17.3016</v>
      </c>
      <c r="X9" s="28">
        <f t="shared" si="6"/>
        <v>18.7164</v>
      </c>
      <c r="Y9" s="28">
        <f t="shared" si="6"/>
        <v>3.1752</v>
      </c>
      <c r="Z9" s="28">
        <f t="shared" si="6"/>
        <v>0</v>
      </c>
      <c r="AA9" s="28">
        <f t="shared" si="6"/>
        <v>18.7164</v>
      </c>
      <c r="AB9" s="28">
        <f t="shared" si="6"/>
        <v>0</v>
      </c>
      <c r="AC9" s="29">
        <f t="shared" si="6"/>
        <v>593.2872</v>
      </c>
      <c r="AD9" s="30" t="s">
        <v>55</v>
      </c>
      <c r="AE9" s="2"/>
      <c r="AF9" s="42" t="s">
        <v>58</v>
      </c>
      <c r="AG9" s="43">
        <v>21.0</v>
      </c>
      <c r="AH9" s="43">
        <v>27.0</v>
      </c>
      <c r="AI9" s="43">
        <f>AJ9*388</f>
        <v>698.4</v>
      </c>
      <c r="AJ9" s="44">
        <v>1.8</v>
      </c>
      <c r="AK9" s="2"/>
      <c r="AL9" s="2"/>
      <c r="AM9" s="2"/>
      <c r="AN9" s="2"/>
      <c r="AO9" s="2"/>
    </row>
    <row r="10" ht="14.25" customHeight="1">
      <c r="A10" s="1" t="s">
        <v>53</v>
      </c>
      <c r="C10" s="2" t="s">
        <v>59</v>
      </c>
      <c r="D10" s="2">
        <v>100.0</v>
      </c>
      <c r="E10" s="2" t="s">
        <v>30</v>
      </c>
      <c r="F10" s="2" t="s">
        <v>60</v>
      </c>
      <c r="G10" s="2"/>
      <c r="H10" s="2" t="s">
        <v>61</v>
      </c>
      <c r="I10" s="23">
        <v>100.0</v>
      </c>
      <c r="J10" s="24">
        <v>230.0</v>
      </c>
      <c r="K10" s="24">
        <v>13.0</v>
      </c>
      <c r="L10" s="24">
        <v>18.0</v>
      </c>
      <c r="M10" s="24">
        <v>3.1</v>
      </c>
      <c r="N10" s="24">
        <v>0.12</v>
      </c>
      <c r="O10" s="24">
        <v>2.6</v>
      </c>
      <c r="P10" s="24">
        <v>0.27</v>
      </c>
      <c r="Q10" s="25">
        <v>440.0</v>
      </c>
      <c r="R10" s="35"/>
      <c r="S10" s="26" t="s">
        <v>62</v>
      </c>
      <c r="T10" s="27">
        <v>440.0</v>
      </c>
      <c r="U10" s="27">
        <f t="shared" si="2"/>
        <v>4.4</v>
      </c>
      <c r="V10" s="28">
        <f t="shared" ref="V10:AC10" si="7">$U$10*J10</f>
        <v>1012</v>
      </c>
      <c r="W10" s="28">
        <f t="shared" si="7"/>
        <v>57.2</v>
      </c>
      <c r="X10" s="28">
        <f t="shared" si="7"/>
        <v>79.2</v>
      </c>
      <c r="Y10" s="28">
        <f t="shared" si="7"/>
        <v>13.64</v>
      </c>
      <c r="Z10" s="28">
        <f t="shared" si="7"/>
        <v>0.528</v>
      </c>
      <c r="AA10" s="28">
        <f t="shared" si="7"/>
        <v>11.44</v>
      </c>
      <c r="AB10" s="28">
        <f t="shared" si="7"/>
        <v>1.188</v>
      </c>
      <c r="AC10" s="29">
        <f t="shared" si="7"/>
        <v>1936</v>
      </c>
      <c r="AD10" s="45" t="s">
        <v>60</v>
      </c>
      <c r="AE10" s="2"/>
      <c r="AF10" s="46"/>
      <c r="AG10" s="47"/>
      <c r="AH10" s="47"/>
      <c r="AI10" s="47"/>
      <c r="AJ10" s="48"/>
      <c r="AK10" s="2"/>
      <c r="AL10" s="2"/>
      <c r="AM10" s="2"/>
      <c r="AN10" s="2"/>
      <c r="AO10" s="2"/>
    </row>
    <row r="11" ht="14.25" customHeight="1">
      <c r="A11" s="1"/>
      <c r="C11" s="2" t="s">
        <v>63</v>
      </c>
      <c r="D11" s="2">
        <v>101.0</v>
      </c>
      <c r="E11" s="2" t="s">
        <v>30</v>
      </c>
      <c r="F11" s="2" t="s">
        <v>64</v>
      </c>
      <c r="G11" s="2"/>
      <c r="H11" s="2" t="s">
        <v>65</v>
      </c>
      <c r="I11" s="23">
        <v>100.0</v>
      </c>
      <c r="J11" s="24">
        <v>112.0</v>
      </c>
      <c r="K11" s="24">
        <v>2.4</v>
      </c>
      <c r="L11" s="24">
        <v>4.7</v>
      </c>
      <c r="M11" s="24">
        <v>0.7</v>
      </c>
      <c r="N11" s="24">
        <v>0.0</v>
      </c>
      <c r="O11" s="24">
        <v>15.8</v>
      </c>
      <c r="P11" s="24">
        <v>15.4</v>
      </c>
      <c r="Q11" s="25">
        <v>270.0</v>
      </c>
      <c r="R11" s="35"/>
      <c r="S11" s="49" t="s">
        <v>66</v>
      </c>
      <c r="T11" s="27">
        <v>120.0</v>
      </c>
      <c r="U11" s="27">
        <f t="shared" si="2"/>
        <v>1.2</v>
      </c>
      <c r="V11" s="28">
        <f t="shared" ref="V11:AC11" si="8">$U$11*J11</f>
        <v>134.4</v>
      </c>
      <c r="W11" s="28">
        <f t="shared" si="8"/>
        <v>2.88</v>
      </c>
      <c r="X11" s="28">
        <f t="shared" si="8"/>
        <v>5.64</v>
      </c>
      <c r="Y11" s="28">
        <f t="shared" si="8"/>
        <v>0.84</v>
      </c>
      <c r="Z11" s="28">
        <f t="shared" si="8"/>
        <v>0</v>
      </c>
      <c r="AA11" s="28">
        <f t="shared" si="8"/>
        <v>18.96</v>
      </c>
      <c r="AB11" s="28">
        <f t="shared" si="8"/>
        <v>18.48</v>
      </c>
      <c r="AC11" s="29">
        <f t="shared" si="8"/>
        <v>324</v>
      </c>
      <c r="AD11" s="30" t="s">
        <v>64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ht="14.25" customHeight="1">
      <c r="A12" s="50" t="s">
        <v>67</v>
      </c>
      <c r="C12" s="2" t="s">
        <v>68</v>
      </c>
      <c r="D12" s="2">
        <v>100.0</v>
      </c>
      <c r="E12" s="2" t="s">
        <v>30</v>
      </c>
      <c r="F12" s="2" t="s">
        <v>69</v>
      </c>
      <c r="G12" s="1"/>
      <c r="H12" s="2" t="s">
        <v>61</v>
      </c>
      <c r="I12" s="23">
        <v>100.0</v>
      </c>
      <c r="J12" s="24">
        <v>140.0</v>
      </c>
      <c r="K12" s="24">
        <v>3.3</v>
      </c>
      <c r="L12" s="24">
        <v>13.0</v>
      </c>
      <c r="M12" s="24">
        <v>1.8</v>
      </c>
      <c r="N12" s="24">
        <v>0.1</v>
      </c>
      <c r="O12" s="24">
        <v>4.4</v>
      </c>
      <c r="P12" s="24">
        <v>2.7</v>
      </c>
      <c r="Q12" s="25">
        <v>370.0</v>
      </c>
      <c r="R12" s="35"/>
      <c r="S12" s="26" t="s">
        <v>62</v>
      </c>
      <c r="T12" s="27">
        <v>510.0</v>
      </c>
      <c r="U12" s="27">
        <f t="shared" si="2"/>
        <v>5.1</v>
      </c>
      <c r="V12" s="28">
        <f t="shared" ref="V12:AC12" si="9">$U$12*J12</f>
        <v>714</v>
      </c>
      <c r="W12" s="28">
        <f t="shared" si="9"/>
        <v>16.83</v>
      </c>
      <c r="X12" s="28">
        <f t="shared" si="9"/>
        <v>66.3</v>
      </c>
      <c r="Y12" s="28">
        <f t="shared" si="9"/>
        <v>9.18</v>
      </c>
      <c r="Z12" s="28">
        <f t="shared" si="9"/>
        <v>0.51</v>
      </c>
      <c r="AA12" s="28">
        <f t="shared" si="9"/>
        <v>22.44</v>
      </c>
      <c r="AB12" s="28">
        <f t="shared" si="9"/>
        <v>13.77</v>
      </c>
      <c r="AC12" s="29">
        <f t="shared" si="9"/>
        <v>1887</v>
      </c>
      <c r="AD12" s="45" t="s">
        <v>69</v>
      </c>
      <c r="AE12" s="2"/>
      <c r="AF12" s="51"/>
      <c r="AG12" s="52" t="s">
        <v>43</v>
      </c>
      <c r="AH12" s="53"/>
      <c r="AI12" s="52" t="s">
        <v>52</v>
      </c>
      <c r="AJ12" s="52"/>
      <c r="AK12" s="54"/>
      <c r="AL12" s="2"/>
      <c r="AM12" s="2"/>
      <c r="AN12" s="2"/>
      <c r="AO12" s="2"/>
    </row>
    <row r="13" ht="14.25" customHeight="1">
      <c r="A13" s="1"/>
      <c r="B13" s="1"/>
      <c r="C13" s="2" t="s">
        <v>70</v>
      </c>
      <c r="D13" s="2">
        <v>100.0</v>
      </c>
      <c r="E13" s="2" t="s">
        <v>30</v>
      </c>
      <c r="F13" s="2" t="s">
        <v>71</v>
      </c>
      <c r="G13" s="2"/>
      <c r="H13" s="2" t="s">
        <v>61</v>
      </c>
      <c r="I13" s="23">
        <v>100.0</v>
      </c>
      <c r="J13" s="24">
        <v>240.0</v>
      </c>
      <c r="K13" s="24">
        <v>7.1</v>
      </c>
      <c r="L13" s="24">
        <v>15.0</v>
      </c>
      <c r="M13" s="24">
        <v>2.8</v>
      </c>
      <c r="N13" s="24">
        <v>0.093</v>
      </c>
      <c r="O13" s="24">
        <v>18.0</v>
      </c>
      <c r="P13" s="24">
        <v>9.9</v>
      </c>
      <c r="Q13" s="25">
        <v>240.0</v>
      </c>
      <c r="R13" s="18"/>
      <c r="S13" s="26" t="s">
        <v>62</v>
      </c>
      <c r="T13" s="27">
        <v>410.0</v>
      </c>
      <c r="U13" s="27">
        <f t="shared" si="2"/>
        <v>4.1</v>
      </c>
      <c r="V13" s="28">
        <f t="shared" ref="V13:AC13" si="10">$U$13*J13</f>
        <v>984</v>
      </c>
      <c r="W13" s="28">
        <f t="shared" si="10"/>
        <v>29.11</v>
      </c>
      <c r="X13" s="28">
        <f t="shared" si="10"/>
        <v>61.5</v>
      </c>
      <c r="Y13" s="28">
        <f t="shared" si="10"/>
        <v>11.48</v>
      </c>
      <c r="Z13" s="28">
        <f t="shared" si="10"/>
        <v>0.3813</v>
      </c>
      <c r="AA13" s="28">
        <f t="shared" si="10"/>
        <v>73.8</v>
      </c>
      <c r="AB13" s="28">
        <f t="shared" si="10"/>
        <v>40.59</v>
      </c>
      <c r="AC13" s="29">
        <f t="shared" si="10"/>
        <v>984</v>
      </c>
      <c r="AD13" s="45" t="s">
        <v>71</v>
      </c>
      <c r="AE13" s="2"/>
      <c r="AF13" s="55"/>
      <c r="AG13" s="1" t="s">
        <v>2</v>
      </c>
      <c r="AH13" s="1" t="s">
        <v>72</v>
      </c>
      <c r="AI13" s="1" t="s">
        <v>2</v>
      </c>
      <c r="AJ13" s="1" t="s">
        <v>72</v>
      </c>
      <c r="AK13" s="56"/>
      <c r="AL13" s="1"/>
      <c r="AM13" s="1"/>
      <c r="AN13" s="1"/>
      <c r="AO13" s="1"/>
    </row>
    <row r="14" ht="14.25" customHeight="1">
      <c r="A14" s="2"/>
      <c r="C14" s="2" t="s">
        <v>73</v>
      </c>
      <c r="D14" s="2">
        <v>100.0</v>
      </c>
      <c r="E14" s="2" t="s">
        <v>30</v>
      </c>
      <c r="F14" s="2" t="s">
        <v>74</v>
      </c>
      <c r="G14" s="1"/>
      <c r="H14" s="2" t="s">
        <v>61</v>
      </c>
      <c r="I14" s="23">
        <v>100.0</v>
      </c>
      <c r="J14" s="24">
        <v>250.0</v>
      </c>
      <c r="K14" s="24">
        <v>14.0</v>
      </c>
      <c r="L14" s="24">
        <v>20.0</v>
      </c>
      <c r="M14" s="24">
        <v>6.5</v>
      </c>
      <c r="N14" s="24">
        <v>0.09</v>
      </c>
      <c r="O14" s="24">
        <v>4.3</v>
      </c>
      <c r="P14" s="24">
        <v>1.5</v>
      </c>
      <c r="Q14" s="25">
        <v>530.0</v>
      </c>
      <c r="R14" s="35"/>
      <c r="S14" s="26" t="s">
        <v>62</v>
      </c>
      <c r="T14" s="27">
        <v>320.0</v>
      </c>
      <c r="U14" s="27">
        <f t="shared" si="2"/>
        <v>3.2</v>
      </c>
      <c r="V14" s="28">
        <f t="shared" ref="V14:AC14" si="11">$U$14*J14</f>
        <v>800</v>
      </c>
      <c r="W14" s="28">
        <f t="shared" si="11"/>
        <v>44.8</v>
      </c>
      <c r="X14" s="28">
        <f t="shared" si="11"/>
        <v>64</v>
      </c>
      <c r="Y14" s="28">
        <f t="shared" si="11"/>
        <v>20.8</v>
      </c>
      <c r="Z14" s="28">
        <f t="shared" si="11"/>
        <v>0.288</v>
      </c>
      <c r="AA14" s="28">
        <f t="shared" si="11"/>
        <v>13.76</v>
      </c>
      <c r="AB14" s="28">
        <f t="shared" si="11"/>
        <v>4.8</v>
      </c>
      <c r="AC14" s="29">
        <f t="shared" si="11"/>
        <v>1696</v>
      </c>
      <c r="AD14" s="45" t="s">
        <v>74</v>
      </c>
      <c r="AE14" s="2"/>
      <c r="AF14" s="57" t="s">
        <v>75</v>
      </c>
      <c r="AG14" s="58" t="s">
        <v>76</v>
      </c>
      <c r="AI14" s="2">
        <v>3.0</v>
      </c>
      <c r="AJ14" s="2">
        <v>1.5</v>
      </c>
      <c r="AK14" s="56" t="s">
        <v>77</v>
      </c>
      <c r="AL14" s="2"/>
      <c r="AM14" s="2"/>
      <c r="AN14" s="2"/>
      <c r="AO14" s="2"/>
    </row>
    <row r="15" ht="14.25" customHeight="1">
      <c r="A15" s="1"/>
      <c r="B15" s="1"/>
      <c r="C15" s="59" t="s">
        <v>78</v>
      </c>
      <c r="D15" s="2">
        <v>100.0</v>
      </c>
      <c r="E15" s="2" t="s">
        <v>30</v>
      </c>
      <c r="F15" s="2" t="s">
        <v>79</v>
      </c>
      <c r="G15" s="1"/>
      <c r="H15" s="2" t="s">
        <v>61</v>
      </c>
      <c r="I15" s="23">
        <v>100.0</v>
      </c>
      <c r="J15" s="24">
        <v>170.0</v>
      </c>
      <c r="K15" s="24">
        <v>11.0</v>
      </c>
      <c r="L15" s="24">
        <v>10.0</v>
      </c>
      <c r="M15" s="24">
        <v>2.0</v>
      </c>
      <c r="N15" s="24">
        <v>0.23</v>
      </c>
      <c r="O15" s="24">
        <v>9.1</v>
      </c>
      <c r="P15" s="24">
        <v>6.9</v>
      </c>
      <c r="Q15" s="25">
        <v>340.0</v>
      </c>
      <c r="R15" s="18"/>
      <c r="S15" s="26" t="s">
        <v>62</v>
      </c>
      <c r="T15" s="27">
        <v>360.0</v>
      </c>
      <c r="U15" s="27">
        <f t="shared" si="2"/>
        <v>3.6</v>
      </c>
      <c r="V15" s="28">
        <f t="shared" ref="V15:AC15" si="12">$U$15*J15</f>
        <v>612</v>
      </c>
      <c r="W15" s="28">
        <f t="shared" si="12"/>
        <v>39.6</v>
      </c>
      <c r="X15" s="28">
        <f t="shared" si="12"/>
        <v>36</v>
      </c>
      <c r="Y15" s="28">
        <f t="shared" si="12"/>
        <v>7.2</v>
      </c>
      <c r="Z15" s="28">
        <f t="shared" si="12"/>
        <v>0.828</v>
      </c>
      <c r="AA15" s="28">
        <f t="shared" si="12"/>
        <v>32.76</v>
      </c>
      <c r="AB15" s="28">
        <f t="shared" si="12"/>
        <v>24.84</v>
      </c>
      <c r="AC15" s="29">
        <f t="shared" si="12"/>
        <v>1224</v>
      </c>
      <c r="AD15" s="45" t="s">
        <v>79</v>
      </c>
      <c r="AE15" s="1"/>
      <c r="AF15" s="57" t="s">
        <v>36</v>
      </c>
      <c r="AG15" s="2">
        <v>15.0</v>
      </c>
      <c r="AH15" s="2">
        <v>7.5</v>
      </c>
      <c r="AI15" s="58">
        <v>5.0</v>
      </c>
      <c r="AK15" s="56" t="s">
        <v>77</v>
      </c>
      <c r="AL15" s="1"/>
      <c r="AM15" s="1"/>
      <c r="AN15" s="1"/>
      <c r="AO15" s="1"/>
    </row>
    <row r="16" ht="14.25" customHeight="1">
      <c r="A16" s="1"/>
      <c r="B16" s="1"/>
      <c r="C16" s="2" t="s">
        <v>80</v>
      </c>
      <c r="D16" s="2">
        <v>100.0</v>
      </c>
      <c r="E16" s="2" t="s">
        <v>30</v>
      </c>
      <c r="F16" s="2" t="s">
        <v>81</v>
      </c>
      <c r="G16" s="1"/>
      <c r="H16" s="2" t="s">
        <v>61</v>
      </c>
      <c r="I16" s="23">
        <v>100.0</v>
      </c>
      <c r="J16" s="24">
        <v>170.0</v>
      </c>
      <c r="K16" s="24">
        <v>7.6</v>
      </c>
      <c r="L16" s="24">
        <v>10.0</v>
      </c>
      <c r="M16" s="24">
        <v>1.3</v>
      </c>
      <c r="N16" s="24">
        <v>0.08</v>
      </c>
      <c r="O16" s="24">
        <v>11.0</v>
      </c>
      <c r="P16" s="24">
        <v>0.97</v>
      </c>
      <c r="Q16" s="25">
        <v>450.0</v>
      </c>
      <c r="R16" s="18"/>
      <c r="S16" s="26" t="s">
        <v>62</v>
      </c>
      <c r="T16" s="27">
        <v>450.0</v>
      </c>
      <c r="U16" s="27">
        <f t="shared" si="2"/>
        <v>4.5</v>
      </c>
      <c r="V16" s="28">
        <f t="shared" ref="V16:AC16" si="13">$U$16*J16</f>
        <v>765</v>
      </c>
      <c r="W16" s="28">
        <f t="shared" si="13"/>
        <v>34.2</v>
      </c>
      <c r="X16" s="28">
        <f t="shared" si="13"/>
        <v>45</v>
      </c>
      <c r="Y16" s="28">
        <f t="shared" si="13"/>
        <v>5.85</v>
      </c>
      <c r="Z16" s="28">
        <f t="shared" si="13"/>
        <v>0.36</v>
      </c>
      <c r="AA16" s="28">
        <f t="shared" si="13"/>
        <v>49.5</v>
      </c>
      <c r="AB16" s="28">
        <f t="shared" si="13"/>
        <v>4.365</v>
      </c>
      <c r="AC16" s="29">
        <f t="shared" si="13"/>
        <v>2025</v>
      </c>
      <c r="AD16" s="45" t="s">
        <v>81</v>
      </c>
      <c r="AE16" s="2"/>
      <c r="AF16" s="60" t="s">
        <v>37</v>
      </c>
      <c r="AG16" s="61">
        <v>600.0</v>
      </c>
      <c r="AH16" s="61">
        <v>300.0</v>
      </c>
      <c r="AI16" s="62">
        <v>120.0</v>
      </c>
      <c r="AJ16" s="47"/>
      <c r="AK16" s="63" t="s">
        <v>82</v>
      </c>
      <c r="AL16" s="1"/>
      <c r="AM16" s="1"/>
      <c r="AN16" s="1"/>
      <c r="AO16" s="1"/>
    </row>
    <row r="17" ht="14.25" customHeight="1">
      <c r="A17" s="1"/>
      <c r="B17" s="1"/>
      <c r="C17" s="2" t="s">
        <v>83</v>
      </c>
      <c r="D17" s="2">
        <v>100.0</v>
      </c>
      <c r="E17" s="2" t="s">
        <v>30</v>
      </c>
      <c r="F17" s="2" t="s">
        <v>84</v>
      </c>
      <c r="G17" s="1"/>
      <c r="H17" s="2" t="s">
        <v>61</v>
      </c>
      <c r="I17" s="23">
        <v>100.0</v>
      </c>
      <c r="J17" s="24">
        <v>110.0</v>
      </c>
      <c r="K17" s="24">
        <v>9.6</v>
      </c>
      <c r="L17" s="24">
        <v>6.5</v>
      </c>
      <c r="M17" s="24">
        <v>0.91</v>
      </c>
      <c r="N17" s="24">
        <v>0.04</v>
      </c>
      <c r="O17" s="24">
        <v>2.7</v>
      </c>
      <c r="P17" s="24">
        <v>0.97</v>
      </c>
      <c r="Q17" s="25">
        <v>310.0</v>
      </c>
      <c r="R17" s="18"/>
      <c r="S17" s="26" t="s">
        <v>62</v>
      </c>
      <c r="T17" s="27">
        <v>470.0</v>
      </c>
      <c r="U17" s="27">
        <f t="shared" si="2"/>
        <v>4.7</v>
      </c>
      <c r="V17" s="28">
        <f t="shared" ref="V17:AC17" si="14">$U$17*J17</f>
        <v>517</v>
      </c>
      <c r="W17" s="28">
        <f t="shared" si="14"/>
        <v>45.12</v>
      </c>
      <c r="X17" s="28">
        <f t="shared" si="14"/>
        <v>30.55</v>
      </c>
      <c r="Y17" s="28">
        <f t="shared" si="14"/>
        <v>4.277</v>
      </c>
      <c r="Z17" s="28">
        <f t="shared" si="14"/>
        <v>0.188</v>
      </c>
      <c r="AA17" s="28">
        <f t="shared" si="14"/>
        <v>12.69</v>
      </c>
      <c r="AB17" s="28">
        <f t="shared" si="14"/>
        <v>4.559</v>
      </c>
      <c r="AC17" s="29">
        <f t="shared" si="14"/>
        <v>1457</v>
      </c>
      <c r="AD17" s="45" t="s">
        <v>84</v>
      </c>
      <c r="AE17" s="1"/>
      <c r="AF17" s="1"/>
      <c r="AG17" s="34" t="s">
        <v>85</v>
      </c>
      <c r="AH17" s="1"/>
      <c r="AI17" s="1"/>
      <c r="AJ17" s="1"/>
      <c r="AK17" s="1"/>
      <c r="AL17" s="1"/>
      <c r="AM17" s="1"/>
      <c r="AN17" s="1"/>
      <c r="AO17" s="1"/>
    </row>
    <row r="18" ht="14.25" customHeight="1">
      <c r="A18" s="1"/>
      <c r="B18" s="1"/>
      <c r="C18" s="3" t="s">
        <v>86</v>
      </c>
      <c r="D18" s="2">
        <v>100.0</v>
      </c>
      <c r="E18" s="2" t="s">
        <v>30</v>
      </c>
      <c r="F18" s="2" t="s">
        <v>87</v>
      </c>
      <c r="G18" s="1"/>
      <c r="H18" s="2" t="s">
        <v>61</v>
      </c>
      <c r="I18" s="23">
        <v>100.0</v>
      </c>
      <c r="J18" s="24">
        <v>130.0</v>
      </c>
      <c r="K18" s="24">
        <v>5.2</v>
      </c>
      <c r="L18" s="24">
        <v>9.7</v>
      </c>
      <c r="M18" s="24">
        <v>1.7</v>
      </c>
      <c r="N18" s="24">
        <v>0.07</v>
      </c>
      <c r="O18" s="24">
        <v>5.2</v>
      </c>
      <c r="P18" s="24">
        <v>3.3</v>
      </c>
      <c r="Q18" s="25">
        <v>450.0</v>
      </c>
      <c r="R18" s="18"/>
      <c r="S18" s="26" t="s">
        <v>62</v>
      </c>
      <c r="T18" s="27">
        <v>300.0</v>
      </c>
      <c r="U18" s="27">
        <f t="shared" si="2"/>
        <v>3</v>
      </c>
      <c r="V18" s="28">
        <f t="shared" ref="V18:AC18" si="15">$U$18*J18</f>
        <v>390</v>
      </c>
      <c r="W18" s="28">
        <f t="shared" si="15"/>
        <v>15.6</v>
      </c>
      <c r="X18" s="28">
        <f t="shared" si="15"/>
        <v>29.1</v>
      </c>
      <c r="Y18" s="28">
        <f t="shared" si="15"/>
        <v>5.1</v>
      </c>
      <c r="Z18" s="28">
        <f t="shared" si="15"/>
        <v>0.21</v>
      </c>
      <c r="AA18" s="28">
        <f t="shared" si="15"/>
        <v>15.6</v>
      </c>
      <c r="AB18" s="28">
        <f t="shared" si="15"/>
        <v>9.9</v>
      </c>
      <c r="AC18" s="29">
        <f t="shared" si="15"/>
        <v>1350</v>
      </c>
      <c r="AD18" s="45" t="s">
        <v>87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ht="14.25" customHeight="1">
      <c r="A19" s="1"/>
      <c r="B19" s="1"/>
      <c r="C19" s="2" t="s">
        <v>88</v>
      </c>
      <c r="D19" s="2">
        <v>100.0</v>
      </c>
      <c r="E19" s="2" t="s">
        <v>30</v>
      </c>
      <c r="F19" s="2" t="s">
        <v>89</v>
      </c>
      <c r="G19" s="1"/>
      <c r="H19" s="2" t="s">
        <v>61</v>
      </c>
      <c r="I19" s="23">
        <v>100.0</v>
      </c>
      <c r="J19" s="24">
        <v>91.0</v>
      </c>
      <c r="K19" s="24">
        <v>7.4</v>
      </c>
      <c r="L19" s="24">
        <v>5.8</v>
      </c>
      <c r="M19" s="24">
        <v>0.84</v>
      </c>
      <c r="N19" s="24">
        <v>0.04</v>
      </c>
      <c r="O19" s="24">
        <v>2.7</v>
      </c>
      <c r="P19" s="24">
        <v>0.97</v>
      </c>
      <c r="Q19" s="25">
        <v>370.0</v>
      </c>
      <c r="R19" s="18"/>
      <c r="S19" s="26" t="s">
        <v>62</v>
      </c>
      <c r="T19" s="27">
        <v>320.0</v>
      </c>
      <c r="U19" s="27">
        <f t="shared" si="2"/>
        <v>3.2</v>
      </c>
      <c r="V19" s="28">
        <f t="shared" ref="V19:AC19" si="16">$U$19*J19</f>
        <v>291.2</v>
      </c>
      <c r="W19" s="28">
        <f t="shared" si="16"/>
        <v>23.68</v>
      </c>
      <c r="X19" s="28">
        <f t="shared" si="16"/>
        <v>18.56</v>
      </c>
      <c r="Y19" s="28">
        <f t="shared" si="16"/>
        <v>2.688</v>
      </c>
      <c r="Z19" s="28">
        <f t="shared" si="16"/>
        <v>0.128</v>
      </c>
      <c r="AA19" s="28">
        <f t="shared" si="16"/>
        <v>8.64</v>
      </c>
      <c r="AB19" s="28">
        <f t="shared" si="16"/>
        <v>3.104</v>
      </c>
      <c r="AC19" s="29">
        <f t="shared" si="16"/>
        <v>1184</v>
      </c>
      <c r="AD19" s="30" t="s">
        <v>89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ht="14.25" customHeight="1">
      <c r="A20" s="1"/>
      <c r="B20" s="1"/>
      <c r="C20" s="2" t="s">
        <v>90</v>
      </c>
      <c r="D20" s="2">
        <v>100.0</v>
      </c>
      <c r="E20" s="2" t="s">
        <v>30</v>
      </c>
      <c r="F20" s="2" t="s">
        <v>91</v>
      </c>
      <c r="G20" s="1"/>
      <c r="H20" s="2" t="s">
        <v>61</v>
      </c>
      <c r="I20" s="23">
        <v>100.0</v>
      </c>
      <c r="J20" s="24">
        <v>48.0</v>
      </c>
      <c r="K20" s="24">
        <v>2.4</v>
      </c>
      <c r="L20" s="24">
        <v>2.2</v>
      </c>
      <c r="M20" s="24">
        <v>0.25</v>
      </c>
      <c r="N20" s="24">
        <v>0.02</v>
      </c>
      <c r="O20" s="24">
        <v>4.6</v>
      </c>
      <c r="P20" s="24">
        <v>1.5</v>
      </c>
      <c r="Q20" s="25">
        <v>290.0</v>
      </c>
      <c r="R20" s="18"/>
      <c r="S20" s="26" t="s">
        <v>62</v>
      </c>
      <c r="T20" s="27">
        <v>600.0</v>
      </c>
      <c r="U20" s="27">
        <f t="shared" si="2"/>
        <v>6</v>
      </c>
      <c r="V20" s="28">
        <f t="shared" ref="V20:AC20" si="17">$U$20*J20</f>
        <v>288</v>
      </c>
      <c r="W20" s="28">
        <f t="shared" si="17"/>
        <v>14.4</v>
      </c>
      <c r="X20" s="28">
        <f t="shared" si="17"/>
        <v>13.2</v>
      </c>
      <c r="Y20" s="28">
        <f t="shared" si="17"/>
        <v>1.5</v>
      </c>
      <c r="Z20" s="28">
        <f t="shared" si="17"/>
        <v>0.12</v>
      </c>
      <c r="AA20" s="28">
        <f t="shared" si="17"/>
        <v>27.6</v>
      </c>
      <c r="AB20" s="28">
        <f t="shared" si="17"/>
        <v>9</v>
      </c>
      <c r="AC20" s="29">
        <f t="shared" si="17"/>
        <v>1740</v>
      </c>
      <c r="AD20" s="30" t="s">
        <v>91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ht="14.25" customHeight="1">
      <c r="A21" s="1"/>
      <c r="B21" s="1"/>
      <c r="C21" s="2" t="s">
        <v>92</v>
      </c>
      <c r="D21" s="2">
        <v>100.0</v>
      </c>
      <c r="E21" s="2" t="s">
        <v>30</v>
      </c>
      <c r="F21" s="64" t="s">
        <v>93</v>
      </c>
      <c r="G21" s="1"/>
      <c r="H21" s="2" t="s">
        <v>61</v>
      </c>
      <c r="I21" s="23">
        <v>100.0</v>
      </c>
      <c r="J21" s="24">
        <v>160.0</v>
      </c>
      <c r="K21" s="24">
        <v>7.7</v>
      </c>
      <c r="L21" s="24">
        <v>6.3</v>
      </c>
      <c r="M21" s="24">
        <v>2.8</v>
      </c>
      <c r="N21" s="24">
        <v>0.0</v>
      </c>
      <c r="O21" s="24">
        <v>18.0</v>
      </c>
      <c r="P21" s="24">
        <v>1.6</v>
      </c>
      <c r="Q21" s="25">
        <v>290.0</v>
      </c>
      <c r="R21" s="18"/>
      <c r="S21" s="26" t="s">
        <v>62</v>
      </c>
      <c r="T21" s="27">
        <v>721.0</v>
      </c>
      <c r="U21" s="27">
        <f t="shared" si="2"/>
        <v>7.21</v>
      </c>
      <c r="V21" s="28">
        <f t="shared" ref="V21:AC21" si="18">$U$21*J21</f>
        <v>1153.6</v>
      </c>
      <c r="W21" s="28">
        <f t="shared" si="18"/>
        <v>55.517</v>
      </c>
      <c r="X21" s="28">
        <f t="shared" si="18"/>
        <v>45.423</v>
      </c>
      <c r="Y21" s="28">
        <f t="shared" si="18"/>
        <v>20.188</v>
      </c>
      <c r="Z21" s="28">
        <f t="shared" si="18"/>
        <v>0</v>
      </c>
      <c r="AA21" s="28">
        <f t="shared" si="18"/>
        <v>129.78</v>
      </c>
      <c r="AB21" s="28">
        <f t="shared" si="18"/>
        <v>11.536</v>
      </c>
      <c r="AC21" s="29">
        <f t="shared" si="18"/>
        <v>2090.9</v>
      </c>
      <c r="AD21" s="65" t="s">
        <v>93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ht="14.25" customHeight="1">
      <c r="A22" s="1"/>
      <c r="B22" s="1"/>
      <c r="C22" s="2" t="s">
        <v>94</v>
      </c>
      <c r="D22" s="2">
        <v>100.0</v>
      </c>
      <c r="E22" s="2" t="s">
        <v>30</v>
      </c>
      <c r="F22" s="64" t="s">
        <v>95</v>
      </c>
      <c r="G22" s="1"/>
      <c r="H22" s="2" t="s">
        <v>61</v>
      </c>
      <c r="I22" s="23">
        <v>100.0</v>
      </c>
      <c r="J22" s="24">
        <v>190.0</v>
      </c>
      <c r="K22" s="24">
        <v>7.4</v>
      </c>
      <c r="L22" s="24">
        <v>8.8</v>
      </c>
      <c r="M22" s="24">
        <v>2.1</v>
      </c>
      <c r="N22" s="24">
        <v>0.0</v>
      </c>
      <c r="O22" s="24">
        <v>20.0</v>
      </c>
      <c r="P22" s="24">
        <v>1.4</v>
      </c>
      <c r="Q22" s="25">
        <v>320.0</v>
      </c>
      <c r="R22" s="18"/>
      <c r="S22" s="26" t="s">
        <v>62</v>
      </c>
      <c r="T22" s="27">
        <v>755.0</v>
      </c>
      <c r="U22" s="27">
        <f t="shared" si="2"/>
        <v>7.55</v>
      </c>
      <c r="V22" s="28">
        <f t="shared" ref="V22:AC22" si="19">$U$22*J22</f>
        <v>1434.5</v>
      </c>
      <c r="W22" s="28">
        <f t="shared" si="19"/>
        <v>55.87</v>
      </c>
      <c r="X22" s="28">
        <f t="shared" si="19"/>
        <v>66.44</v>
      </c>
      <c r="Y22" s="28">
        <f t="shared" si="19"/>
        <v>15.855</v>
      </c>
      <c r="Z22" s="28">
        <f t="shared" si="19"/>
        <v>0</v>
      </c>
      <c r="AA22" s="28">
        <f t="shared" si="19"/>
        <v>151</v>
      </c>
      <c r="AB22" s="28">
        <f t="shared" si="19"/>
        <v>10.57</v>
      </c>
      <c r="AC22" s="29">
        <f t="shared" si="19"/>
        <v>2416</v>
      </c>
      <c r="AD22" s="65" t="s">
        <v>95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ht="14.25" customHeight="1">
      <c r="A23" s="1"/>
      <c r="B23" s="1"/>
      <c r="C23" s="2" t="s">
        <v>96</v>
      </c>
      <c r="D23" s="2">
        <v>100.0</v>
      </c>
      <c r="E23" s="2" t="s">
        <v>30</v>
      </c>
      <c r="F23" s="64" t="s">
        <v>97</v>
      </c>
      <c r="G23" s="1"/>
      <c r="H23" s="2" t="s">
        <v>61</v>
      </c>
      <c r="I23" s="23">
        <v>100.0</v>
      </c>
      <c r="J23" s="24">
        <v>170.0</v>
      </c>
      <c r="K23" s="24">
        <v>7.5</v>
      </c>
      <c r="L23" s="24">
        <v>8.1</v>
      </c>
      <c r="M23" s="24">
        <v>2.4</v>
      </c>
      <c r="N23" s="24">
        <v>0.0</v>
      </c>
      <c r="O23" s="24">
        <v>16.0</v>
      </c>
      <c r="P23" s="24">
        <v>0.37</v>
      </c>
      <c r="Q23" s="25">
        <v>260.0</v>
      </c>
      <c r="R23" s="18"/>
      <c r="S23" s="26" t="s">
        <v>62</v>
      </c>
      <c r="T23" s="27">
        <v>770.0</v>
      </c>
      <c r="U23" s="27">
        <f t="shared" si="2"/>
        <v>7.7</v>
      </c>
      <c r="V23" s="28">
        <f t="shared" ref="V23:AC23" si="20">$U$23*J23</f>
        <v>1309</v>
      </c>
      <c r="W23" s="28">
        <f t="shared" si="20"/>
        <v>57.75</v>
      </c>
      <c r="X23" s="28">
        <f t="shared" si="20"/>
        <v>62.37</v>
      </c>
      <c r="Y23" s="28">
        <f t="shared" si="20"/>
        <v>18.48</v>
      </c>
      <c r="Z23" s="28">
        <f t="shared" si="20"/>
        <v>0</v>
      </c>
      <c r="AA23" s="28">
        <f t="shared" si="20"/>
        <v>123.2</v>
      </c>
      <c r="AB23" s="28">
        <f t="shared" si="20"/>
        <v>2.849</v>
      </c>
      <c r="AC23" s="29">
        <f t="shared" si="20"/>
        <v>2002</v>
      </c>
      <c r="AD23" s="65" t="s">
        <v>97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ht="14.25" customHeight="1">
      <c r="A24" s="1"/>
      <c r="B24" s="1"/>
      <c r="C24" s="2" t="s">
        <v>98</v>
      </c>
      <c r="D24" s="2">
        <v>100.0</v>
      </c>
      <c r="E24" s="2" t="s">
        <v>30</v>
      </c>
      <c r="F24" s="64" t="s">
        <v>99</v>
      </c>
      <c r="G24" s="1"/>
      <c r="H24" s="2" t="s">
        <v>61</v>
      </c>
      <c r="I24" s="23">
        <v>100.0</v>
      </c>
      <c r="J24" s="24">
        <v>200.0</v>
      </c>
      <c r="K24" s="24">
        <v>7.3</v>
      </c>
      <c r="L24" s="24">
        <v>7.1</v>
      </c>
      <c r="M24" s="24">
        <v>2.3</v>
      </c>
      <c r="N24" s="24">
        <v>0.0</v>
      </c>
      <c r="O24" s="24">
        <v>26.0</v>
      </c>
      <c r="P24" s="24">
        <v>1.3</v>
      </c>
      <c r="Q24" s="25">
        <v>250.0</v>
      </c>
      <c r="R24" s="18"/>
      <c r="S24" s="26" t="s">
        <v>62</v>
      </c>
      <c r="T24" s="27">
        <v>520.0</v>
      </c>
      <c r="U24" s="27">
        <f t="shared" si="2"/>
        <v>5.2</v>
      </c>
      <c r="V24" s="28">
        <f t="shared" ref="V24:AC24" si="21">$U$24*J24</f>
        <v>1040</v>
      </c>
      <c r="W24" s="28">
        <f t="shared" si="21"/>
        <v>37.96</v>
      </c>
      <c r="X24" s="28">
        <f t="shared" si="21"/>
        <v>36.92</v>
      </c>
      <c r="Y24" s="28">
        <f t="shared" si="21"/>
        <v>11.96</v>
      </c>
      <c r="Z24" s="28">
        <f t="shared" si="21"/>
        <v>0</v>
      </c>
      <c r="AA24" s="28">
        <f t="shared" si="21"/>
        <v>135.2</v>
      </c>
      <c r="AB24" s="28">
        <f t="shared" si="21"/>
        <v>6.76</v>
      </c>
      <c r="AC24" s="29">
        <f t="shared" si="21"/>
        <v>1300</v>
      </c>
      <c r="AD24" s="65" t="s">
        <v>99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ht="14.25" customHeight="1">
      <c r="A25" s="1"/>
      <c r="B25" s="1"/>
      <c r="C25" s="2" t="s">
        <v>100</v>
      </c>
      <c r="D25" s="2">
        <v>100.0</v>
      </c>
      <c r="E25" s="2" t="s">
        <v>30</v>
      </c>
      <c r="F25" s="64" t="s">
        <v>101</v>
      </c>
      <c r="G25" s="1"/>
      <c r="H25" s="2" t="s">
        <v>61</v>
      </c>
      <c r="I25" s="23">
        <v>100.0</v>
      </c>
      <c r="J25" s="24">
        <v>140.0</v>
      </c>
      <c r="K25" s="24">
        <v>6.0</v>
      </c>
      <c r="L25" s="24">
        <v>4.7</v>
      </c>
      <c r="M25" s="24">
        <v>0.9</v>
      </c>
      <c r="N25" s="24">
        <v>0.0</v>
      </c>
      <c r="O25" s="24">
        <v>19.0</v>
      </c>
      <c r="P25" s="24">
        <v>0.49</v>
      </c>
      <c r="Q25" s="25">
        <v>320.0</v>
      </c>
      <c r="R25" s="18"/>
      <c r="S25" s="26" t="s">
        <v>62</v>
      </c>
      <c r="T25" s="27">
        <v>960.0</v>
      </c>
      <c r="U25" s="27">
        <f t="shared" si="2"/>
        <v>9.6</v>
      </c>
      <c r="V25" s="28">
        <f t="shared" ref="V25:AC25" si="22">$U$25*J25</f>
        <v>1344</v>
      </c>
      <c r="W25" s="28">
        <f t="shared" si="22"/>
        <v>57.6</v>
      </c>
      <c r="X25" s="28">
        <f t="shared" si="22"/>
        <v>45.12</v>
      </c>
      <c r="Y25" s="28">
        <f t="shared" si="22"/>
        <v>8.64</v>
      </c>
      <c r="Z25" s="28">
        <f t="shared" si="22"/>
        <v>0</v>
      </c>
      <c r="AA25" s="28">
        <f t="shared" si="22"/>
        <v>182.4</v>
      </c>
      <c r="AB25" s="28">
        <f t="shared" si="22"/>
        <v>4.704</v>
      </c>
      <c r="AC25" s="29">
        <f t="shared" si="22"/>
        <v>3072</v>
      </c>
      <c r="AD25" s="65" t="s">
        <v>101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ht="14.25" customHeight="1">
      <c r="A26" s="1"/>
      <c r="B26" s="1"/>
      <c r="C26" s="59" t="s">
        <v>102</v>
      </c>
      <c r="D26" s="2">
        <v>100.0</v>
      </c>
      <c r="E26" s="2" t="s">
        <v>30</v>
      </c>
      <c r="F26" s="64" t="s">
        <v>103</v>
      </c>
      <c r="G26" s="1"/>
      <c r="H26" s="2" t="s">
        <v>61</v>
      </c>
      <c r="I26" s="23">
        <v>100.0</v>
      </c>
      <c r="J26" s="24">
        <v>140.0</v>
      </c>
      <c r="K26" s="24">
        <v>7.7</v>
      </c>
      <c r="L26" s="24">
        <v>5.5</v>
      </c>
      <c r="M26" s="24">
        <v>1.6</v>
      </c>
      <c r="N26" s="24">
        <v>0.06</v>
      </c>
      <c r="O26" s="24">
        <v>16.0</v>
      </c>
      <c r="P26" s="24">
        <v>2.0</v>
      </c>
      <c r="Q26" s="25">
        <v>410.0</v>
      </c>
      <c r="R26" s="18"/>
      <c r="S26" s="26" t="s">
        <v>62</v>
      </c>
      <c r="T26" s="27">
        <v>659.0</v>
      </c>
      <c r="U26" s="27">
        <f t="shared" si="2"/>
        <v>6.59</v>
      </c>
      <c r="V26" s="28">
        <f t="shared" ref="V26:AC26" si="23">$U$26*J26</f>
        <v>922.6</v>
      </c>
      <c r="W26" s="28">
        <f t="shared" si="23"/>
        <v>50.743</v>
      </c>
      <c r="X26" s="28">
        <f t="shared" si="23"/>
        <v>36.245</v>
      </c>
      <c r="Y26" s="28">
        <f t="shared" si="23"/>
        <v>10.544</v>
      </c>
      <c r="Z26" s="28">
        <f t="shared" si="23"/>
        <v>0.3954</v>
      </c>
      <c r="AA26" s="28">
        <f t="shared" si="23"/>
        <v>105.44</v>
      </c>
      <c r="AB26" s="28">
        <f t="shared" si="23"/>
        <v>13.18</v>
      </c>
      <c r="AC26" s="29">
        <f t="shared" si="23"/>
        <v>2701.9</v>
      </c>
      <c r="AD26" s="65" t="s">
        <v>103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ht="14.25" customHeight="1">
      <c r="A27" s="1"/>
      <c r="B27" s="1"/>
      <c r="C27" s="59" t="s">
        <v>104</v>
      </c>
      <c r="D27" s="2">
        <v>100.0</v>
      </c>
      <c r="E27" s="2" t="s">
        <v>30</v>
      </c>
      <c r="F27" s="66" t="s">
        <v>105</v>
      </c>
      <c r="G27" s="1"/>
      <c r="H27" s="2" t="s">
        <v>61</v>
      </c>
      <c r="I27" s="23">
        <v>100.0</v>
      </c>
      <c r="J27" s="24">
        <v>120.0</v>
      </c>
      <c r="K27" s="24">
        <v>3.7</v>
      </c>
      <c r="L27" s="24">
        <v>4.7</v>
      </c>
      <c r="M27" s="24">
        <v>2.1</v>
      </c>
      <c r="N27" s="24">
        <v>0.054</v>
      </c>
      <c r="O27" s="24">
        <v>16.0</v>
      </c>
      <c r="P27" s="24">
        <v>0.97</v>
      </c>
      <c r="Q27" s="25">
        <v>270.0</v>
      </c>
      <c r="R27" s="18"/>
      <c r="S27" s="26" t="s">
        <v>62</v>
      </c>
      <c r="T27" s="27">
        <v>510.0</v>
      </c>
      <c r="U27" s="27">
        <f t="shared" si="2"/>
        <v>5.1</v>
      </c>
      <c r="V27" s="28">
        <f t="shared" ref="V27:AC27" si="24">$U$27*J27</f>
        <v>612</v>
      </c>
      <c r="W27" s="28">
        <f t="shared" si="24"/>
        <v>18.87</v>
      </c>
      <c r="X27" s="28">
        <f t="shared" si="24"/>
        <v>23.97</v>
      </c>
      <c r="Y27" s="28">
        <f t="shared" si="24"/>
        <v>10.71</v>
      </c>
      <c r="Z27" s="28">
        <f t="shared" si="24"/>
        <v>0.2754</v>
      </c>
      <c r="AA27" s="28">
        <f t="shared" si="24"/>
        <v>81.6</v>
      </c>
      <c r="AB27" s="28">
        <f t="shared" si="24"/>
        <v>4.947</v>
      </c>
      <c r="AC27" s="29">
        <f t="shared" si="24"/>
        <v>1377</v>
      </c>
      <c r="AD27" s="65" t="s">
        <v>105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ht="14.25" customHeight="1">
      <c r="A28" s="1"/>
      <c r="B28" s="1"/>
      <c r="C28" s="2" t="s">
        <v>106</v>
      </c>
      <c r="D28" s="2">
        <v>100.0</v>
      </c>
      <c r="E28" s="2" t="s">
        <v>30</v>
      </c>
      <c r="F28" s="64" t="s">
        <v>107</v>
      </c>
      <c r="G28" s="1"/>
      <c r="H28" s="2" t="s">
        <v>61</v>
      </c>
      <c r="I28" s="23">
        <v>100.0</v>
      </c>
      <c r="J28" s="24">
        <v>140.0</v>
      </c>
      <c r="K28" s="24">
        <v>4.0</v>
      </c>
      <c r="L28" s="24">
        <v>5.1</v>
      </c>
      <c r="M28" s="24">
        <v>0.78</v>
      </c>
      <c r="N28" s="24">
        <v>0.0</v>
      </c>
      <c r="O28" s="24">
        <v>20.0</v>
      </c>
      <c r="P28" s="24">
        <v>0.72</v>
      </c>
      <c r="Q28" s="25">
        <v>350.0</v>
      </c>
      <c r="R28" s="18"/>
      <c r="S28" s="26" t="s">
        <v>62</v>
      </c>
      <c r="T28" s="27">
        <v>650.0</v>
      </c>
      <c r="U28" s="27">
        <f t="shared" si="2"/>
        <v>6.5</v>
      </c>
      <c r="V28" s="28">
        <f t="shared" ref="V28:AC28" si="25">$U$28*J28</f>
        <v>910</v>
      </c>
      <c r="W28" s="28">
        <f t="shared" si="25"/>
        <v>26</v>
      </c>
      <c r="X28" s="28">
        <f t="shared" si="25"/>
        <v>33.15</v>
      </c>
      <c r="Y28" s="28">
        <f t="shared" si="25"/>
        <v>5.07</v>
      </c>
      <c r="Z28" s="28">
        <f t="shared" si="25"/>
        <v>0</v>
      </c>
      <c r="AA28" s="28">
        <f t="shared" si="25"/>
        <v>130</v>
      </c>
      <c r="AB28" s="28">
        <f t="shared" si="25"/>
        <v>4.68</v>
      </c>
      <c r="AC28" s="29">
        <f t="shared" si="25"/>
        <v>2275</v>
      </c>
      <c r="AD28" s="65" t="s">
        <v>107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ht="14.25" customHeight="1">
      <c r="A29" s="1"/>
      <c r="B29" s="1"/>
      <c r="C29" s="2" t="s">
        <v>108</v>
      </c>
      <c r="D29" s="2">
        <v>100.0</v>
      </c>
      <c r="E29" s="2" t="s">
        <v>30</v>
      </c>
      <c r="F29" s="64" t="s">
        <v>109</v>
      </c>
      <c r="G29" s="1"/>
      <c r="H29" s="2" t="s">
        <v>61</v>
      </c>
      <c r="I29" s="23">
        <v>100.0</v>
      </c>
      <c r="J29" s="24">
        <v>190.0</v>
      </c>
      <c r="K29" s="24">
        <v>5.0</v>
      </c>
      <c r="L29" s="24">
        <v>11.0</v>
      </c>
      <c r="M29" s="24">
        <v>1.6</v>
      </c>
      <c r="N29" s="24">
        <v>0.0</v>
      </c>
      <c r="O29" s="24">
        <v>18.0</v>
      </c>
      <c r="P29" s="24">
        <v>0.94</v>
      </c>
      <c r="Q29" s="25">
        <v>420.0</v>
      </c>
      <c r="R29" s="18"/>
      <c r="S29" s="26" t="s">
        <v>62</v>
      </c>
      <c r="T29" s="27">
        <v>86.0</v>
      </c>
      <c r="U29" s="27">
        <f t="shared" si="2"/>
        <v>0.86</v>
      </c>
      <c r="V29" s="28">
        <f t="shared" ref="V29:AC29" si="26">$U$29*J29</f>
        <v>163.4</v>
      </c>
      <c r="W29" s="28">
        <f t="shared" si="26"/>
        <v>4.3</v>
      </c>
      <c r="X29" s="28">
        <f t="shared" si="26"/>
        <v>9.46</v>
      </c>
      <c r="Y29" s="28">
        <f t="shared" si="26"/>
        <v>1.376</v>
      </c>
      <c r="Z29" s="28">
        <f t="shared" si="26"/>
        <v>0</v>
      </c>
      <c r="AA29" s="28">
        <f t="shared" si="26"/>
        <v>15.48</v>
      </c>
      <c r="AB29" s="28">
        <f t="shared" si="26"/>
        <v>0.8084</v>
      </c>
      <c r="AC29" s="29">
        <f t="shared" si="26"/>
        <v>361.2</v>
      </c>
      <c r="AD29" s="67" t="s">
        <v>109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ht="14.25" customHeight="1">
      <c r="A30" s="1"/>
      <c r="B30" s="1"/>
      <c r="C30" s="2" t="s">
        <v>110</v>
      </c>
      <c r="D30" s="2">
        <v>100.0</v>
      </c>
      <c r="E30" s="2" t="s">
        <v>30</v>
      </c>
      <c r="F30" s="64" t="s">
        <v>111</v>
      </c>
      <c r="G30" s="1"/>
      <c r="H30" s="2" t="s">
        <v>61</v>
      </c>
      <c r="I30" s="23">
        <v>100.0</v>
      </c>
      <c r="J30" s="24">
        <v>180.0</v>
      </c>
      <c r="K30" s="24">
        <v>6.7</v>
      </c>
      <c r="L30" s="24">
        <v>10.0</v>
      </c>
      <c r="M30" s="24">
        <v>2.0</v>
      </c>
      <c r="N30" s="24">
        <v>0.0</v>
      </c>
      <c r="O30" s="24">
        <v>15.0</v>
      </c>
      <c r="P30" s="24">
        <v>1.9</v>
      </c>
      <c r="Q30" s="25">
        <v>460.0</v>
      </c>
      <c r="R30" s="18"/>
      <c r="S30" s="26" t="s">
        <v>62</v>
      </c>
      <c r="T30" s="27">
        <v>760.0</v>
      </c>
      <c r="U30" s="27">
        <f t="shared" si="2"/>
        <v>7.6</v>
      </c>
      <c r="V30" s="28">
        <f t="shared" ref="V30:AC30" si="27">$U$30*J30</f>
        <v>1368</v>
      </c>
      <c r="W30" s="28">
        <f t="shared" si="27"/>
        <v>50.92</v>
      </c>
      <c r="X30" s="28">
        <f t="shared" si="27"/>
        <v>76</v>
      </c>
      <c r="Y30" s="28">
        <f t="shared" si="27"/>
        <v>15.2</v>
      </c>
      <c r="Z30" s="28">
        <f t="shared" si="27"/>
        <v>0</v>
      </c>
      <c r="AA30" s="28">
        <f t="shared" si="27"/>
        <v>114</v>
      </c>
      <c r="AB30" s="28">
        <f t="shared" si="27"/>
        <v>14.44</v>
      </c>
      <c r="AC30" s="29">
        <f t="shared" si="27"/>
        <v>3496</v>
      </c>
      <c r="AD30" s="65" t="s">
        <v>111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ht="14.25" customHeight="1">
      <c r="A31" s="1"/>
      <c r="B31" s="1"/>
      <c r="C31" s="2" t="s">
        <v>112</v>
      </c>
      <c r="D31" s="2">
        <v>100.0</v>
      </c>
      <c r="E31" s="2" t="s">
        <v>30</v>
      </c>
      <c r="F31" s="64" t="s">
        <v>113</v>
      </c>
      <c r="G31" s="2"/>
      <c r="H31" s="2" t="s">
        <v>61</v>
      </c>
      <c r="I31" s="23">
        <v>100.0</v>
      </c>
      <c r="J31" s="24">
        <v>220.0</v>
      </c>
      <c r="K31" s="24">
        <v>7.6</v>
      </c>
      <c r="L31" s="24">
        <v>13.0</v>
      </c>
      <c r="M31" s="24">
        <v>2.3</v>
      </c>
      <c r="N31" s="24">
        <v>0.0</v>
      </c>
      <c r="O31" s="24">
        <v>17.0</v>
      </c>
      <c r="P31" s="24">
        <v>1.1</v>
      </c>
      <c r="Q31" s="25">
        <v>410.0</v>
      </c>
      <c r="R31" s="18"/>
      <c r="S31" s="26" t="s">
        <v>62</v>
      </c>
      <c r="T31" s="27">
        <v>740.0</v>
      </c>
      <c r="U31" s="27">
        <f t="shared" si="2"/>
        <v>7.4</v>
      </c>
      <c r="V31" s="28">
        <f t="shared" ref="V31:AC31" si="28">$U$31*J31</f>
        <v>1628</v>
      </c>
      <c r="W31" s="28">
        <f t="shared" si="28"/>
        <v>56.24</v>
      </c>
      <c r="X31" s="28">
        <f t="shared" si="28"/>
        <v>96.2</v>
      </c>
      <c r="Y31" s="28">
        <f t="shared" si="28"/>
        <v>17.02</v>
      </c>
      <c r="Z31" s="28">
        <f t="shared" si="28"/>
        <v>0</v>
      </c>
      <c r="AA31" s="28">
        <f t="shared" si="28"/>
        <v>125.8</v>
      </c>
      <c r="AB31" s="28">
        <f t="shared" si="28"/>
        <v>8.14</v>
      </c>
      <c r="AC31" s="29">
        <f t="shared" si="28"/>
        <v>3034</v>
      </c>
      <c r="AD31" s="65" t="s">
        <v>113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ht="14.25" customHeight="1">
      <c r="A32" s="50" t="s">
        <v>114</v>
      </c>
      <c r="B32" s="1"/>
      <c r="C32" s="2" t="s">
        <v>115</v>
      </c>
      <c r="D32" s="2">
        <v>100.0</v>
      </c>
      <c r="E32" s="2" t="s">
        <v>30</v>
      </c>
      <c r="F32" s="64" t="s">
        <v>116</v>
      </c>
      <c r="G32" s="2"/>
      <c r="H32" s="2" t="s">
        <v>117</v>
      </c>
      <c r="I32" s="23">
        <v>100.0</v>
      </c>
      <c r="J32" s="24">
        <v>144.0</v>
      </c>
      <c r="K32" s="24">
        <v>6.6</v>
      </c>
      <c r="L32" s="24">
        <v>4.0</v>
      </c>
      <c r="M32" s="24">
        <v>0.0</v>
      </c>
      <c r="N32" s="24">
        <v>0.0</v>
      </c>
      <c r="O32" s="24">
        <v>20.3</v>
      </c>
      <c r="P32" s="24">
        <v>0.0</v>
      </c>
      <c r="Q32" s="25">
        <v>0.0</v>
      </c>
      <c r="R32" s="35"/>
      <c r="S32" s="26" t="s">
        <v>62</v>
      </c>
      <c r="T32" s="27">
        <v>730.0</v>
      </c>
      <c r="U32" s="27">
        <f t="shared" si="2"/>
        <v>7.3</v>
      </c>
      <c r="V32" s="28">
        <f t="shared" ref="V32:AC32" si="29">$U$32*J32</f>
        <v>1051.2</v>
      </c>
      <c r="W32" s="28">
        <f t="shared" si="29"/>
        <v>48.18</v>
      </c>
      <c r="X32" s="28">
        <f t="shared" si="29"/>
        <v>29.2</v>
      </c>
      <c r="Y32" s="28">
        <f t="shared" si="29"/>
        <v>0</v>
      </c>
      <c r="Z32" s="28">
        <f t="shared" si="29"/>
        <v>0</v>
      </c>
      <c r="AA32" s="28">
        <f t="shared" si="29"/>
        <v>148.19</v>
      </c>
      <c r="AB32" s="28">
        <f t="shared" si="29"/>
        <v>0</v>
      </c>
      <c r="AC32" s="29">
        <f t="shared" si="29"/>
        <v>0</v>
      </c>
      <c r="AD32" s="67" t="s">
        <v>116</v>
      </c>
      <c r="AE32" s="1"/>
      <c r="AF32" s="1"/>
      <c r="AG32" s="1"/>
      <c r="AH32" s="1"/>
      <c r="AI32" s="1"/>
      <c r="AJ32" s="2"/>
      <c r="AK32" s="1"/>
      <c r="AL32" s="1"/>
      <c r="AM32" s="1"/>
      <c r="AN32" s="1"/>
      <c r="AO32" s="1"/>
    </row>
    <row r="33" ht="14.25" customHeight="1">
      <c r="A33" s="2"/>
      <c r="C33" s="2" t="s">
        <v>118</v>
      </c>
      <c r="D33" s="2">
        <v>100.0</v>
      </c>
      <c r="E33" s="2" t="s">
        <v>30</v>
      </c>
      <c r="F33" s="64" t="s">
        <v>119</v>
      </c>
      <c r="G33" s="2"/>
      <c r="H33" s="2" t="s">
        <v>61</v>
      </c>
      <c r="I33" s="23">
        <v>100.0</v>
      </c>
      <c r="J33" s="24">
        <v>170.0</v>
      </c>
      <c r="K33" s="24">
        <v>6.4</v>
      </c>
      <c r="L33" s="24">
        <v>5.5</v>
      </c>
      <c r="M33" s="24">
        <v>1.5</v>
      </c>
      <c r="N33" s="24">
        <v>0.0</v>
      </c>
      <c r="O33" s="24">
        <v>25.0</v>
      </c>
      <c r="P33" s="24">
        <v>0.4</v>
      </c>
      <c r="Q33" s="25">
        <v>270.0</v>
      </c>
      <c r="R33" s="35"/>
      <c r="S33" s="26" t="s">
        <v>62</v>
      </c>
      <c r="T33" s="27">
        <v>550.0</v>
      </c>
      <c r="U33" s="27">
        <f t="shared" si="2"/>
        <v>5.5</v>
      </c>
      <c r="V33" s="28">
        <f t="shared" ref="V33:AC33" si="30">$U$33*J33</f>
        <v>935</v>
      </c>
      <c r="W33" s="28">
        <f t="shared" si="30"/>
        <v>35.2</v>
      </c>
      <c r="X33" s="28">
        <f t="shared" si="30"/>
        <v>30.25</v>
      </c>
      <c r="Y33" s="28">
        <f t="shared" si="30"/>
        <v>8.25</v>
      </c>
      <c r="Z33" s="28">
        <f t="shared" si="30"/>
        <v>0</v>
      </c>
      <c r="AA33" s="28">
        <f t="shared" si="30"/>
        <v>137.5</v>
      </c>
      <c r="AB33" s="28">
        <f t="shared" si="30"/>
        <v>2.2</v>
      </c>
      <c r="AC33" s="29">
        <f t="shared" si="30"/>
        <v>1485</v>
      </c>
      <c r="AD33" s="65" t="s">
        <v>119</v>
      </c>
      <c r="AE33" s="1"/>
      <c r="AF33" s="1"/>
      <c r="AG33" s="1"/>
      <c r="AH33" s="1"/>
      <c r="AI33" s="2"/>
      <c r="AJ33" s="2"/>
      <c r="AK33" s="2"/>
      <c r="AL33" s="2"/>
      <c r="AM33" s="2"/>
      <c r="AN33" s="2"/>
      <c r="AO33" s="2"/>
    </row>
    <row r="34" ht="14.25" customHeight="1">
      <c r="A34" s="2"/>
      <c r="C34" s="3" t="s">
        <v>120</v>
      </c>
      <c r="D34" s="2">
        <v>100.0</v>
      </c>
      <c r="E34" s="2" t="s">
        <v>30</v>
      </c>
      <c r="F34" s="64" t="s">
        <v>121</v>
      </c>
      <c r="G34" s="2"/>
      <c r="H34" s="2" t="s">
        <v>61</v>
      </c>
      <c r="I34" s="23">
        <v>100.0</v>
      </c>
      <c r="J34" s="24">
        <v>190.0</v>
      </c>
      <c r="K34" s="24">
        <v>6.7</v>
      </c>
      <c r="L34" s="24">
        <v>6.8</v>
      </c>
      <c r="M34" s="24">
        <v>1.8</v>
      </c>
      <c r="N34" s="24">
        <v>0.0</v>
      </c>
      <c r="O34" s="24">
        <v>26.0</v>
      </c>
      <c r="P34" s="24">
        <v>1.7</v>
      </c>
      <c r="Q34" s="25">
        <v>170.0</v>
      </c>
      <c r="R34" s="35"/>
      <c r="S34" s="26" t="s">
        <v>62</v>
      </c>
      <c r="T34" s="27">
        <v>530.0</v>
      </c>
      <c r="U34" s="27">
        <f t="shared" si="2"/>
        <v>5.3</v>
      </c>
      <c r="V34" s="28">
        <f t="shared" ref="V34:AC34" si="31">$U$34*J34</f>
        <v>1007</v>
      </c>
      <c r="W34" s="28">
        <f t="shared" si="31"/>
        <v>35.51</v>
      </c>
      <c r="X34" s="28">
        <f t="shared" si="31"/>
        <v>36.04</v>
      </c>
      <c r="Y34" s="28">
        <f t="shared" si="31"/>
        <v>9.54</v>
      </c>
      <c r="Z34" s="28">
        <f t="shared" si="31"/>
        <v>0</v>
      </c>
      <c r="AA34" s="28">
        <f t="shared" si="31"/>
        <v>137.8</v>
      </c>
      <c r="AB34" s="28">
        <f t="shared" si="31"/>
        <v>9.01</v>
      </c>
      <c r="AC34" s="29">
        <f t="shared" si="31"/>
        <v>901</v>
      </c>
      <c r="AD34" s="65" t="s">
        <v>121</v>
      </c>
      <c r="AE34" s="1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ht="14.25" customHeight="1">
      <c r="A35" s="2"/>
      <c r="C35" s="2" t="s">
        <v>122</v>
      </c>
      <c r="D35" s="2">
        <v>100.0</v>
      </c>
      <c r="E35" s="2" t="s">
        <v>30</v>
      </c>
      <c r="F35" s="64" t="s">
        <v>123</v>
      </c>
      <c r="G35" s="2"/>
      <c r="H35" s="2" t="s">
        <v>61</v>
      </c>
      <c r="I35" s="23">
        <v>100.0</v>
      </c>
      <c r="J35" s="24">
        <v>120.0</v>
      </c>
      <c r="K35" s="24">
        <v>4.7</v>
      </c>
      <c r="L35" s="24">
        <v>2.5</v>
      </c>
      <c r="M35" s="24">
        <v>0.59</v>
      </c>
      <c r="N35" s="24">
        <v>0.0</v>
      </c>
      <c r="O35" s="24">
        <v>20.0</v>
      </c>
      <c r="P35" s="24">
        <v>1.7</v>
      </c>
      <c r="Q35" s="25">
        <v>320.0</v>
      </c>
      <c r="R35" s="35"/>
      <c r="S35" s="26" t="s">
        <v>62</v>
      </c>
      <c r="T35" s="27">
        <v>700.0</v>
      </c>
      <c r="U35" s="27">
        <f t="shared" si="2"/>
        <v>7</v>
      </c>
      <c r="V35" s="28">
        <f t="shared" ref="V35:AC35" si="32">$U$35*J35</f>
        <v>840</v>
      </c>
      <c r="W35" s="28">
        <f t="shared" si="32"/>
        <v>32.9</v>
      </c>
      <c r="X35" s="28">
        <f t="shared" si="32"/>
        <v>17.5</v>
      </c>
      <c r="Y35" s="28">
        <f t="shared" si="32"/>
        <v>4.13</v>
      </c>
      <c r="Z35" s="28">
        <f t="shared" si="32"/>
        <v>0</v>
      </c>
      <c r="AA35" s="28">
        <f t="shared" si="32"/>
        <v>140</v>
      </c>
      <c r="AB35" s="28">
        <f t="shared" si="32"/>
        <v>11.9</v>
      </c>
      <c r="AC35" s="29">
        <f t="shared" si="32"/>
        <v>2240</v>
      </c>
      <c r="AD35" s="67" t="s">
        <v>123</v>
      </c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ht="14.25" customHeight="1">
      <c r="A36" s="2"/>
      <c r="C36" s="2" t="s">
        <v>124</v>
      </c>
      <c r="D36" s="2">
        <v>100.0</v>
      </c>
      <c r="E36" s="2" t="s">
        <v>30</v>
      </c>
      <c r="F36" s="64" t="s">
        <v>125</v>
      </c>
      <c r="G36" s="2"/>
      <c r="H36" s="2" t="s">
        <v>61</v>
      </c>
      <c r="I36" s="23">
        <v>100.0</v>
      </c>
      <c r="J36" s="24">
        <v>110.0</v>
      </c>
      <c r="K36" s="24">
        <v>4.9</v>
      </c>
      <c r="L36" s="24">
        <v>1.6</v>
      </c>
      <c r="M36" s="24">
        <v>0.42</v>
      </c>
      <c r="N36" s="24">
        <v>0.0</v>
      </c>
      <c r="O36" s="24">
        <v>19.0</v>
      </c>
      <c r="P36" s="24">
        <v>0.62</v>
      </c>
      <c r="Q36" s="25">
        <v>260.0</v>
      </c>
      <c r="R36" s="35"/>
      <c r="S36" s="26" t="s">
        <v>62</v>
      </c>
      <c r="T36" s="27">
        <v>700.0</v>
      </c>
      <c r="U36" s="27">
        <f t="shared" si="2"/>
        <v>7</v>
      </c>
      <c r="V36" s="28">
        <f t="shared" ref="V36:AC36" si="33">$U$36*J36</f>
        <v>770</v>
      </c>
      <c r="W36" s="28">
        <f t="shared" si="33"/>
        <v>34.3</v>
      </c>
      <c r="X36" s="28">
        <f t="shared" si="33"/>
        <v>11.2</v>
      </c>
      <c r="Y36" s="28">
        <f t="shared" si="33"/>
        <v>2.94</v>
      </c>
      <c r="Z36" s="28">
        <f t="shared" si="33"/>
        <v>0</v>
      </c>
      <c r="AA36" s="28">
        <f t="shared" si="33"/>
        <v>133</v>
      </c>
      <c r="AB36" s="28">
        <f t="shared" si="33"/>
        <v>4.34</v>
      </c>
      <c r="AC36" s="29">
        <f t="shared" si="33"/>
        <v>1820</v>
      </c>
      <c r="AD36" s="67" t="s">
        <v>125</v>
      </c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ht="14.25" customHeight="1">
      <c r="A37" s="2"/>
      <c r="C37" s="2" t="s">
        <v>126</v>
      </c>
      <c r="D37" s="2">
        <v>100.0</v>
      </c>
      <c r="E37" s="2" t="s">
        <v>30</v>
      </c>
      <c r="F37" s="64" t="s">
        <v>127</v>
      </c>
      <c r="G37" s="2"/>
      <c r="H37" s="2" t="s">
        <v>61</v>
      </c>
      <c r="I37" s="23">
        <v>100.0</v>
      </c>
      <c r="J37" s="24">
        <v>190.0</v>
      </c>
      <c r="K37" s="24">
        <v>7.0</v>
      </c>
      <c r="L37" s="24">
        <v>7.2</v>
      </c>
      <c r="M37" s="24">
        <v>1.6</v>
      </c>
      <c r="N37" s="24">
        <v>0.022</v>
      </c>
      <c r="O37" s="24">
        <v>25.0</v>
      </c>
      <c r="P37" s="24">
        <v>0.55</v>
      </c>
      <c r="Q37" s="25">
        <v>330.0</v>
      </c>
      <c r="R37" s="35"/>
      <c r="S37" s="26" t="s">
        <v>62</v>
      </c>
      <c r="T37" s="27">
        <v>620.0</v>
      </c>
      <c r="U37" s="27">
        <f t="shared" si="2"/>
        <v>6.2</v>
      </c>
      <c r="V37" s="28">
        <f t="shared" ref="V37:AC37" si="34">$U$37*J37</f>
        <v>1178</v>
      </c>
      <c r="W37" s="28">
        <f t="shared" si="34"/>
        <v>43.4</v>
      </c>
      <c r="X37" s="28">
        <f t="shared" si="34"/>
        <v>44.64</v>
      </c>
      <c r="Y37" s="28">
        <f t="shared" si="34"/>
        <v>9.92</v>
      </c>
      <c r="Z37" s="28">
        <f t="shared" si="34"/>
        <v>0.1364</v>
      </c>
      <c r="AA37" s="28">
        <f t="shared" si="34"/>
        <v>155</v>
      </c>
      <c r="AB37" s="28">
        <f t="shared" si="34"/>
        <v>3.41</v>
      </c>
      <c r="AC37" s="29">
        <f t="shared" si="34"/>
        <v>2046</v>
      </c>
      <c r="AD37" s="65" t="s">
        <v>127</v>
      </c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ht="14.25" customHeight="1">
      <c r="A38" s="2"/>
      <c r="C38" s="2" t="s">
        <v>128</v>
      </c>
      <c r="D38" s="2">
        <v>100.0</v>
      </c>
      <c r="E38" s="2" t="s">
        <v>30</v>
      </c>
      <c r="F38" s="64" t="s">
        <v>129</v>
      </c>
      <c r="G38" s="2"/>
      <c r="H38" s="2" t="s">
        <v>61</v>
      </c>
      <c r="I38" s="23">
        <v>100.0</v>
      </c>
      <c r="J38" s="24">
        <v>190.0</v>
      </c>
      <c r="K38" s="24">
        <v>7.1</v>
      </c>
      <c r="L38" s="24">
        <v>8.2</v>
      </c>
      <c r="M38" s="24">
        <v>1.5</v>
      </c>
      <c r="N38" s="24">
        <v>0.0</v>
      </c>
      <c r="O38" s="24">
        <v>23.0</v>
      </c>
      <c r="P38" s="24">
        <v>0.25</v>
      </c>
      <c r="Q38" s="25">
        <v>280.0</v>
      </c>
      <c r="R38" s="35"/>
      <c r="S38" s="26" t="s">
        <v>62</v>
      </c>
      <c r="T38" s="27">
        <v>600.0</v>
      </c>
      <c r="U38" s="27">
        <f t="shared" si="2"/>
        <v>6</v>
      </c>
      <c r="V38" s="28">
        <f t="shared" ref="V38:AC38" si="35">$U$38*J38</f>
        <v>1140</v>
      </c>
      <c r="W38" s="28">
        <f t="shared" si="35"/>
        <v>42.6</v>
      </c>
      <c r="X38" s="28">
        <f t="shared" si="35"/>
        <v>49.2</v>
      </c>
      <c r="Y38" s="28">
        <f t="shared" si="35"/>
        <v>9</v>
      </c>
      <c r="Z38" s="28">
        <f t="shared" si="35"/>
        <v>0</v>
      </c>
      <c r="AA38" s="28">
        <f t="shared" si="35"/>
        <v>138</v>
      </c>
      <c r="AB38" s="28">
        <f t="shared" si="35"/>
        <v>1.5</v>
      </c>
      <c r="AC38" s="29">
        <f t="shared" si="35"/>
        <v>1680</v>
      </c>
      <c r="AD38" s="65" t="s">
        <v>129</v>
      </c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ht="14.25" customHeight="1">
      <c r="A39" s="2"/>
      <c r="C39" s="2" t="s">
        <v>130</v>
      </c>
      <c r="D39" s="2">
        <v>100.0</v>
      </c>
      <c r="E39" s="2" t="s">
        <v>30</v>
      </c>
      <c r="F39" s="64" t="s">
        <v>131</v>
      </c>
      <c r="G39" s="2"/>
      <c r="H39" s="2" t="s">
        <v>61</v>
      </c>
      <c r="I39" s="23">
        <v>100.0</v>
      </c>
      <c r="J39" s="24">
        <v>120.0</v>
      </c>
      <c r="K39" s="24">
        <v>5.2</v>
      </c>
      <c r="L39" s="24">
        <v>2.3</v>
      </c>
      <c r="M39" s="24">
        <v>0.65</v>
      </c>
      <c r="N39" s="24">
        <v>0.0</v>
      </c>
      <c r="O39" s="24">
        <v>21.0</v>
      </c>
      <c r="P39" s="24">
        <v>0.66</v>
      </c>
      <c r="Q39" s="25">
        <v>210.0</v>
      </c>
      <c r="R39" s="35"/>
      <c r="S39" s="26" t="s">
        <v>62</v>
      </c>
      <c r="T39" s="27">
        <v>760.0</v>
      </c>
      <c r="U39" s="27">
        <f t="shared" si="2"/>
        <v>7.6</v>
      </c>
      <c r="V39" s="28">
        <f t="shared" ref="V39:AC39" si="36">$U$39*J39</f>
        <v>912</v>
      </c>
      <c r="W39" s="28">
        <f t="shared" si="36"/>
        <v>39.52</v>
      </c>
      <c r="X39" s="28">
        <f t="shared" si="36"/>
        <v>17.48</v>
      </c>
      <c r="Y39" s="28">
        <f t="shared" si="36"/>
        <v>4.94</v>
      </c>
      <c r="Z39" s="28">
        <f t="shared" si="36"/>
        <v>0</v>
      </c>
      <c r="AA39" s="28">
        <f t="shared" si="36"/>
        <v>159.6</v>
      </c>
      <c r="AB39" s="28">
        <f t="shared" si="36"/>
        <v>5.016</v>
      </c>
      <c r="AC39" s="29">
        <f t="shared" si="36"/>
        <v>1596</v>
      </c>
      <c r="AD39" s="67" t="s">
        <v>131</v>
      </c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ht="14.25" customHeight="1">
      <c r="A40" s="2"/>
      <c r="C40" s="3" t="s">
        <v>132</v>
      </c>
      <c r="D40" s="2">
        <v>100.0</v>
      </c>
      <c r="E40" s="2" t="s">
        <v>30</v>
      </c>
      <c r="F40" s="64" t="s">
        <v>133</v>
      </c>
      <c r="G40" s="2"/>
      <c r="H40" s="2" t="s">
        <v>61</v>
      </c>
      <c r="I40" s="23">
        <v>100.0</v>
      </c>
      <c r="J40" s="24">
        <v>120.0</v>
      </c>
      <c r="K40" s="24">
        <v>4.6</v>
      </c>
      <c r="L40" s="24">
        <v>1.8</v>
      </c>
      <c r="M40" s="24">
        <v>0.44</v>
      </c>
      <c r="N40" s="24">
        <v>0.0</v>
      </c>
      <c r="O40" s="24">
        <v>21.0</v>
      </c>
      <c r="P40" s="24">
        <v>2.6</v>
      </c>
      <c r="Q40" s="25">
        <v>200.0</v>
      </c>
      <c r="R40" s="35"/>
      <c r="S40" s="26" t="s">
        <v>62</v>
      </c>
      <c r="T40" s="27">
        <v>780.0</v>
      </c>
      <c r="U40" s="27">
        <f t="shared" si="2"/>
        <v>7.8</v>
      </c>
      <c r="V40" s="28">
        <f t="shared" ref="V40:AC40" si="37">$U$40*J40</f>
        <v>936</v>
      </c>
      <c r="W40" s="28">
        <f t="shared" si="37"/>
        <v>35.88</v>
      </c>
      <c r="X40" s="28">
        <f t="shared" si="37"/>
        <v>14.04</v>
      </c>
      <c r="Y40" s="28">
        <f t="shared" si="37"/>
        <v>3.432</v>
      </c>
      <c r="Z40" s="28">
        <f t="shared" si="37"/>
        <v>0</v>
      </c>
      <c r="AA40" s="28">
        <f t="shared" si="37"/>
        <v>163.8</v>
      </c>
      <c r="AB40" s="28">
        <f t="shared" si="37"/>
        <v>20.28</v>
      </c>
      <c r="AC40" s="29">
        <f t="shared" si="37"/>
        <v>1560</v>
      </c>
      <c r="AD40" s="67" t="s">
        <v>133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ht="14.25" customHeight="1">
      <c r="A41" s="2"/>
      <c r="C41" s="2" t="s">
        <v>134</v>
      </c>
      <c r="D41" s="2">
        <v>100.0</v>
      </c>
      <c r="E41" s="2" t="s">
        <v>30</v>
      </c>
      <c r="F41" s="64" t="s">
        <v>135</v>
      </c>
      <c r="G41" s="2"/>
      <c r="H41" s="2" t="s">
        <v>61</v>
      </c>
      <c r="I41" s="23">
        <v>100.0</v>
      </c>
      <c r="J41" s="24">
        <v>110.0</v>
      </c>
      <c r="K41" s="24">
        <v>5.9</v>
      </c>
      <c r="L41" s="24">
        <v>2.9</v>
      </c>
      <c r="M41" s="24">
        <v>0.5</v>
      </c>
      <c r="N41" s="24">
        <v>0.0</v>
      </c>
      <c r="O41" s="24">
        <v>15.0</v>
      </c>
      <c r="P41" s="24">
        <v>0.79</v>
      </c>
      <c r="Q41" s="25">
        <v>370.0</v>
      </c>
      <c r="R41" s="35"/>
      <c r="S41" s="26" t="s">
        <v>62</v>
      </c>
      <c r="T41" s="27">
        <v>740.0</v>
      </c>
      <c r="U41" s="27">
        <f t="shared" si="2"/>
        <v>7.4</v>
      </c>
      <c r="V41" s="28">
        <f t="shared" ref="V41:AC41" si="38">$U$41*J41</f>
        <v>814</v>
      </c>
      <c r="W41" s="28">
        <f t="shared" si="38"/>
        <v>43.66</v>
      </c>
      <c r="X41" s="28">
        <f t="shared" si="38"/>
        <v>21.46</v>
      </c>
      <c r="Y41" s="28">
        <f t="shared" si="38"/>
        <v>3.7</v>
      </c>
      <c r="Z41" s="28">
        <f t="shared" si="38"/>
        <v>0</v>
      </c>
      <c r="AA41" s="28">
        <f t="shared" si="38"/>
        <v>111</v>
      </c>
      <c r="AB41" s="28">
        <f t="shared" si="38"/>
        <v>5.846</v>
      </c>
      <c r="AC41" s="29">
        <f t="shared" si="38"/>
        <v>2738</v>
      </c>
      <c r="AD41" s="65" t="s">
        <v>135</v>
      </c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ht="14.25" customHeight="1">
      <c r="A42" s="2"/>
      <c r="C42" s="2" t="s">
        <v>136</v>
      </c>
      <c r="D42" s="2">
        <v>100.0</v>
      </c>
      <c r="E42" s="2" t="s">
        <v>30</v>
      </c>
      <c r="F42" s="64" t="s">
        <v>137</v>
      </c>
      <c r="G42" s="2"/>
      <c r="H42" s="2" t="s">
        <v>61</v>
      </c>
      <c r="I42" s="23">
        <v>100.0</v>
      </c>
      <c r="J42" s="24">
        <v>120.0</v>
      </c>
      <c r="K42" s="24">
        <v>3.5</v>
      </c>
      <c r="L42" s="24">
        <v>4.6</v>
      </c>
      <c r="M42" s="24">
        <v>0.67</v>
      </c>
      <c r="N42" s="24">
        <v>0.0</v>
      </c>
      <c r="O42" s="24">
        <v>17.0</v>
      </c>
      <c r="P42" s="24">
        <v>0.34</v>
      </c>
      <c r="Q42" s="25">
        <v>250.0</v>
      </c>
      <c r="R42" s="35"/>
      <c r="S42" s="26" t="s">
        <v>62</v>
      </c>
      <c r="T42" s="27">
        <v>780.0</v>
      </c>
      <c r="U42" s="27">
        <f t="shared" si="2"/>
        <v>7.8</v>
      </c>
      <c r="V42" s="28">
        <f t="shared" ref="V42:AC42" si="39">$U$42*J42</f>
        <v>936</v>
      </c>
      <c r="W42" s="28">
        <f t="shared" si="39"/>
        <v>27.3</v>
      </c>
      <c r="X42" s="28">
        <f t="shared" si="39"/>
        <v>35.88</v>
      </c>
      <c r="Y42" s="28">
        <f t="shared" si="39"/>
        <v>5.226</v>
      </c>
      <c r="Z42" s="28">
        <f t="shared" si="39"/>
        <v>0</v>
      </c>
      <c r="AA42" s="28">
        <f t="shared" si="39"/>
        <v>132.6</v>
      </c>
      <c r="AB42" s="28">
        <f t="shared" si="39"/>
        <v>2.652</v>
      </c>
      <c r="AC42" s="29">
        <f t="shared" si="39"/>
        <v>1950</v>
      </c>
      <c r="AD42" s="65" t="s">
        <v>137</v>
      </c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ht="14.25" customHeight="1">
      <c r="A43" s="2"/>
      <c r="C43" s="2" t="s">
        <v>138</v>
      </c>
      <c r="D43" s="2">
        <v>100.0</v>
      </c>
      <c r="E43" s="2" t="s">
        <v>30</v>
      </c>
      <c r="F43" s="64" t="s">
        <v>139</v>
      </c>
      <c r="G43" s="2"/>
      <c r="H43" s="2" t="s">
        <v>61</v>
      </c>
      <c r="I43" s="23">
        <v>100.0</v>
      </c>
      <c r="J43" s="24">
        <v>160.0</v>
      </c>
      <c r="K43" s="24">
        <v>6.3</v>
      </c>
      <c r="L43" s="24">
        <v>8.4</v>
      </c>
      <c r="M43" s="24">
        <v>1.6</v>
      </c>
      <c r="N43" s="24">
        <v>0.0</v>
      </c>
      <c r="O43" s="24">
        <v>15.0</v>
      </c>
      <c r="P43" s="24">
        <v>0.95</v>
      </c>
      <c r="Q43" s="25">
        <v>350.0</v>
      </c>
      <c r="R43" s="35"/>
      <c r="S43" s="26" t="s">
        <v>62</v>
      </c>
      <c r="T43" s="27">
        <v>610.0</v>
      </c>
      <c r="U43" s="27">
        <f t="shared" si="2"/>
        <v>6.1</v>
      </c>
      <c r="V43" s="28">
        <f t="shared" ref="V43:AC43" si="40">$U$43*J43</f>
        <v>976</v>
      </c>
      <c r="W43" s="28">
        <f t="shared" si="40"/>
        <v>38.43</v>
      </c>
      <c r="X43" s="28">
        <f t="shared" si="40"/>
        <v>51.24</v>
      </c>
      <c r="Y43" s="28">
        <f t="shared" si="40"/>
        <v>9.76</v>
      </c>
      <c r="Z43" s="28">
        <f t="shared" si="40"/>
        <v>0</v>
      </c>
      <c r="AA43" s="28">
        <f t="shared" si="40"/>
        <v>91.5</v>
      </c>
      <c r="AB43" s="28">
        <f t="shared" si="40"/>
        <v>5.795</v>
      </c>
      <c r="AC43" s="29">
        <f t="shared" si="40"/>
        <v>2135</v>
      </c>
      <c r="AD43" s="65" t="s">
        <v>139</v>
      </c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ht="14.25" customHeight="1">
      <c r="A44" s="2"/>
      <c r="C44" s="3" t="s">
        <v>140</v>
      </c>
      <c r="D44" s="2">
        <v>100.0</v>
      </c>
      <c r="E44" s="2" t="s">
        <v>30</v>
      </c>
      <c r="F44" s="64" t="s">
        <v>141</v>
      </c>
      <c r="G44" s="2"/>
      <c r="H44" s="2" t="s">
        <v>61</v>
      </c>
      <c r="I44" s="23">
        <v>100.0</v>
      </c>
      <c r="J44" s="24">
        <v>92.0</v>
      </c>
      <c r="K44" s="24">
        <v>5.1</v>
      </c>
      <c r="L44" s="24">
        <v>2.3</v>
      </c>
      <c r="M44" s="24">
        <v>0.64</v>
      </c>
      <c r="N44" s="24">
        <v>0.0</v>
      </c>
      <c r="O44" s="24">
        <v>13.0</v>
      </c>
      <c r="P44" s="24">
        <v>0.51</v>
      </c>
      <c r="Q44" s="25">
        <v>200.0</v>
      </c>
      <c r="R44" s="35"/>
      <c r="S44" s="26" t="s">
        <v>142</v>
      </c>
      <c r="T44" s="27">
        <v>784.0</v>
      </c>
      <c r="U44" s="27">
        <f t="shared" si="2"/>
        <v>7.84</v>
      </c>
      <c r="V44" s="28">
        <f t="shared" ref="V44:AC44" si="41">$U$44*J44</f>
        <v>721.28</v>
      </c>
      <c r="W44" s="28">
        <f t="shared" si="41"/>
        <v>39.984</v>
      </c>
      <c r="X44" s="28">
        <f t="shared" si="41"/>
        <v>18.032</v>
      </c>
      <c r="Y44" s="28">
        <f t="shared" si="41"/>
        <v>5.0176</v>
      </c>
      <c r="Z44" s="28">
        <f t="shared" si="41"/>
        <v>0</v>
      </c>
      <c r="AA44" s="28">
        <f t="shared" si="41"/>
        <v>101.92</v>
      </c>
      <c r="AB44" s="28">
        <f t="shared" si="41"/>
        <v>3.9984</v>
      </c>
      <c r="AC44" s="29">
        <f t="shared" si="41"/>
        <v>1568</v>
      </c>
      <c r="AD44" s="67" t="s">
        <v>141</v>
      </c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ht="14.25" customHeight="1">
      <c r="A45" s="2"/>
      <c r="C45" s="2" t="s">
        <v>143</v>
      </c>
      <c r="D45" s="2">
        <v>100.0</v>
      </c>
      <c r="E45" s="2" t="s">
        <v>30</v>
      </c>
      <c r="F45" s="64" t="s">
        <v>144</v>
      </c>
      <c r="G45" s="2"/>
      <c r="H45" s="2" t="s">
        <v>61</v>
      </c>
      <c r="I45" s="23">
        <v>100.0</v>
      </c>
      <c r="J45" s="24">
        <v>72.0</v>
      </c>
      <c r="K45" s="24">
        <v>3.8</v>
      </c>
      <c r="L45" s="24">
        <v>2.0</v>
      </c>
      <c r="M45" s="24">
        <v>0.61</v>
      </c>
      <c r="N45" s="24">
        <v>0.0</v>
      </c>
      <c r="O45" s="24">
        <v>10.0</v>
      </c>
      <c r="P45" s="24">
        <v>0.13</v>
      </c>
      <c r="Q45" s="25">
        <v>270.0</v>
      </c>
      <c r="R45" s="35"/>
      <c r="S45" s="26" t="s">
        <v>142</v>
      </c>
      <c r="T45" s="27">
        <v>660.0</v>
      </c>
      <c r="U45" s="27">
        <f t="shared" si="2"/>
        <v>6.6</v>
      </c>
      <c r="V45" s="28">
        <f t="shared" ref="V45:AC45" si="42">$U$45*J45</f>
        <v>475.2</v>
      </c>
      <c r="W45" s="28">
        <f t="shared" si="42"/>
        <v>25.08</v>
      </c>
      <c r="X45" s="28">
        <f t="shared" si="42"/>
        <v>13.2</v>
      </c>
      <c r="Y45" s="28">
        <f t="shared" si="42"/>
        <v>4.026</v>
      </c>
      <c r="Z45" s="28">
        <f t="shared" si="42"/>
        <v>0</v>
      </c>
      <c r="AA45" s="28">
        <f t="shared" si="42"/>
        <v>66</v>
      </c>
      <c r="AB45" s="28">
        <f t="shared" si="42"/>
        <v>0.858</v>
      </c>
      <c r="AC45" s="29">
        <f t="shared" si="42"/>
        <v>1782</v>
      </c>
      <c r="AD45" s="67" t="s">
        <v>144</v>
      </c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ht="14.25" customHeight="1">
      <c r="A46" s="2"/>
      <c r="C46" s="2" t="s">
        <v>145</v>
      </c>
      <c r="D46" s="2">
        <v>100.0</v>
      </c>
      <c r="E46" s="2" t="s">
        <v>30</v>
      </c>
      <c r="F46" s="64" t="s">
        <v>146</v>
      </c>
      <c r="G46" s="2"/>
      <c r="H46" s="2" t="s">
        <v>61</v>
      </c>
      <c r="I46" s="23">
        <v>100.0</v>
      </c>
      <c r="J46" s="24">
        <v>81.0</v>
      </c>
      <c r="K46" s="24">
        <v>3.9</v>
      </c>
      <c r="L46" s="24">
        <v>0.71</v>
      </c>
      <c r="M46" s="24">
        <v>0.23</v>
      </c>
      <c r="N46" s="24">
        <v>0.0</v>
      </c>
      <c r="O46" s="24">
        <v>15.0</v>
      </c>
      <c r="P46" s="24">
        <v>0.23</v>
      </c>
      <c r="Q46" s="25">
        <v>210.0</v>
      </c>
      <c r="R46" s="35"/>
      <c r="S46" s="26" t="s">
        <v>62</v>
      </c>
      <c r="T46" s="27">
        <v>720.0</v>
      </c>
      <c r="U46" s="27">
        <f t="shared" si="2"/>
        <v>7.2</v>
      </c>
      <c r="V46" s="28">
        <f t="shared" ref="V46:AC46" si="43">$U$46*J46</f>
        <v>583.2</v>
      </c>
      <c r="W46" s="28">
        <f t="shared" si="43"/>
        <v>28.08</v>
      </c>
      <c r="X46" s="28">
        <f t="shared" si="43"/>
        <v>5.112</v>
      </c>
      <c r="Y46" s="28">
        <f t="shared" si="43"/>
        <v>1.656</v>
      </c>
      <c r="Z46" s="28">
        <f t="shared" si="43"/>
        <v>0</v>
      </c>
      <c r="AA46" s="28">
        <f t="shared" si="43"/>
        <v>108</v>
      </c>
      <c r="AB46" s="28">
        <f t="shared" si="43"/>
        <v>1.656</v>
      </c>
      <c r="AC46" s="29">
        <f t="shared" si="43"/>
        <v>1512</v>
      </c>
      <c r="AD46" s="67" t="s">
        <v>146</v>
      </c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ht="14.25" customHeight="1">
      <c r="A47" s="2"/>
      <c r="C47" s="2" t="s">
        <v>147</v>
      </c>
      <c r="D47" s="2">
        <v>100.0</v>
      </c>
      <c r="E47" s="2" t="s">
        <v>30</v>
      </c>
      <c r="F47" s="64" t="s">
        <v>148</v>
      </c>
      <c r="G47" s="2"/>
      <c r="H47" s="2" t="s">
        <v>61</v>
      </c>
      <c r="I47" s="23">
        <v>100.0</v>
      </c>
      <c r="J47" s="24">
        <v>220.0</v>
      </c>
      <c r="K47" s="24">
        <v>8.9</v>
      </c>
      <c r="L47" s="24">
        <v>13.0</v>
      </c>
      <c r="M47" s="24">
        <v>3.2</v>
      </c>
      <c r="N47" s="24">
        <v>0.0</v>
      </c>
      <c r="O47" s="24">
        <v>18.0</v>
      </c>
      <c r="P47" s="24">
        <v>0.79</v>
      </c>
      <c r="Q47" s="25">
        <v>480.0</v>
      </c>
      <c r="R47" s="35"/>
      <c r="S47" s="26" t="s">
        <v>62</v>
      </c>
      <c r="T47" s="27">
        <v>550.0</v>
      </c>
      <c r="U47" s="27">
        <f t="shared" si="2"/>
        <v>5.5</v>
      </c>
      <c r="V47" s="28">
        <f t="shared" ref="V47:AC47" si="44">$U$47*J47</f>
        <v>1210</v>
      </c>
      <c r="W47" s="28">
        <f t="shared" si="44"/>
        <v>48.95</v>
      </c>
      <c r="X47" s="28">
        <f t="shared" si="44"/>
        <v>71.5</v>
      </c>
      <c r="Y47" s="28">
        <f t="shared" si="44"/>
        <v>17.6</v>
      </c>
      <c r="Z47" s="28">
        <f t="shared" si="44"/>
        <v>0</v>
      </c>
      <c r="AA47" s="28">
        <f t="shared" si="44"/>
        <v>99</v>
      </c>
      <c r="AB47" s="28">
        <f t="shared" si="44"/>
        <v>4.345</v>
      </c>
      <c r="AC47" s="29">
        <f t="shared" si="44"/>
        <v>2640</v>
      </c>
      <c r="AD47" s="65" t="s">
        <v>148</v>
      </c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ht="14.25" customHeight="1">
      <c r="A48" s="2"/>
      <c r="C48" s="2" t="s">
        <v>149</v>
      </c>
      <c r="D48" s="2">
        <v>100.0</v>
      </c>
      <c r="E48" s="2" t="s">
        <v>30</v>
      </c>
      <c r="F48" s="64" t="s">
        <v>150</v>
      </c>
      <c r="G48" s="2"/>
      <c r="H48" s="2" t="s">
        <v>61</v>
      </c>
      <c r="I48" s="23">
        <v>100.0</v>
      </c>
      <c r="J48" s="24">
        <v>140.0</v>
      </c>
      <c r="K48" s="24">
        <v>4.9</v>
      </c>
      <c r="L48" s="24">
        <v>8.4</v>
      </c>
      <c r="M48" s="24">
        <v>2.7</v>
      </c>
      <c r="N48" s="24">
        <v>0.0</v>
      </c>
      <c r="O48" s="24">
        <v>12.0</v>
      </c>
      <c r="P48" s="24">
        <v>0.52</v>
      </c>
      <c r="Q48" s="25">
        <v>400.0</v>
      </c>
      <c r="R48" s="35"/>
      <c r="S48" s="26" t="s">
        <v>62</v>
      </c>
      <c r="T48" s="27">
        <v>450.0</v>
      </c>
      <c r="U48" s="27">
        <f t="shared" si="2"/>
        <v>4.5</v>
      </c>
      <c r="V48" s="28">
        <f t="shared" ref="V48:AC48" si="45">$U$48*J48</f>
        <v>630</v>
      </c>
      <c r="W48" s="28">
        <f t="shared" si="45"/>
        <v>22.05</v>
      </c>
      <c r="X48" s="28">
        <f t="shared" si="45"/>
        <v>37.8</v>
      </c>
      <c r="Y48" s="28">
        <f t="shared" si="45"/>
        <v>12.15</v>
      </c>
      <c r="Z48" s="28">
        <f t="shared" si="45"/>
        <v>0</v>
      </c>
      <c r="AA48" s="28">
        <f t="shared" si="45"/>
        <v>54</v>
      </c>
      <c r="AB48" s="28">
        <f t="shared" si="45"/>
        <v>2.34</v>
      </c>
      <c r="AC48" s="29">
        <f t="shared" si="45"/>
        <v>1800</v>
      </c>
      <c r="AD48" s="65" t="s">
        <v>150</v>
      </c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ht="14.25" customHeight="1">
      <c r="A49" s="2"/>
      <c r="C49" s="2" t="s">
        <v>151</v>
      </c>
      <c r="D49" s="2">
        <v>100.0</v>
      </c>
      <c r="E49" s="2" t="s">
        <v>30</v>
      </c>
      <c r="F49" s="64" t="s">
        <v>152</v>
      </c>
      <c r="G49" s="2"/>
      <c r="H49" s="2" t="s">
        <v>61</v>
      </c>
      <c r="I49" s="23">
        <v>100.0</v>
      </c>
      <c r="J49" s="24">
        <v>120.0</v>
      </c>
      <c r="K49" s="24">
        <v>5.8</v>
      </c>
      <c r="L49" s="24">
        <v>5.5</v>
      </c>
      <c r="M49" s="24">
        <v>1.8</v>
      </c>
      <c r="N49" s="24">
        <v>0.0</v>
      </c>
      <c r="O49" s="24">
        <v>12.0</v>
      </c>
      <c r="P49" s="24">
        <v>1.1</v>
      </c>
      <c r="Q49" s="25">
        <v>440.0</v>
      </c>
      <c r="R49" s="35"/>
      <c r="S49" s="26" t="s">
        <v>62</v>
      </c>
      <c r="T49" s="27">
        <v>500.0</v>
      </c>
      <c r="U49" s="27">
        <f t="shared" si="2"/>
        <v>5</v>
      </c>
      <c r="V49" s="28">
        <f t="shared" ref="V49:AC49" si="46">$U$49*J49</f>
        <v>600</v>
      </c>
      <c r="W49" s="28">
        <f t="shared" si="46"/>
        <v>29</v>
      </c>
      <c r="X49" s="28">
        <f t="shared" si="46"/>
        <v>27.5</v>
      </c>
      <c r="Y49" s="28">
        <f t="shared" si="46"/>
        <v>9</v>
      </c>
      <c r="Z49" s="28">
        <f t="shared" si="46"/>
        <v>0</v>
      </c>
      <c r="AA49" s="28">
        <f t="shared" si="46"/>
        <v>60</v>
      </c>
      <c r="AB49" s="28">
        <f t="shared" si="46"/>
        <v>5.5</v>
      </c>
      <c r="AC49" s="29">
        <f t="shared" si="46"/>
        <v>2200</v>
      </c>
      <c r="AD49" s="65" t="s">
        <v>152</v>
      </c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ht="14.25" customHeight="1">
      <c r="A50" s="2"/>
      <c r="C50" s="2" t="s">
        <v>153</v>
      </c>
      <c r="D50" s="2">
        <v>100.0</v>
      </c>
      <c r="E50" s="2" t="s">
        <v>30</v>
      </c>
      <c r="F50" s="64" t="s">
        <v>154</v>
      </c>
      <c r="G50" s="2"/>
      <c r="H50" s="2" t="s">
        <v>61</v>
      </c>
      <c r="I50" s="23">
        <v>100.0</v>
      </c>
      <c r="J50" s="24">
        <v>150.0</v>
      </c>
      <c r="K50" s="24">
        <v>6.6</v>
      </c>
      <c r="L50" s="24">
        <v>8.2</v>
      </c>
      <c r="M50" s="24">
        <v>2.8</v>
      </c>
      <c r="N50" s="24">
        <v>0.0</v>
      </c>
      <c r="O50" s="24">
        <v>13.0</v>
      </c>
      <c r="P50" s="24">
        <v>1.2</v>
      </c>
      <c r="Q50" s="25">
        <v>460.0</v>
      </c>
      <c r="R50" s="35"/>
      <c r="S50" s="26" t="s">
        <v>62</v>
      </c>
      <c r="T50" s="27">
        <v>450.0</v>
      </c>
      <c r="U50" s="27">
        <f t="shared" si="2"/>
        <v>4.5</v>
      </c>
      <c r="V50" s="28">
        <f t="shared" ref="V50:AC50" si="47">$U$50*J50</f>
        <v>675</v>
      </c>
      <c r="W50" s="28">
        <f t="shared" si="47"/>
        <v>29.7</v>
      </c>
      <c r="X50" s="28">
        <f t="shared" si="47"/>
        <v>36.9</v>
      </c>
      <c r="Y50" s="28">
        <f t="shared" si="47"/>
        <v>12.6</v>
      </c>
      <c r="Z50" s="28">
        <f t="shared" si="47"/>
        <v>0</v>
      </c>
      <c r="AA50" s="28">
        <f t="shared" si="47"/>
        <v>58.5</v>
      </c>
      <c r="AB50" s="28">
        <f t="shared" si="47"/>
        <v>5.4</v>
      </c>
      <c r="AC50" s="29">
        <f t="shared" si="47"/>
        <v>2070</v>
      </c>
      <c r="AD50" s="65" t="s">
        <v>154</v>
      </c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ht="14.25" customHeight="1">
      <c r="A51" s="2"/>
      <c r="C51" s="2" t="s">
        <v>155</v>
      </c>
      <c r="D51" s="2">
        <v>100.0</v>
      </c>
      <c r="E51" s="2" t="s">
        <v>30</v>
      </c>
      <c r="F51" s="64" t="s">
        <v>156</v>
      </c>
      <c r="G51" s="2"/>
      <c r="H51" s="2" t="s">
        <v>61</v>
      </c>
      <c r="I51" s="23">
        <v>100.0</v>
      </c>
      <c r="J51" s="24">
        <v>160.0</v>
      </c>
      <c r="K51" s="24">
        <v>5.8</v>
      </c>
      <c r="L51" s="24">
        <v>5.2</v>
      </c>
      <c r="M51" s="24">
        <v>0.77</v>
      </c>
      <c r="N51" s="24">
        <v>0.0</v>
      </c>
      <c r="O51" s="24">
        <v>23.0</v>
      </c>
      <c r="P51" s="24">
        <v>0.94</v>
      </c>
      <c r="Q51" s="25">
        <v>510.0</v>
      </c>
      <c r="R51" s="35"/>
      <c r="S51" s="26" t="s">
        <v>62</v>
      </c>
      <c r="T51" s="27">
        <v>400.0</v>
      </c>
      <c r="U51" s="27">
        <f t="shared" si="2"/>
        <v>4</v>
      </c>
      <c r="V51" s="28">
        <f t="shared" ref="V51:AC51" si="48">$U$51*J51</f>
        <v>640</v>
      </c>
      <c r="W51" s="28">
        <f t="shared" si="48"/>
        <v>23.2</v>
      </c>
      <c r="X51" s="28">
        <f t="shared" si="48"/>
        <v>20.8</v>
      </c>
      <c r="Y51" s="28">
        <f t="shared" si="48"/>
        <v>3.08</v>
      </c>
      <c r="Z51" s="28">
        <f t="shared" si="48"/>
        <v>0</v>
      </c>
      <c r="AA51" s="28">
        <f t="shared" si="48"/>
        <v>92</v>
      </c>
      <c r="AB51" s="28">
        <f t="shared" si="48"/>
        <v>3.76</v>
      </c>
      <c r="AC51" s="29">
        <f t="shared" si="48"/>
        <v>2040</v>
      </c>
      <c r="AD51" s="67" t="s">
        <v>156</v>
      </c>
      <c r="AE51" s="2"/>
      <c r="AF51" s="2"/>
      <c r="AG51" s="2"/>
      <c r="AH51" s="2"/>
      <c r="AI51" s="2"/>
      <c r="AJ51" s="1"/>
      <c r="AK51" s="2"/>
      <c r="AL51" s="2"/>
      <c r="AM51" s="2"/>
      <c r="AN51" s="2"/>
      <c r="AO51" s="2"/>
    </row>
    <row r="52" ht="14.25" customHeight="1">
      <c r="A52" s="50" t="s">
        <v>157</v>
      </c>
      <c r="B52" s="1"/>
      <c r="C52" s="2" t="s">
        <v>158</v>
      </c>
      <c r="D52" s="2">
        <v>100.0</v>
      </c>
      <c r="E52" s="2" t="s">
        <v>30</v>
      </c>
      <c r="F52" s="64" t="s">
        <v>159</v>
      </c>
      <c r="G52" s="2"/>
      <c r="H52" s="2" t="s">
        <v>61</v>
      </c>
      <c r="I52" s="23">
        <v>100.0</v>
      </c>
      <c r="J52" s="24">
        <v>200.0</v>
      </c>
      <c r="K52" s="24">
        <v>7.8</v>
      </c>
      <c r="L52" s="24">
        <v>8.6</v>
      </c>
      <c r="M52" s="24">
        <v>2.5</v>
      </c>
      <c r="N52" s="24">
        <v>0.0</v>
      </c>
      <c r="O52" s="24">
        <v>23.0</v>
      </c>
      <c r="P52" s="24">
        <v>0.33</v>
      </c>
      <c r="Q52" s="25">
        <v>260.0</v>
      </c>
      <c r="R52" s="18"/>
      <c r="S52" s="26" t="s">
        <v>62</v>
      </c>
      <c r="T52" s="27">
        <v>470.0</v>
      </c>
      <c r="U52" s="27">
        <f t="shared" si="2"/>
        <v>4.7</v>
      </c>
      <c r="V52" s="28">
        <f t="shared" ref="V52:AC52" si="49">$U$52*J52</f>
        <v>940</v>
      </c>
      <c r="W52" s="28">
        <f t="shared" si="49"/>
        <v>36.66</v>
      </c>
      <c r="X52" s="28">
        <f t="shared" si="49"/>
        <v>40.42</v>
      </c>
      <c r="Y52" s="28">
        <f t="shared" si="49"/>
        <v>11.75</v>
      </c>
      <c r="Z52" s="28">
        <f t="shared" si="49"/>
        <v>0</v>
      </c>
      <c r="AA52" s="28">
        <f t="shared" si="49"/>
        <v>108.1</v>
      </c>
      <c r="AB52" s="28">
        <f t="shared" si="49"/>
        <v>1.551</v>
      </c>
      <c r="AC52" s="29">
        <f t="shared" si="49"/>
        <v>1222</v>
      </c>
      <c r="AD52" s="65" t="s">
        <v>159</v>
      </c>
      <c r="AE52" s="2"/>
      <c r="AF52" s="2"/>
      <c r="AG52" s="2"/>
      <c r="AH52" s="2"/>
      <c r="AI52" s="1"/>
      <c r="AJ52" s="1"/>
      <c r="AK52" s="1"/>
      <c r="AL52" s="1"/>
      <c r="AM52" s="1"/>
      <c r="AN52" s="1"/>
      <c r="AO52" s="1"/>
    </row>
    <row r="53" ht="14.25" customHeight="1">
      <c r="A53" s="1"/>
      <c r="B53" s="1"/>
      <c r="C53" s="2" t="s">
        <v>160</v>
      </c>
      <c r="D53" s="2">
        <v>100.0</v>
      </c>
      <c r="E53" s="2" t="s">
        <v>30</v>
      </c>
      <c r="F53" s="64" t="s">
        <v>161</v>
      </c>
      <c r="G53" s="2"/>
      <c r="H53" s="2" t="s">
        <v>61</v>
      </c>
      <c r="I53" s="23">
        <v>100.0</v>
      </c>
      <c r="J53" s="24">
        <v>120.0</v>
      </c>
      <c r="K53" s="24">
        <v>7.5</v>
      </c>
      <c r="L53" s="24">
        <v>2.7</v>
      </c>
      <c r="M53" s="24">
        <v>1.0</v>
      </c>
      <c r="N53" s="24">
        <v>0.0</v>
      </c>
      <c r="O53" s="24">
        <v>17.0</v>
      </c>
      <c r="P53" s="24">
        <v>0.79</v>
      </c>
      <c r="Q53" s="25">
        <v>260.0</v>
      </c>
      <c r="R53" s="18"/>
      <c r="S53" s="26" t="s">
        <v>62</v>
      </c>
      <c r="T53" s="27">
        <v>750.0</v>
      </c>
      <c r="U53" s="27">
        <f t="shared" si="2"/>
        <v>7.5</v>
      </c>
      <c r="V53" s="28">
        <f t="shared" ref="V53:AC53" si="50">$U$53*J53</f>
        <v>900</v>
      </c>
      <c r="W53" s="28">
        <f t="shared" si="50"/>
        <v>56.25</v>
      </c>
      <c r="X53" s="28">
        <f t="shared" si="50"/>
        <v>20.25</v>
      </c>
      <c r="Y53" s="28">
        <f t="shared" si="50"/>
        <v>7.5</v>
      </c>
      <c r="Z53" s="28">
        <f t="shared" si="50"/>
        <v>0</v>
      </c>
      <c r="AA53" s="28">
        <f t="shared" si="50"/>
        <v>127.5</v>
      </c>
      <c r="AB53" s="28">
        <f t="shared" si="50"/>
        <v>5.925</v>
      </c>
      <c r="AC53" s="29">
        <f t="shared" si="50"/>
        <v>1950</v>
      </c>
      <c r="AD53" s="67" t="s">
        <v>161</v>
      </c>
      <c r="AE53" s="2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ht="14.25" customHeight="1">
      <c r="A54" s="1"/>
      <c r="B54" s="1"/>
      <c r="C54" s="2" t="s">
        <v>162</v>
      </c>
      <c r="D54" s="2">
        <v>100.0</v>
      </c>
      <c r="E54" s="2" t="s">
        <v>30</v>
      </c>
      <c r="F54" s="64" t="s">
        <v>163</v>
      </c>
      <c r="G54" s="2"/>
      <c r="H54" s="2" t="s">
        <v>61</v>
      </c>
      <c r="I54" s="23">
        <v>100.0</v>
      </c>
      <c r="J54" s="24">
        <v>63.0</v>
      </c>
      <c r="K54" s="24">
        <v>5.3</v>
      </c>
      <c r="L54" s="24">
        <v>1.3</v>
      </c>
      <c r="M54" s="24">
        <v>0.37</v>
      </c>
      <c r="N54" s="24">
        <v>0.0</v>
      </c>
      <c r="O54" s="24">
        <v>7.4</v>
      </c>
      <c r="P54" s="24">
        <v>0.53</v>
      </c>
      <c r="Q54" s="25">
        <v>440.0</v>
      </c>
      <c r="R54" s="18"/>
      <c r="S54" s="26" t="s">
        <v>62</v>
      </c>
      <c r="T54" s="27">
        <v>600.0</v>
      </c>
      <c r="U54" s="27">
        <f t="shared" si="2"/>
        <v>6</v>
      </c>
      <c r="V54" s="28">
        <f t="shared" ref="V54:AC54" si="51">$U$54*J54</f>
        <v>378</v>
      </c>
      <c r="W54" s="28">
        <f t="shared" si="51"/>
        <v>31.8</v>
      </c>
      <c r="X54" s="28">
        <f t="shared" si="51"/>
        <v>7.8</v>
      </c>
      <c r="Y54" s="28">
        <f t="shared" si="51"/>
        <v>2.22</v>
      </c>
      <c r="Z54" s="28">
        <f t="shared" si="51"/>
        <v>0</v>
      </c>
      <c r="AA54" s="28">
        <f t="shared" si="51"/>
        <v>44.4</v>
      </c>
      <c r="AB54" s="28">
        <f t="shared" si="51"/>
        <v>3.18</v>
      </c>
      <c r="AC54" s="29">
        <f t="shared" si="51"/>
        <v>2640</v>
      </c>
      <c r="AD54" s="67" t="s">
        <v>163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ht="14.25" customHeight="1">
      <c r="A55" s="1"/>
      <c r="B55" s="1"/>
      <c r="C55" s="2" t="s">
        <v>164</v>
      </c>
      <c r="D55" s="2">
        <v>100.0</v>
      </c>
      <c r="E55" s="2" t="s">
        <v>30</v>
      </c>
      <c r="F55" s="64" t="s">
        <v>165</v>
      </c>
      <c r="G55" s="2"/>
      <c r="H55" s="2" t="s">
        <v>61</v>
      </c>
      <c r="I55" s="23">
        <v>100.0</v>
      </c>
      <c r="J55" s="24">
        <v>65.0</v>
      </c>
      <c r="K55" s="24">
        <v>2.9</v>
      </c>
      <c r="L55" s="24">
        <v>0.99</v>
      </c>
      <c r="M55" s="24">
        <v>0.31</v>
      </c>
      <c r="N55" s="24">
        <v>0.0</v>
      </c>
      <c r="O55" s="24">
        <v>11.0</v>
      </c>
      <c r="P55" s="24">
        <v>0.37</v>
      </c>
      <c r="Q55" s="25">
        <v>270.0</v>
      </c>
      <c r="R55" s="18"/>
      <c r="S55" s="26" t="s">
        <v>142</v>
      </c>
      <c r="T55" s="27">
        <v>700.0</v>
      </c>
      <c r="U55" s="27">
        <f t="shared" si="2"/>
        <v>7</v>
      </c>
      <c r="V55" s="28">
        <f t="shared" ref="V55:AC55" si="52">$U$55*J55</f>
        <v>455</v>
      </c>
      <c r="W55" s="28">
        <f t="shared" si="52"/>
        <v>20.3</v>
      </c>
      <c r="X55" s="28">
        <f t="shared" si="52"/>
        <v>6.93</v>
      </c>
      <c r="Y55" s="28">
        <f t="shared" si="52"/>
        <v>2.17</v>
      </c>
      <c r="Z55" s="28">
        <f t="shared" si="52"/>
        <v>0</v>
      </c>
      <c r="AA55" s="28">
        <f t="shared" si="52"/>
        <v>77</v>
      </c>
      <c r="AB55" s="28">
        <f t="shared" si="52"/>
        <v>2.59</v>
      </c>
      <c r="AC55" s="29">
        <f t="shared" si="52"/>
        <v>1890</v>
      </c>
      <c r="AD55" s="67" t="s">
        <v>165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ht="14.25" customHeight="1">
      <c r="A56" s="1"/>
      <c r="B56" s="1"/>
      <c r="C56" s="2" t="s">
        <v>166</v>
      </c>
      <c r="D56" s="2">
        <v>100.0</v>
      </c>
      <c r="E56" s="2" t="s">
        <v>30</v>
      </c>
      <c r="F56" s="64" t="s">
        <v>167</v>
      </c>
      <c r="G56" s="2"/>
      <c r="H56" s="2" t="s">
        <v>61</v>
      </c>
      <c r="I56" s="23">
        <v>100.0</v>
      </c>
      <c r="J56" s="24">
        <v>66.0</v>
      </c>
      <c r="K56" s="24">
        <v>3.6</v>
      </c>
      <c r="L56" s="24">
        <v>0.99</v>
      </c>
      <c r="M56" s="24">
        <v>0.3</v>
      </c>
      <c r="N56" s="24">
        <v>0.0</v>
      </c>
      <c r="O56" s="24">
        <v>11.0</v>
      </c>
      <c r="P56" s="24">
        <v>0.41</v>
      </c>
      <c r="Q56" s="25">
        <v>340.0</v>
      </c>
      <c r="R56" s="18"/>
      <c r="S56" s="26" t="s">
        <v>142</v>
      </c>
      <c r="T56" s="27">
        <v>670.0</v>
      </c>
      <c r="U56" s="27">
        <f t="shared" si="2"/>
        <v>6.7</v>
      </c>
      <c r="V56" s="28">
        <f t="shared" ref="V56:AC56" si="53">$U$56*J56</f>
        <v>442.2</v>
      </c>
      <c r="W56" s="28">
        <f t="shared" si="53"/>
        <v>24.12</v>
      </c>
      <c r="X56" s="28">
        <f t="shared" si="53"/>
        <v>6.633</v>
      </c>
      <c r="Y56" s="28">
        <f t="shared" si="53"/>
        <v>2.01</v>
      </c>
      <c r="Z56" s="28">
        <f t="shared" si="53"/>
        <v>0</v>
      </c>
      <c r="AA56" s="28">
        <f t="shared" si="53"/>
        <v>73.7</v>
      </c>
      <c r="AB56" s="28">
        <f t="shared" si="53"/>
        <v>2.747</v>
      </c>
      <c r="AC56" s="29">
        <f t="shared" si="53"/>
        <v>2278</v>
      </c>
      <c r="AD56" s="67" t="s">
        <v>167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ht="14.25" customHeight="1">
      <c r="A57" s="1"/>
      <c r="B57" s="1"/>
      <c r="C57" s="2" t="s">
        <v>168</v>
      </c>
      <c r="D57" s="2">
        <v>100.0</v>
      </c>
      <c r="E57" s="2" t="s">
        <v>30</v>
      </c>
      <c r="F57" s="64" t="s">
        <v>169</v>
      </c>
      <c r="G57" s="2"/>
      <c r="H57" s="2" t="s">
        <v>61</v>
      </c>
      <c r="I57" s="23">
        <v>100.0</v>
      </c>
      <c r="J57" s="24">
        <v>63.0</v>
      </c>
      <c r="K57" s="24">
        <v>5.2</v>
      </c>
      <c r="L57" s="24">
        <v>1.4</v>
      </c>
      <c r="M57" s="24">
        <v>0.39</v>
      </c>
      <c r="N57" s="24">
        <v>0.0</v>
      </c>
      <c r="O57" s="24">
        <v>7.3</v>
      </c>
      <c r="P57" s="24">
        <v>0.53</v>
      </c>
      <c r="Q57" s="25">
        <v>460.0</v>
      </c>
      <c r="R57" s="18"/>
      <c r="S57" s="26" t="s">
        <v>142</v>
      </c>
      <c r="T57" s="27">
        <v>620.0</v>
      </c>
      <c r="U57" s="27">
        <f t="shared" si="2"/>
        <v>6.2</v>
      </c>
      <c r="V57" s="28">
        <f t="shared" ref="V57:AC57" si="54">$U$57*J57</f>
        <v>390.6</v>
      </c>
      <c r="W57" s="28">
        <f t="shared" si="54"/>
        <v>32.24</v>
      </c>
      <c r="X57" s="28">
        <f t="shared" si="54"/>
        <v>8.68</v>
      </c>
      <c r="Y57" s="28">
        <f t="shared" si="54"/>
        <v>2.418</v>
      </c>
      <c r="Z57" s="28">
        <f t="shared" si="54"/>
        <v>0</v>
      </c>
      <c r="AA57" s="28">
        <f t="shared" si="54"/>
        <v>45.26</v>
      </c>
      <c r="AB57" s="28">
        <f t="shared" si="54"/>
        <v>3.286</v>
      </c>
      <c r="AC57" s="29">
        <f t="shared" si="54"/>
        <v>2852</v>
      </c>
      <c r="AD57" s="67" t="s">
        <v>169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ht="14.25" customHeight="1">
      <c r="A58" s="1"/>
      <c r="B58" s="1"/>
      <c r="C58" s="2" t="s">
        <v>170</v>
      </c>
      <c r="D58" s="2">
        <v>100.0</v>
      </c>
      <c r="E58" s="2" t="s">
        <v>30</v>
      </c>
      <c r="F58" s="64" t="s">
        <v>171</v>
      </c>
      <c r="G58" s="2"/>
      <c r="H58" s="2" t="s">
        <v>61</v>
      </c>
      <c r="I58" s="23">
        <v>100.0</v>
      </c>
      <c r="J58" s="24">
        <v>73.0</v>
      </c>
      <c r="K58" s="24">
        <v>9.0</v>
      </c>
      <c r="L58" s="24">
        <v>1.5</v>
      </c>
      <c r="M58" s="24">
        <v>0.4</v>
      </c>
      <c r="N58" s="24">
        <v>0.0</v>
      </c>
      <c r="O58" s="24">
        <v>5.7</v>
      </c>
      <c r="P58" s="24">
        <v>0.65</v>
      </c>
      <c r="Q58" s="25">
        <v>510.0</v>
      </c>
      <c r="R58" s="18"/>
      <c r="S58" s="26" t="s">
        <v>142</v>
      </c>
      <c r="T58" s="27">
        <v>620.0</v>
      </c>
      <c r="U58" s="27">
        <f t="shared" si="2"/>
        <v>6.2</v>
      </c>
      <c r="V58" s="28">
        <f t="shared" ref="V58:AC58" si="55">$U$58*J58</f>
        <v>452.6</v>
      </c>
      <c r="W58" s="28">
        <f t="shared" si="55"/>
        <v>55.8</v>
      </c>
      <c r="X58" s="28">
        <f t="shared" si="55"/>
        <v>9.3</v>
      </c>
      <c r="Y58" s="28">
        <f t="shared" si="55"/>
        <v>2.48</v>
      </c>
      <c r="Z58" s="28">
        <f t="shared" si="55"/>
        <v>0</v>
      </c>
      <c r="AA58" s="28">
        <f t="shared" si="55"/>
        <v>35.34</v>
      </c>
      <c r="AB58" s="28">
        <f t="shared" si="55"/>
        <v>4.03</v>
      </c>
      <c r="AC58" s="29">
        <f t="shared" si="55"/>
        <v>3162</v>
      </c>
      <c r="AD58" s="67" t="s">
        <v>171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ht="14.25" customHeight="1">
      <c r="A59" s="1"/>
      <c r="B59" s="1"/>
      <c r="C59" s="2" t="s">
        <v>172</v>
      </c>
      <c r="D59" s="2">
        <v>100.0</v>
      </c>
      <c r="E59" s="2" t="s">
        <v>30</v>
      </c>
      <c r="F59" s="64" t="s">
        <v>173</v>
      </c>
      <c r="G59" s="2"/>
      <c r="H59" s="2" t="s">
        <v>61</v>
      </c>
      <c r="I59" s="23">
        <v>100.0</v>
      </c>
      <c r="J59" s="24">
        <v>78.0</v>
      </c>
      <c r="K59" s="24">
        <v>6.7</v>
      </c>
      <c r="L59" s="24">
        <v>1.3</v>
      </c>
      <c r="M59" s="24">
        <v>0.37</v>
      </c>
      <c r="N59" s="24">
        <v>0.0</v>
      </c>
      <c r="O59" s="24">
        <v>10.0</v>
      </c>
      <c r="P59" s="24">
        <v>0.44</v>
      </c>
      <c r="Q59" s="25">
        <v>310.0</v>
      </c>
      <c r="R59" s="18"/>
      <c r="S59" s="26" t="s">
        <v>142</v>
      </c>
      <c r="T59" s="27">
        <v>680.0</v>
      </c>
      <c r="U59" s="27">
        <f t="shared" si="2"/>
        <v>6.8</v>
      </c>
      <c r="V59" s="28">
        <f t="shared" ref="V59:AC59" si="56">$U$59*J59</f>
        <v>530.4</v>
      </c>
      <c r="W59" s="28">
        <f t="shared" si="56"/>
        <v>45.56</v>
      </c>
      <c r="X59" s="28">
        <f t="shared" si="56"/>
        <v>8.84</v>
      </c>
      <c r="Y59" s="28">
        <f t="shared" si="56"/>
        <v>2.516</v>
      </c>
      <c r="Z59" s="28">
        <f t="shared" si="56"/>
        <v>0</v>
      </c>
      <c r="AA59" s="28">
        <f t="shared" si="56"/>
        <v>68</v>
      </c>
      <c r="AB59" s="28">
        <f t="shared" si="56"/>
        <v>2.992</v>
      </c>
      <c r="AC59" s="29">
        <f t="shared" si="56"/>
        <v>2108</v>
      </c>
      <c r="AD59" s="67" t="s">
        <v>173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ht="14.25" customHeight="1">
      <c r="A60" s="1"/>
      <c r="B60" s="1"/>
      <c r="C60" s="2" t="s">
        <v>174</v>
      </c>
      <c r="D60" s="2">
        <v>100.0</v>
      </c>
      <c r="E60" s="2" t="s">
        <v>30</v>
      </c>
      <c r="F60" s="64" t="s">
        <v>175</v>
      </c>
      <c r="G60" s="2"/>
      <c r="H60" s="2" t="s">
        <v>61</v>
      </c>
      <c r="I60" s="23">
        <v>100.0</v>
      </c>
      <c r="J60" s="24">
        <v>80.0</v>
      </c>
      <c r="K60" s="24">
        <v>7.8</v>
      </c>
      <c r="L60" s="24">
        <v>1.3</v>
      </c>
      <c r="M60" s="24">
        <v>0.42</v>
      </c>
      <c r="N60" s="24">
        <v>0.0</v>
      </c>
      <c r="O60" s="24">
        <v>9.1</v>
      </c>
      <c r="P60" s="24">
        <v>0.71</v>
      </c>
      <c r="Q60" s="25">
        <v>360.0</v>
      </c>
      <c r="R60" s="18"/>
      <c r="S60" s="26" t="s">
        <v>142</v>
      </c>
      <c r="T60" s="27">
        <v>680.0</v>
      </c>
      <c r="U60" s="27">
        <f t="shared" si="2"/>
        <v>6.8</v>
      </c>
      <c r="V60" s="28">
        <f t="shared" ref="V60:AC60" si="57">$U$60*J60</f>
        <v>544</v>
      </c>
      <c r="W60" s="28">
        <f t="shared" si="57"/>
        <v>53.04</v>
      </c>
      <c r="X60" s="28">
        <f t="shared" si="57"/>
        <v>8.84</v>
      </c>
      <c r="Y60" s="28">
        <f t="shared" si="57"/>
        <v>2.856</v>
      </c>
      <c r="Z60" s="28">
        <f t="shared" si="57"/>
        <v>0</v>
      </c>
      <c r="AA60" s="28">
        <f t="shared" si="57"/>
        <v>61.88</v>
      </c>
      <c r="AB60" s="28">
        <f t="shared" si="57"/>
        <v>4.828</v>
      </c>
      <c r="AC60" s="29">
        <f t="shared" si="57"/>
        <v>2448</v>
      </c>
      <c r="AD60" s="67" t="s">
        <v>175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ht="14.25" customHeight="1">
      <c r="A61" s="1"/>
      <c r="B61" s="1"/>
      <c r="C61" s="2" t="s">
        <v>176</v>
      </c>
      <c r="D61" s="2">
        <v>100.0</v>
      </c>
      <c r="E61" s="2" t="s">
        <v>30</v>
      </c>
      <c r="F61" s="64" t="s">
        <v>177</v>
      </c>
      <c r="G61" s="2"/>
      <c r="H61" s="2" t="s">
        <v>61</v>
      </c>
      <c r="I61" s="23">
        <v>100.0</v>
      </c>
      <c r="J61" s="24">
        <v>72.0</v>
      </c>
      <c r="K61" s="24">
        <v>8.8</v>
      </c>
      <c r="L61" s="24">
        <v>1.6</v>
      </c>
      <c r="M61" s="24">
        <v>0.46</v>
      </c>
      <c r="N61" s="24">
        <v>0.0</v>
      </c>
      <c r="O61" s="24">
        <v>5.6</v>
      </c>
      <c r="P61" s="24">
        <v>0.68</v>
      </c>
      <c r="Q61" s="25">
        <v>500.0</v>
      </c>
      <c r="R61" s="18"/>
      <c r="S61" s="26" t="s">
        <v>142</v>
      </c>
      <c r="T61" s="27">
        <v>590.0</v>
      </c>
      <c r="U61" s="27">
        <f t="shared" si="2"/>
        <v>5.9</v>
      </c>
      <c r="V61" s="28">
        <f t="shared" ref="V61:AC61" si="58">$U$61*J61</f>
        <v>424.8</v>
      </c>
      <c r="W61" s="28">
        <f t="shared" si="58"/>
        <v>51.92</v>
      </c>
      <c r="X61" s="28">
        <f t="shared" si="58"/>
        <v>9.44</v>
      </c>
      <c r="Y61" s="28">
        <f t="shared" si="58"/>
        <v>2.714</v>
      </c>
      <c r="Z61" s="28">
        <f t="shared" si="58"/>
        <v>0</v>
      </c>
      <c r="AA61" s="28">
        <f t="shared" si="58"/>
        <v>33.04</v>
      </c>
      <c r="AB61" s="28">
        <f t="shared" si="58"/>
        <v>4.012</v>
      </c>
      <c r="AC61" s="29">
        <f t="shared" si="58"/>
        <v>2950</v>
      </c>
      <c r="AD61" s="67" t="s">
        <v>177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ht="14.25" customHeight="1">
      <c r="A62" s="1"/>
      <c r="B62" s="1"/>
      <c r="C62" s="2" t="s">
        <v>178</v>
      </c>
      <c r="D62" s="2">
        <v>100.0</v>
      </c>
      <c r="E62" s="2" t="s">
        <v>30</v>
      </c>
      <c r="F62" s="64" t="s">
        <v>179</v>
      </c>
      <c r="G62" s="2"/>
      <c r="H62" s="2" t="s">
        <v>61</v>
      </c>
      <c r="I62" s="23">
        <v>100.0</v>
      </c>
      <c r="J62" s="24">
        <v>61.0</v>
      </c>
      <c r="K62" s="24">
        <v>6.0</v>
      </c>
      <c r="L62" s="24">
        <v>1.0</v>
      </c>
      <c r="M62" s="24">
        <v>0.32</v>
      </c>
      <c r="N62" s="24">
        <v>0.0</v>
      </c>
      <c r="O62" s="24">
        <v>7.0</v>
      </c>
      <c r="P62" s="24">
        <v>0.7</v>
      </c>
      <c r="Q62" s="25">
        <v>480.0</v>
      </c>
      <c r="R62" s="18"/>
      <c r="S62" s="26" t="s">
        <v>142</v>
      </c>
      <c r="T62" s="27">
        <v>590.0</v>
      </c>
      <c r="U62" s="27">
        <f t="shared" si="2"/>
        <v>5.9</v>
      </c>
      <c r="V62" s="28">
        <f t="shared" ref="V62:AC62" si="59">$U$62*J62</f>
        <v>359.9</v>
      </c>
      <c r="W62" s="28">
        <f t="shared" si="59"/>
        <v>35.4</v>
      </c>
      <c r="X62" s="28">
        <f t="shared" si="59"/>
        <v>5.9</v>
      </c>
      <c r="Y62" s="28">
        <f t="shared" si="59"/>
        <v>1.888</v>
      </c>
      <c r="Z62" s="28">
        <f t="shared" si="59"/>
        <v>0</v>
      </c>
      <c r="AA62" s="28">
        <f t="shared" si="59"/>
        <v>41.3</v>
      </c>
      <c r="AB62" s="28">
        <f t="shared" si="59"/>
        <v>4.13</v>
      </c>
      <c r="AC62" s="29">
        <f t="shared" si="59"/>
        <v>2832</v>
      </c>
      <c r="AD62" s="67" t="s">
        <v>179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ht="14.25" customHeight="1">
      <c r="A63" s="1"/>
      <c r="B63" s="1"/>
      <c r="C63" s="2" t="s">
        <v>180</v>
      </c>
      <c r="D63" s="2">
        <v>100.0</v>
      </c>
      <c r="E63" s="2" t="s">
        <v>30</v>
      </c>
      <c r="F63" s="64" t="s">
        <v>181</v>
      </c>
      <c r="G63" s="2"/>
      <c r="H63" s="2" t="s">
        <v>61</v>
      </c>
      <c r="I63" s="23">
        <v>100.0</v>
      </c>
      <c r="J63" s="24">
        <v>81.0</v>
      </c>
      <c r="K63" s="24">
        <v>7.9</v>
      </c>
      <c r="L63" s="24">
        <v>2.7</v>
      </c>
      <c r="M63" s="24">
        <v>1.0</v>
      </c>
      <c r="N63" s="24">
        <v>0.0</v>
      </c>
      <c r="O63" s="24">
        <v>6.2</v>
      </c>
      <c r="P63" s="24">
        <v>0.71</v>
      </c>
      <c r="Q63" s="25">
        <v>490.0</v>
      </c>
      <c r="R63" s="18"/>
      <c r="S63" s="26" t="s">
        <v>142</v>
      </c>
      <c r="T63" s="27">
        <v>640.0</v>
      </c>
      <c r="U63" s="27">
        <f t="shared" si="2"/>
        <v>6.4</v>
      </c>
      <c r="V63" s="28">
        <f t="shared" ref="V63:AC63" si="60">$U$63*J63</f>
        <v>518.4</v>
      </c>
      <c r="W63" s="28">
        <f t="shared" si="60"/>
        <v>50.56</v>
      </c>
      <c r="X63" s="28">
        <f t="shared" si="60"/>
        <v>17.28</v>
      </c>
      <c r="Y63" s="28">
        <f t="shared" si="60"/>
        <v>6.4</v>
      </c>
      <c r="Z63" s="28">
        <f t="shared" si="60"/>
        <v>0</v>
      </c>
      <c r="AA63" s="28">
        <f t="shared" si="60"/>
        <v>39.68</v>
      </c>
      <c r="AB63" s="28">
        <f t="shared" si="60"/>
        <v>4.544</v>
      </c>
      <c r="AC63" s="29">
        <f t="shared" si="60"/>
        <v>3136</v>
      </c>
      <c r="AD63" s="67" t="s">
        <v>181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ht="14.25" customHeight="1">
      <c r="A64" s="1"/>
      <c r="B64" s="1"/>
      <c r="C64" s="2" t="s">
        <v>182</v>
      </c>
      <c r="D64" s="2">
        <v>100.0</v>
      </c>
      <c r="E64" s="2" t="s">
        <v>30</v>
      </c>
      <c r="F64" s="64" t="s">
        <v>183</v>
      </c>
      <c r="G64" s="2"/>
      <c r="H64" s="2" t="s">
        <v>61</v>
      </c>
      <c r="I64" s="23">
        <v>100.0</v>
      </c>
      <c r="J64" s="24">
        <v>86.0</v>
      </c>
      <c r="K64" s="24">
        <v>5.6</v>
      </c>
      <c r="L64" s="24">
        <v>2.6</v>
      </c>
      <c r="M64" s="24">
        <v>0.95</v>
      </c>
      <c r="N64" s="24">
        <v>0.0</v>
      </c>
      <c r="O64" s="24">
        <v>10.0</v>
      </c>
      <c r="P64" s="24">
        <v>0.73</v>
      </c>
      <c r="Q64" s="25">
        <v>270.0</v>
      </c>
      <c r="R64" s="18"/>
      <c r="S64" s="26" t="s">
        <v>142</v>
      </c>
      <c r="T64" s="27">
        <v>720.0</v>
      </c>
      <c r="U64" s="27">
        <f t="shared" si="2"/>
        <v>7.2</v>
      </c>
      <c r="V64" s="28">
        <f t="shared" ref="V64:AC64" si="61">$U$64*J64</f>
        <v>619.2</v>
      </c>
      <c r="W64" s="28">
        <f t="shared" si="61"/>
        <v>40.32</v>
      </c>
      <c r="X64" s="28">
        <f t="shared" si="61"/>
        <v>18.72</v>
      </c>
      <c r="Y64" s="28">
        <f t="shared" si="61"/>
        <v>6.84</v>
      </c>
      <c r="Z64" s="28">
        <f t="shared" si="61"/>
        <v>0</v>
      </c>
      <c r="AA64" s="28">
        <f t="shared" si="61"/>
        <v>72</v>
      </c>
      <c r="AB64" s="28">
        <f t="shared" si="61"/>
        <v>5.256</v>
      </c>
      <c r="AC64" s="29">
        <f t="shared" si="61"/>
        <v>1944</v>
      </c>
      <c r="AD64" s="67" t="s">
        <v>183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ht="14.25" customHeight="1">
      <c r="A65" s="1"/>
      <c r="B65" s="1"/>
      <c r="C65" s="2" t="s">
        <v>184</v>
      </c>
      <c r="D65" s="2">
        <v>100.0</v>
      </c>
      <c r="E65" s="2" t="s">
        <v>30</v>
      </c>
      <c r="F65" s="64" t="s">
        <v>185</v>
      </c>
      <c r="G65" s="2"/>
      <c r="H65" s="2" t="s">
        <v>61</v>
      </c>
      <c r="I65" s="23">
        <v>100.0</v>
      </c>
      <c r="J65" s="24">
        <v>82.0</v>
      </c>
      <c r="K65" s="24">
        <v>7.0</v>
      </c>
      <c r="L65" s="24">
        <v>2.1</v>
      </c>
      <c r="M65" s="24">
        <v>0.77</v>
      </c>
      <c r="N65" s="24">
        <v>0.0</v>
      </c>
      <c r="O65" s="24">
        <v>8.9</v>
      </c>
      <c r="P65" s="24">
        <v>0.73</v>
      </c>
      <c r="Q65" s="25">
        <v>270.0</v>
      </c>
      <c r="R65" s="18"/>
      <c r="S65" s="26" t="s">
        <v>142</v>
      </c>
      <c r="T65" s="27">
        <v>700.0</v>
      </c>
      <c r="U65" s="27">
        <f t="shared" si="2"/>
        <v>7</v>
      </c>
      <c r="V65" s="28">
        <f t="shared" ref="V65:AC65" si="62">$U$65*J65</f>
        <v>574</v>
      </c>
      <c r="W65" s="28">
        <f t="shared" si="62"/>
        <v>49</v>
      </c>
      <c r="X65" s="28">
        <f t="shared" si="62"/>
        <v>14.7</v>
      </c>
      <c r="Y65" s="28">
        <f t="shared" si="62"/>
        <v>5.39</v>
      </c>
      <c r="Z65" s="28">
        <f t="shared" si="62"/>
        <v>0</v>
      </c>
      <c r="AA65" s="28">
        <f t="shared" si="62"/>
        <v>62.3</v>
      </c>
      <c r="AB65" s="28">
        <f t="shared" si="62"/>
        <v>5.11</v>
      </c>
      <c r="AC65" s="29">
        <f t="shared" si="62"/>
        <v>1890</v>
      </c>
      <c r="AD65" s="67" t="s">
        <v>185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ht="14.25" customHeight="1">
      <c r="A66" s="1"/>
      <c r="B66" s="1"/>
      <c r="C66" s="2" t="s">
        <v>186</v>
      </c>
      <c r="D66" s="2">
        <v>100.0</v>
      </c>
      <c r="E66" s="2" t="s">
        <v>30</v>
      </c>
      <c r="F66" s="64" t="s">
        <v>187</v>
      </c>
      <c r="G66" s="2"/>
      <c r="H66" s="2" t="s">
        <v>61</v>
      </c>
      <c r="I66" s="23">
        <v>100.0</v>
      </c>
      <c r="J66" s="24">
        <v>79.0</v>
      </c>
      <c r="K66" s="24">
        <v>7.5</v>
      </c>
      <c r="L66" s="24">
        <v>2.5</v>
      </c>
      <c r="M66" s="24">
        <v>0.95</v>
      </c>
      <c r="N66" s="24">
        <v>0.0</v>
      </c>
      <c r="O66" s="24">
        <v>6.6</v>
      </c>
      <c r="P66" s="24">
        <v>0.74</v>
      </c>
      <c r="Q66" s="25">
        <v>480.0</v>
      </c>
      <c r="R66" s="18"/>
      <c r="S66" s="26" t="s">
        <v>142</v>
      </c>
      <c r="T66" s="27">
        <v>620.0</v>
      </c>
      <c r="U66" s="27">
        <f t="shared" si="2"/>
        <v>6.2</v>
      </c>
      <c r="V66" s="28">
        <f t="shared" ref="V66:AC66" si="63">$U$66*J66</f>
        <v>489.8</v>
      </c>
      <c r="W66" s="28">
        <f t="shared" si="63"/>
        <v>46.5</v>
      </c>
      <c r="X66" s="28">
        <f t="shared" si="63"/>
        <v>15.5</v>
      </c>
      <c r="Y66" s="28">
        <f t="shared" si="63"/>
        <v>5.89</v>
      </c>
      <c r="Z66" s="28">
        <f t="shared" si="63"/>
        <v>0</v>
      </c>
      <c r="AA66" s="28">
        <f t="shared" si="63"/>
        <v>40.92</v>
      </c>
      <c r="AB66" s="28">
        <f t="shared" si="63"/>
        <v>4.588</v>
      </c>
      <c r="AC66" s="29">
        <f t="shared" si="63"/>
        <v>2976</v>
      </c>
      <c r="AD66" s="67" t="s">
        <v>187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ht="14.25" customHeight="1">
      <c r="A67" s="1"/>
      <c r="B67" s="1"/>
      <c r="C67" s="2" t="s">
        <v>188</v>
      </c>
      <c r="D67" s="2">
        <v>100.0</v>
      </c>
      <c r="E67" s="2" t="s">
        <v>30</v>
      </c>
      <c r="F67" s="64" t="s">
        <v>189</v>
      </c>
      <c r="G67" s="2"/>
      <c r="H67" s="2" t="s">
        <v>61</v>
      </c>
      <c r="I67" s="23">
        <v>100.0</v>
      </c>
      <c r="J67" s="24">
        <v>73.0</v>
      </c>
      <c r="K67" s="24">
        <v>6.4</v>
      </c>
      <c r="L67" s="24">
        <v>2.2</v>
      </c>
      <c r="M67" s="24">
        <v>1.1</v>
      </c>
      <c r="N67" s="24">
        <v>0.0</v>
      </c>
      <c r="O67" s="24">
        <v>6.8</v>
      </c>
      <c r="P67" s="24">
        <v>0.62</v>
      </c>
      <c r="Q67" s="25">
        <v>500.0</v>
      </c>
      <c r="R67" s="18"/>
      <c r="S67" s="26" t="s">
        <v>142</v>
      </c>
      <c r="T67" s="27">
        <v>630.0</v>
      </c>
      <c r="U67" s="27">
        <f t="shared" si="2"/>
        <v>6.3</v>
      </c>
      <c r="V67" s="28">
        <f t="shared" ref="V67:AC67" si="64">$U$67*J67</f>
        <v>459.9</v>
      </c>
      <c r="W67" s="28">
        <f t="shared" si="64"/>
        <v>40.32</v>
      </c>
      <c r="X67" s="28">
        <f t="shared" si="64"/>
        <v>13.86</v>
      </c>
      <c r="Y67" s="28">
        <f t="shared" si="64"/>
        <v>6.93</v>
      </c>
      <c r="Z67" s="28">
        <f t="shared" si="64"/>
        <v>0</v>
      </c>
      <c r="AA67" s="28">
        <f t="shared" si="64"/>
        <v>42.84</v>
      </c>
      <c r="AB67" s="28">
        <f t="shared" si="64"/>
        <v>3.906</v>
      </c>
      <c r="AC67" s="29">
        <f t="shared" si="64"/>
        <v>3150</v>
      </c>
      <c r="AD67" s="67" t="s">
        <v>189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ht="14.25" customHeight="1">
      <c r="A68" s="1"/>
      <c r="B68" s="1"/>
      <c r="C68" s="2" t="s">
        <v>190</v>
      </c>
      <c r="D68" s="2">
        <v>100.0</v>
      </c>
      <c r="E68" s="2" t="s">
        <v>30</v>
      </c>
      <c r="F68" s="64" t="s">
        <v>191</v>
      </c>
      <c r="G68" s="2"/>
      <c r="H68" s="2" t="s">
        <v>61</v>
      </c>
      <c r="I68" s="23">
        <v>100.0</v>
      </c>
      <c r="J68" s="24">
        <v>180.0</v>
      </c>
      <c r="K68" s="24">
        <v>6.2</v>
      </c>
      <c r="L68" s="24">
        <v>4.6</v>
      </c>
      <c r="M68" s="24">
        <v>0.76</v>
      </c>
      <c r="N68" s="24">
        <v>0.0</v>
      </c>
      <c r="O68" s="24">
        <v>27.0</v>
      </c>
      <c r="P68" s="24">
        <v>0.18</v>
      </c>
      <c r="Q68" s="25">
        <v>300.0</v>
      </c>
      <c r="R68" s="18"/>
      <c r="S68" s="26" t="s">
        <v>142</v>
      </c>
      <c r="T68" s="27">
        <v>690.0</v>
      </c>
      <c r="U68" s="27">
        <f t="shared" si="2"/>
        <v>6.9</v>
      </c>
      <c r="V68" s="28">
        <f t="shared" ref="V68:AC68" si="65">$U$68*J68</f>
        <v>1242</v>
      </c>
      <c r="W68" s="28">
        <f t="shared" si="65"/>
        <v>42.78</v>
      </c>
      <c r="X68" s="28">
        <f t="shared" si="65"/>
        <v>31.74</v>
      </c>
      <c r="Y68" s="28">
        <f t="shared" si="65"/>
        <v>5.244</v>
      </c>
      <c r="Z68" s="28">
        <f t="shared" si="65"/>
        <v>0</v>
      </c>
      <c r="AA68" s="28">
        <f t="shared" si="65"/>
        <v>186.3</v>
      </c>
      <c r="AB68" s="28">
        <f t="shared" si="65"/>
        <v>1.242</v>
      </c>
      <c r="AC68" s="29">
        <f t="shared" si="65"/>
        <v>2070</v>
      </c>
      <c r="AD68" s="65" t="s">
        <v>191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ht="14.25" customHeight="1">
      <c r="A69" s="1"/>
      <c r="B69" s="1"/>
      <c r="C69" s="2" t="s">
        <v>192</v>
      </c>
      <c r="D69" s="2">
        <v>100.0</v>
      </c>
      <c r="E69" s="2" t="s">
        <v>30</v>
      </c>
      <c r="F69" s="64" t="s">
        <v>193</v>
      </c>
      <c r="G69" s="2"/>
      <c r="H69" s="2" t="s">
        <v>61</v>
      </c>
      <c r="I69" s="23">
        <v>100.0</v>
      </c>
      <c r="J69" s="24">
        <v>190.0</v>
      </c>
      <c r="K69" s="24">
        <v>6.7</v>
      </c>
      <c r="L69" s="24">
        <v>7.6</v>
      </c>
      <c r="M69" s="24">
        <v>1.3</v>
      </c>
      <c r="N69" s="24">
        <v>0.0</v>
      </c>
      <c r="O69" s="24">
        <v>23.0</v>
      </c>
      <c r="P69" s="24">
        <v>0.28</v>
      </c>
      <c r="Q69" s="25">
        <v>330.0</v>
      </c>
      <c r="R69" s="18"/>
      <c r="S69" s="26" t="s">
        <v>62</v>
      </c>
      <c r="T69" s="27">
        <v>610.0</v>
      </c>
      <c r="U69" s="27">
        <f t="shared" si="2"/>
        <v>6.1</v>
      </c>
      <c r="V69" s="28">
        <f t="shared" ref="V69:AC69" si="66">$U$69*J69</f>
        <v>1159</v>
      </c>
      <c r="W69" s="28">
        <f t="shared" si="66"/>
        <v>40.87</v>
      </c>
      <c r="X69" s="28">
        <f t="shared" si="66"/>
        <v>46.36</v>
      </c>
      <c r="Y69" s="28">
        <f t="shared" si="66"/>
        <v>7.93</v>
      </c>
      <c r="Z69" s="28">
        <f t="shared" si="66"/>
        <v>0</v>
      </c>
      <c r="AA69" s="28">
        <f t="shared" si="66"/>
        <v>140.3</v>
      </c>
      <c r="AB69" s="28">
        <f t="shared" si="66"/>
        <v>1.708</v>
      </c>
      <c r="AC69" s="29">
        <f t="shared" si="66"/>
        <v>2013</v>
      </c>
      <c r="AD69" s="65" t="s">
        <v>193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ht="14.25" customHeight="1">
      <c r="A70" s="1"/>
      <c r="B70" s="1"/>
      <c r="C70" s="2" t="s">
        <v>194</v>
      </c>
      <c r="D70" s="2">
        <v>100.0</v>
      </c>
      <c r="E70" s="2" t="s">
        <v>30</v>
      </c>
      <c r="F70" s="64" t="s">
        <v>195</v>
      </c>
      <c r="G70" s="2"/>
      <c r="H70" s="2" t="s">
        <v>61</v>
      </c>
      <c r="I70" s="23">
        <v>100.0</v>
      </c>
      <c r="J70" s="24">
        <v>190.0</v>
      </c>
      <c r="K70" s="24">
        <v>6.2</v>
      </c>
      <c r="L70" s="24">
        <v>7.8</v>
      </c>
      <c r="M70" s="24">
        <v>1.4</v>
      </c>
      <c r="N70" s="24">
        <v>0.0</v>
      </c>
      <c r="O70" s="24">
        <v>23.0</v>
      </c>
      <c r="P70" s="24">
        <v>1.3</v>
      </c>
      <c r="Q70" s="25">
        <v>290.0</v>
      </c>
      <c r="R70" s="18"/>
      <c r="S70" s="26" t="s">
        <v>62</v>
      </c>
      <c r="T70" s="27">
        <v>730.0</v>
      </c>
      <c r="U70" s="27">
        <f t="shared" si="2"/>
        <v>7.3</v>
      </c>
      <c r="V70" s="28">
        <f t="shared" ref="V70:AC70" si="67">$U$70*J70</f>
        <v>1387</v>
      </c>
      <c r="W70" s="28">
        <f t="shared" si="67"/>
        <v>45.26</v>
      </c>
      <c r="X70" s="28">
        <f t="shared" si="67"/>
        <v>56.94</v>
      </c>
      <c r="Y70" s="28">
        <f t="shared" si="67"/>
        <v>10.22</v>
      </c>
      <c r="Z70" s="28">
        <f t="shared" si="67"/>
        <v>0</v>
      </c>
      <c r="AA70" s="28">
        <f t="shared" si="67"/>
        <v>167.9</v>
      </c>
      <c r="AB70" s="28">
        <f t="shared" si="67"/>
        <v>9.49</v>
      </c>
      <c r="AC70" s="29">
        <f t="shared" si="67"/>
        <v>2117</v>
      </c>
      <c r="AD70" s="65" t="s">
        <v>195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ht="14.25" customHeight="1">
      <c r="A71" s="1"/>
      <c r="B71" s="1"/>
      <c r="C71" s="2" t="s">
        <v>196</v>
      </c>
      <c r="D71" s="2">
        <v>100.0</v>
      </c>
      <c r="E71" s="2" t="s">
        <v>30</v>
      </c>
      <c r="F71" s="64" t="s">
        <v>197</v>
      </c>
      <c r="G71" s="2"/>
      <c r="H71" s="2" t="s">
        <v>61</v>
      </c>
      <c r="I71" s="23">
        <v>100.0</v>
      </c>
      <c r="J71" s="24">
        <v>140.0</v>
      </c>
      <c r="K71" s="24">
        <v>8.4</v>
      </c>
      <c r="L71" s="24">
        <v>4.1</v>
      </c>
      <c r="M71" s="24">
        <v>1.8</v>
      </c>
      <c r="N71" s="24">
        <v>0.0</v>
      </c>
      <c r="O71" s="24">
        <v>18.0</v>
      </c>
      <c r="P71" s="24">
        <v>0.85</v>
      </c>
      <c r="Q71" s="25">
        <v>250.0</v>
      </c>
      <c r="R71" s="18"/>
      <c r="S71" s="26" t="s">
        <v>62</v>
      </c>
      <c r="T71" s="27">
        <v>710.0</v>
      </c>
      <c r="U71" s="27">
        <f t="shared" si="2"/>
        <v>7.1</v>
      </c>
      <c r="V71" s="28">
        <f t="shared" ref="V71:AC71" si="68">$U$71*J71</f>
        <v>994</v>
      </c>
      <c r="W71" s="28">
        <f t="shared" si="68"/>
        <v>59.64</v>
      </c>
      <c r="X71" s="28">
        <f t="shared" si="68"/>
        <v>29.11</v>
      </c>
      <c r="Y71" s="28">
        <f t="shared" si="68"/>
        <v>12.78</v>
      </c>
      <c r="Z71" s="28">
        <f t="shared" si="68"/>
        <v>0</v>
      </c>
      <c r="AA71" s="28">
        <f t="shared" si="68"/>
        <v>127.8</v>
      </c>
      <c r="AB71" s="28">
        <f t="shared" si="68"/>
        <v>6.035</v>
      </c>
      <c r="AC71" s="29">
        <f t="shared" si="68"/>
        <v>1775</v>
      </c>
      <c r="AD71" s="65" t="s">
        <v>197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ht="14.25" customHeight="1">
      <c r="A72" s="1"/>
      <c r="B72" s="1"/>
      <c r="C72" s="2" t="s">
        <v>198</v>
      </c>
      <c r="D72" s="2">
        <v>100.0</v>
      </c>
      <c r="E72" s="2" t="s">
        <v>30</v>
      </c>
      <c r="F72" s="64" t="s">
        <v>199</v>
      </c>
      <c r="G72" s="2"/>
      <c r="H72" s="2" t="s">
        <v>61</v>
      </c>
      <c r="I72" s="23">
        <v>100.0</v>
      </c>
      <c r="J72" s="24">
        <v>180.0</v>
      </c>
      <c r="K72" s="24">
        <v>5.9</v>
      </c>
      <c r="L72" s="24">
        <v>7.4</v>
      </c>
      <c r="M72" s="24">
        <v>1.4</v>
      </c>
      <c r="N72" s="24">
        <v>0.0</v>
      </c>
      <c r="O72" s="24">
        <v>23.0</v>
      </c>
      <c r="P72" s="24">
        <v>1.6</v>
      </c>
      <c r="Q72" s="25">
        <v>300.0</v>
      </c>
      <c r="R72" s="18"/>
      <c r="S72" s="26" t="s">
        <v>62</v>
      </c>
      <c r="T72" s="27">
        <v>680.0</v>
      </c>
      <c r="U72" s="27">
        <f t="shared" si="2"/>
        <v>6.8</v>
      </c>
      <c r="V72" s="28">
        <f t="shared" ref="V72:AC72" si="69">$U$72*J72</f>
        <v>1224</v>
      </c>
      <c r="W72" s="28">
        <f t="shared" si="69"/>
        <v>40.12</v>
      </c>
      <c r="X72" s="28">
        <f t="shared" si="69"/>
        <v>50.32</v>
      </c>
      <c r="Y72" s="28">
        <f t="shared" si="69"/>
        <v>9.52</v>
      </c>
      <c r="Z72" s="28">
        <f t="shared" si="69"/>
        <v>0</v>
      </c>
      <c r="AA72" s="28">
        <f t="shared" si="69"/>
        <v>156.4</v>
      </c>
      <c r="AB72" s="28">
        <f t="shared" si="69"/>
        <v>10.88</v>
      </c>
      <c r="AC72" s="29">
        <f t="shared" si="69"/>
        <v>2040</v>
      </c>
      <c r="AD72" s="65" t="s">
        <v>199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ht="14.25" customHeight="1">
      <c r="A73" s="1"/>
      <c r="B73" s="1"/>
      <c r="C73" s="2" t="s">
        <v>200</v>
      </c>
      <c r="D73" s="2">
        <v>100.0</v>
      </c>
      <c r="E73" s="2" t="s">
        <v>30</v>
      </c>
      <c r="F73" s="64" t="s">
        <v>201</v>
      </c>
      <c r="G73" s="2"/>
      <c r="H73" s="2" t="s">
        <v>61</v>
      </c>
      <c r="I73" s="23">
        <v>100.0</v>
      </c>
      <c r="J73" s="24">
        <v>170.0</v>
      </c>
      <c r="K73" s="24">
        <v>6.6</v>
      </c>
      <c r="L73" s="24">
        <v>8.7</v>
      </c>
      <c r="M73" s="24">
        <v>1.4</v>
      </c>
      <c r="N73" s="24">
        <v>0.0</v>
      </c>
      <c r="O73" s="24">
        <v>17.0</v>
      </c>
      <c r="P73" s="24">
        <v>0.83</v>
      </c>
      <c r="Q73" s="25">
        <v>420.0</v>
      </c>
      <c r="R73" s="18"/>
      <c r="S73" s="26" t="s">
        <v>62</v>
      </c>
      <c r="T73" s="27">
        <v>630.0</v>
      </c>
      <c r="U73" s="27">
        <f t="shared" si="2"/>
        <v>6.3</v>
      </c>
      <c r="V73" s="28">
        <f t="shared" ref="V73:AC73" si="70">$U$73*J73</f>
        <v>1071</v>
      </c>
      <c r="W73" s="28">
        <f t="shared" si="70"/>
        <v>41.58</v>
      </c>
      <c r="X73" s="28">
        <f t="shared" si="70"/>
        <v>54.81</v>
      </c>
      <c r="Y73" s="28">
        <f t="shared" si="70"/>
        <v>8.82</v>
      </c>
      <c r="Z73" s="28">
        <f t="shared" si="70"/>
        <v>0</v>
      </c>
      <c r="AA73" s="28">
        <f t="shared" si="70"/>
        <v>107.1</v>
      </c>
      <c r="AB73" s="28">
        <f t="shared" si="70"/>
        <v>5.229</v>
      </c>
      <c r="AC73" s="29">
        <f t="shared" si="70"/>
        <v>2646</v>
      </c>
      <c r="AD73" s="65" t="s">
        <v>201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ht="14.25" customHeight="1">
      <c r="A74" s="1"/>
      <c r="B74" s="1"/>
      <c r="C74" s="2" t="s">
        <v>202</v>
      </c>
      <c r="D74" s="2">
        <v>100.0</v>
      </c>
      <c r="E74" s="2" t="s">
        <v>30</v>
      </c>
      <c r="F74" s="64" t="s">
        <v>203</v>
      </c>
      <c r="G74" s="2"/>
      <c r="H74" s="2" t="s">
        <v>61</v>
      </c>
      <c r="I74" s="23">
        <v>100.0</v>
      </c>
      <c r="J74" s="24">
        <v>170.0</v>
      </c>
      <c r="K74" s="24">
        <v>6.7</v>
      </c>
      <c r="L74" s="24">
        <v>8.7</v>
      </c>
      <c r="M74" s="24">
        <v>1.4</v>
      </c>
      <c r="N74" s="24">
        <v>0.0</v>
      </c>
      <c r="O74" s="24">
        <v>16.0</v>
      </c>
      <c r="P74" s="24">
        <v>1.0</v>
      </c>
      <c r="Q74" s="25">
        <v>420.0</v>
      </c>
      <c r="R74" s="18"/>
      <c r="S74" s="26" t="s">
        <v>62</v>
      </c>
      <c r="T74" s="27">
        <v>630.0</v>
      </c>
      <c r="U74" s="27">
        <f t="shared" si="2"/>
        <v>6.3</v>
      </c>
      <c r="V74" s="28">
        <f t="shared" ref="V74:AC74" si="71">$U$74*J74</f>
        <v>1071</v>
      </c>
      <c r="W74" s="28">
        <f t="shared" si="71"/>
        <v>42.21</v>
      </c>
      <c r="X74" s="28">
        <f t="shared" si="71"/>
        <v>54.81</v>
      </c>
      <c r="Y74" s="28">
        <f t="shared" si="71"/>
        <v>8.82</v>
      </c>
      <c r="Z74" s="28">
        <f t="shared" si="71"/>
        <v>0</v>
      </c>
      <c r="AA74" s="28">
        <f t="shared" si="71"/>
        <v>100.8</v>
      </c>
      <c r="AB74" s="28">
        <f t="shared" si="71"/>
        <v>6.3</v>
      </c>
      <c r="AC74" s="29">
        <f t="shared" si="71"/>
        <v>2646</v>
      </c>
      <c r="AD74" s="65" t="s">
        <v>203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ht="14.25" customHeight="1">
      <c r="A75" s="1"/>
      <c r="B75" s="1"/>
      <c r="C75" s="2" t="s">
        <v>204</v>
      </c>
      <c r="D75" s="2">
        <v>100.0</v>
      </c>
      <c r="E75" s="2" t="s">
        <v>30</v>
      </c>
      <c r="F75" s="64" t="s">
        <v>205</v>
      </c>
      <c r="G75" s="2"/>
      <c r="H75" s="2" t="s">
        <v>61</v>
      </c>
      <c r="I75" s="23">
        <v>100.0</v>
      </c>
      <c r="J75" s="24">
        <v>160.0</v>
      </c>
      <c r="K75" s="24">
        <v>6.7</v>
      </c>
      <c r="L75" s="24">
        <v>7.7</v>
      </c>
      <c r="M75" s="24">
        <v>1.3</v>
      </c>
      <c r="N75" s="24">
        <v>0.0</v>
      </c>
      <c r="O75" s="24">
        <v>16.0</v>
      </c>
      <c r="P75" s="24">
        <v>0.85</v>
      </c>
      <c r="Q75" s="25">
        <v>390.0</v>
      </c>
      <c r="R75" s="18"/>
      <c r="S75" s="26" t="s">
        <v>62</v>
      </c>
      <c r="T75" s="27">
        <v>650.0</v>
      </c>
      <c r="U75" s="27">
        <f t="shared" si="2"/>
        <v>6.5</v>
      </c>
      <c r="V75" s="28">
        <f t="shared" ref="V75:AC75" si="72">$U$75*J75</f>
        <v>1040</v>
      </c>
      <c r="W75" s="28">
        <f t="shared" si="72"/>
        <v>43.55</v>
      </c>
      <c r="X75" s="28">
        <f t="shared" si="72"/>
        <v>50.05</v>
      </c>
      <c r="Y75" s="28">
        <f t="shared" si="72"/>
        <v>8.45</v>
      </c>
      <c r="Z75" s="28">
        <f t="shared" si="72"/>
        <v>0</v>
      </c>
      <c r="AA75" s="28">
        <f t="shared" si="72"/>
        <v>104</v>
      </c>
      <c r="AB75" s="28">
        <f t="shared" si="72"/>
        <v>5.525</v>
      </c>
      <c r="AC75" s="29">
        <f t="shared" si="72"/>
        <v>2535</v>
      </c>
      <c r="AD75" s="65" t="s">
        <v>205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ht="14.25" customHeight="1">
      <c r="A76" s="1"/>
      <c r="B76" s="1"/>
      <c r="C76" s="2" t="s">
        <v>206</v>
      </c>
      <c r="D76" s="2">
        <v>100.0</v>
      </c>
      <c r="E76" s="2" t="s">
        <v>30</v>
      </c>
      <c r="F76" s="64" t="s">
        <v>207</v>
      </c>
      <c r="G76" s="2"/>
      <c r="H76" s="2" t="s">
        <v>61</v>
      </c>
      <c r="I76" s="23">
        <v>100.0</v>
      </c>
      <c r="J76" s="24">
        <v>180.0</v>
      </c>
      <c r="K76" s="24">
        <v>6.4</v>
      </c>
      <c r="L76" s="24">
        <v>5.7</v>
      </c>
      <c r="M76" s="24">
        <v>0.88</v>
      </c>
      <c r="N76" s="24">
        <v>0.0</v>
      </c>
      <c r="O76" s="24">
        <v>25.0</v>
      </c>
      <c r="P76" s="24">
        <v>0.66</v>
      </c>
      <c r="Q76" s="25">
        <v>250.0</v>
      </c>
      <c r="R76" s="18"/>
      <c r="S76" s="26" t="s">
        <v>62</v>
      </c>
      <c r="T76" s="27">
        <v>460.0</v>
      </c>
      <c r="U76" s="27">
        <f t="shared" si="2"/>
        <v>4.6</v>
      </c>
      <c r="V76" s="28">
        <f t="shared" ref="V76:AC76" si="73">$U$76*J76</f>
        <v>828</v>
      </c>
      <c r="W76" s="28">
        <f t="shared" si="73"/>
        <v>29.44</v>
      </c>
      <c r="X76" s="28">
        <f t="shared" si="73"/>
        <v>26.22</v>
      </c>
      <c r="Y76" s="28">
        <f t="shared" si="73"/>
        <v>4.048</v>
      </c>
      <c r="Z76" s="28">
        <f t="shared" si="73"/>
        <v>0</v>
      </c>
      <c r="AA76" s="28">
        <f t="shared" si="73"/>
        <v>115</v>
      </c>
      <c r="AB76" s="28">
        <f t="shared" si="73"/>
        <v>3.036</v>
      </c>
      <c r="AC76" s="29">
        <f t="shared" si="73"/>
        <v>1150</v>
      </c>
      <c r="AD76" s="65" t="s">
        <v>207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ht="14.25" customHeight="1">
      <c r="A77" s="1"/>
      <c r="B77" s="1"/>
      <c r="C77" s="2" t="s">
        <v>208</v>
      </c>
      <c r="D77" s="2">
        <v>100.0</v>
      </c>
      <c r="E77" s="2" t="s">
        <v>30</v>
      </c>
      <c r="F77" s="64" t="s">
        <v>209</v>
      </c>
      <c r="G77" s="2"/>
      <c r="H77" s="2" t="s">
        <v>61</v>
      </c>
      <c r="I77" s="23">
        <v>100.0</v>
      </c>
      <c r="J77" s="24">
        <v>66.0</v>
      </c>
      <c r="K77" s="24">
        <v>4.5</v>
      </c>
      <c r="L77" s="24">
        <v>2.5</v>
      </c>
      <c r="M77" s="24">
        <v>0.66</v>
      </c>
      <c r="N77" s="24">
        <v>0.0</v>
      </c>
      <c r="O77" s="24">
        <v>6.4</v>
      </c>
      <c r="P77" s="24">
        <v>0.68</v>
      </c>
      <c r="Q77" s="25">
        <v>440.0</v>
      </c>
      <c r="R77" s="18"/>
      <c r="S77" s="26" t="s">
        <v>142</v>
      </c>
      <c r="T77" s="27">
        <v>660.0</v>
      </c>
      <c r="U77" s="27">
        <f t="shared" si="2"/>
        <v>6.6</v>
      </c>
      <c r="V77" s="28">
        <f t="shared" ref="V77:AC77" si="74">$U$77*J77</f>
        <v>435.6</v>
      </c>
      <c r="W77" s="28">
        <f t="shared" si="74"/>
        <v>29.7</v>
      </c>
      <c r="X77" s="28">
        <f t="shared" si="74"/>
        <v>16.5</v>
      </c>
      <c r="Y77" s="28">
        <f t="shared" si="74"/>
        <v>4.356</v>
      </c>
      <c r="Z77" s="28">
        <f t="shared" si="74"/>
        <v>0</v>
      </c>
      <c r="AA77" s="28">
        <f t="shared" si="74"/>
        <v>42.24</v>
      </c>
      <c r="AB77" s="28">
        <f t="shared" si="74"/>
        <v>4.488</v>
      </c>
      <c r="AC77" s="29">
        <f t="shared" si="74"/>
        <v>2904</v>
      </c>
      <c r="AD77" s="67" t="s">
        <v>209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ht="14.25" customHeight="1">
      <c r="A78" s="1"/>
      <c r="B78" s="1"/>
      <c r="C78" s="2" t="s">
        <v>210</v>
      </c>
      <c r="D78" s="2">
        <v>100.0</v>
      </c>
      <c r="E78" s="2" t="s">
        <v>30</v>
      </c>
      <c r="F78" s="64" t="s">
        <v>211</v>
      </c>
      <c r="G78" s="2"/>
      <c r="H78" s="2" t="s">
        <v>61</v>
      </c>
      <c r="I78" s="23">
        <v>100.0</v>
      </c>
      <c r="J78" s="24">
        <v>74.0</v>
      </c>
      <c r="K78" s="24">
        <v>2.8</v>
      </c>
      <c r="L78" s="24">
        <v>2.2</v>
      </c>
      <c r="M78" s="24">
        <v>0.62</v>
      </c>
      <c r="N78" s="24">
        <v>0.0</v>
      </c>
      <c r="O78" s="24">
        <v>11.0</v>
      </c>
      <c r="P78" s="24">
        <v>0.53</v>
      </c>
      <c r="Q78" s="25">
        <v>310.0</v>
      </c>
      <c r="R78" s="18"/>
      <c r="S78" s="26" t="s">
        <v>142</v>
      </c>
      <c r="T78" s="27">
        <v>680.0</v>
      </c>
      <c r="U78" s="27">
        <f t="shared" si="2"/>
        <v>6.8</v>
      </c>
      <c r="V78" s="28">
        <f t="shared" ref="V78:AC78" si="75">$U$78*J78</f>
        <v>503.2</v>
      </c>
      <c r="W78" s="28">
        <f t="shared" si="75"/>
        <v>19.04</v>
      </c>
      <c r="X78" s="28">
        <f t="shared" si="75"/>
        <v>14.96</v>
      </c>
      <c r="Y78" s="28">
        <f t="shared" si="75"/>
        <v>4.216</v>
      </c>
      <c r="Z78" s="28">
        <f t="shared" si="75"/>
        <v>0</v>
      </c>
      <c r="AA78" s="28">
        <f t="shared" si="75"/>
        <v>74.8</v>
      </c>
      <c r="AB78" s="28">
        <f t="shared" si="75"/>
        <v>3.604</v>
      </c>
      <c r="AC78" s="29">
        <f t="shared" si="75"/>
        <v>2108</v>
      </c>
      <c r="AD78" s="67" t="s">
        <v>211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ht="14.25" customHeight="1">
      <c r="A79" s="1"/>
      <c r="B79" s="1"/>
      <c r="C79" s="2" t="s">
        <v>212</v>
      </c>
      <c r="D79" s="2">
        <v>100.0</v>
      </c>
      <c r="E79" s="2" t="s">
        <v>30</v>
      </c>
      <c r="F79" s="64" t="s">
        <v>213</v>
      </c>
      <c r="G79" s="2"/>
      <c r="H79" s="2" t="s">
        <v>61</v>
      </c>
      <c r="I79" s="23">
        <v>100.0</v>
      </c>
      <c r="J79" s="24">
        <v>69.0</v>
      </c>
      <c r="K79" s="24">
        <v>3.3</v>
      </c>
      <c r="L79" s="24">
        <v>1.6</v>
      </c>
      <c r="M79" s="24">
        <v>0.44</v>
      </c>
      <c r="N79" s="24">
        <v>0.0</v>
      </c>
      <c r="O79" s="24">
        <v>10.0</v>
      </c>
      <c r="P79" s="24">
        <v>0.48</v>
      </c>
      <c r="Q79" s="25">
        <v>330.0</v>
      </c>
      <c r="R79" s="18"/>
      <c r="S79" s="26" t="s">
        <v>142</v>
      </c>
      <c r="T79" s="27">
        <v>730.0</v>
      </c>
      <c r="U79" s="27">
        <f t="shared" si="2"/>
        <v>7.3</v>
      </c>
      <c r="V79" s="28">
        <f t="shared" ref="V79:AC79" si="76">$U$79*J79</f>
        <v>503.7</v>
      </c>
      <c r="W79" s="28">
        <f t="shared" si="76"/>
        <v>24.09</v>
      </c>
      <c r="X79" s="28">
        <f t="shared" si="76"/>
        <v>11.68</v>
      </c>
      <c r="Y79" s="28">
        <f t="shared" si="76"/>
        <v>3.212</v>
      </c>
      <c r="Z79" s="28">
        <f t="shared" si="76"/>
        <v>0</v>
      </c>
      <c r="AA79" s="28">
        <f t="shared" si="76"/>
        <v>73</v>
      </c>
      <c r="AB79" s="28">
        <f t="shared" si="76"/>
        <v>3.504</v>
      </c>
      <c r="AC79" s="29">
        <f t="shared" si="76"/>
        <v>2409</v>
      </c>
      <c r="AD79" s="67" t="s">
        <v>213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ht="14.25" customHeight="1">
      <c r="A80" s="1"/>
      <c r="B80" s="1"/>
      <c r="C80" s="2" t="s">
        <v>214</v>
      </c>
      <c r="D80" s="2">
        <v>100.0</v>
      </c>
      <c r="E80" s="2" t="s">
        <v>30</v>
      </c>
      <c r="F80" s="64" t="s">
        <v>215</v>
      </c>
      <c r="G80" s="2"/>
      <c r="H80" s="2" t="s">
        <v>61</v>
      </c>
      <c r="I80" s="23">
        <v>100.0</v>
      </c>
      <c r="J80" s="24">
        <v>62.0</v>
      </c>
      <c r="K80" s="24">
        <v>4.6</v>
      </c>
      <c r="L80" s="24">
        <v>2.0</v>
      </c>
      <c r="M80" s="24">
        <v>0.53</v>
      </c>
      <c r="N80" s="24">
        <v>0.0</v>
      </c>
      <c r="O80" s="24">
        <v>6.4</v>
      </c>
      <c r="P80" s="24">
        <v>0.65</v>
      </c>
      <c r="Q80" s="25">
        <v>420.0</v>
      </c>
      <c r="R80" s="18"/>
      <c r="S80" s="26" t="s">
        <v>142</v>
      </c>
      <c r="T80" s="27">
        <v>660.0</v>
      </c>
      <c r="U80" s="27">
        <f t="shared" si="2"/>
        <v>6.6</v>
      </c>
      <c r="V80" s="28">
        <f t="shared" ref="V80:AC80" si="77">$U$80*J80</f>
        <v>409.2</v>
      </c>
      <c r="W80" s="28">
        <f t="shared" si="77"/>
        <v>30.36</v>
      </c>
      <c r="X80" s="28">
        <f t="shared" si="77"/>
        <v>13.2</v>
      </c>
      <c r="Y80" s="28">
        <f t="shared" si="77"/>
        <v>3.498</v>
      </c>
      <c r="Z80" s="28">
        <f t="shared" si="77"/>
        <v>0</v>
      </c>
      <c r="AA80" s="28">
        <f t="shared" si="77"/>
        <v>42.24</v>
      </c>
      <c r="AB80" s="28">
        <f t="shared" si="77"/>
        <v>4.29</v>
      </c>
      <c r="AC80" s="29">
        <f t="shared" si="77"/>
        <v>2772</v>
      </c>
      <c r="AD80" s="67" t="s">
        <v>215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ht="14.25" customHeight="1">
      <c r="A81" s="1"/>
      <c r="B81" s="1"/>
      <c r="C81" s="2" t="s">
        <v>216</v>
      </c>
      <c r="D81" s="2">
        <v>100.0</v>
      </c>
      <c r="E81" s="2" t="s">
        <v>30</v>
      </c>
      <c r="F81" s="64" t="s">
        <v>217</v>
      </c>
      <c r="G81" s="2"/>
      <c r="H81" s="2" t="s">
        <v>61</v>
      </c>
      <c r="I81" s="23">
        <v>100.0</v>
      </c>
      <c r="J81" s="24">
        <v>58.0</v>
      </c>
      <c r="K81" s="24">
        <v>4.4</v>
      </c>
      <c r="L81" s="24">
        <v>0.9</v>
      </c>
      <c r="M81" s="24">
        <v>0.2</v>
      </c>
      <c r="N81" s="24">
        <v>0.0</v>
      </c>
      <c r="O81" s="24">
        <v>8.1</v>
      </c>
      <c r="P81" s="24">
        <v>0.43</v>
      </c>
      <c r="Q81" s="25">
        <v>290.0</v>
      </c>
      <c r="R81" s="18"/>
      <c r="S81" s="26" t="s">
        <v>142</v>
      </c>
      <c r="T81" s="27">
        <v>710.0</v>
      </c>
      <c r="U81" s="27">
        <f t="shared" si="2"/>
        <v>7.1</v>
      </c>
      <c r="V81" s="28">
        <f t="shared" ref="V81:AC81" si="78">$U$81*J81</f>
        <v>411.8</v>
      </c>
      <c r="W81" s="28">
        <f t="shared" si="78"/>
        <v>31.24</v>
      </c>
      <c r="X81" s="28">
        <f t="shared" si="78"/>
        <v>6.39</v>
      </c>
      <c r="Y81" s="28">
        <f t="shared" si="78"/>
        <v>1.42</v>
      </c>
      <c r="Z81" s="28">
        <f t="shared" si="78"/>
        <v>0</v>
      </c>
      <c r="AA81" s="28">
        <f t="shared" si="78"/>
        <v>57.51</v>
      </c>
      <c r="AB81" s="28">
        <f t="shared" si="78"/>
        <v>3.053</v>
      </c>
      <c r="AC81" s="29">
        <f t="shared" si="78"/>
        <v>2059</v>
      </c>
      <c r="AD81" s="67" t="s">
        <v>217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ht="14.25" customHeight="1">
      <c r="A82" s="1"/>
      <c r="B82" s="1"/>
      <c r="C82" s="2" t="s">
        <v>218</v>
      </c>
      <c r="D82" s="2">
        <v>100.0</v>
      </c>
      <c r="E82" s="2" t="s">
        <v>30</v>
      </c>
      <c r="F82" s="64" t="s">
        <v>219</v>
      </c>
      <c r="G82" s="2"/>
      <c r="H82" s="2" t="s">
        <v>61</v>
      </c>
      <c r="I82" s="23">
        <v>100.0</v>
      </c>
      <c r="J82" s="24">
        <v>130.0</v>
      </c>
      <c r="K82" s="24">
        <v>4.8</v>
      </c>
      <c r="L82" s="24">
        <v>5.3</v>
      </c>
      <c r="M82" s="24">
        <v>1.0</v>
      </c>
      <c r="N82" s="24">
        <v>0.0</v>
      </c>
      <c r="O82" s="24">
        <v>15.0</v>
      </c>
      <c r="P82" s="24">
        <v>0.72</v>
      </c>
      <c r="Q82" s="25">
        <v>400.0</v>
      </c>
      <c r="R82" s="18"/>
      <c r="S82" s="26" t="s">
        <v>62</v>
      </c>
      <c r="T82" s="27">
        <v>834.0</v>
      </c>
      <c r="U82" s="27">
        <f t="shared" si="2"/>
        <v>8.34</v>
      </c>
      <c r="V82" s="28">
        <f t="shared" ref="V82:AC82" si="79">$U$82*J82</f>
        <v>1084.2</v>
      </c>
      <c r="W82" s="28">
        <f t="shared" si="79"/>
        <v>40.032</v>
      </c>
      <c r="X82" s="28">
        <f t="shared" si="79"/>
        <v>44.202</v>
      </c>
      <c r="Y82" s="28">
        <f t="shared" si="79"/>
        <v>8.34</v>
      </c>
      <c r="Z82" s="28">
        <f t="shared" si="79"/>
        <v>0</v>
      </c>
      <c r="AA82" s="28">
        <f t="shared" si="79"/>
        <v>125.1</v>
      </c>
      <c r="AB82" s="28">
        <f t="shared" si="79"/>
        <v>6.0048</v>
      </c>
      <c r="AC82" s="29">
        <f t="shared" si="79"/>
        <v>3336</v>
      </c>
      <c r="AD82" s="65" t="s">
        <v>219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ht="14.25" customHeight="1">
      <c r="A83" s="1"/>
      <c r="B83" s="1"/>
      <c r="C83" s="2" t="s">
        <v>220</v>
      </c>
      <c r="D83" s="2">
        <v>100.0</v>
      </c>
      <c r="E83" s="2" t="s">
        <v>30</v>
      </c>
      <c r="F83" s="64" t="s">
        <v>221</v>
      </c>
      <c r="G83" s="2"/>
      <c r="H83" s="2" t="s">
        <v>61</v>
      </c>
      <c r="I83" s="23">
        <v>100.0</v>
      </c>
      <c r="J83" s="24">
        <v>110.0</v>
      </c>
      <c r="K83" s="24">
        <v>4.2</v>
      </c>
      <c r="L83" s="24">
        <v>4.0</v>
      </c>
      <c r="M83" s="24">
        <v>0.68</v>
      </c>
      <c r="N83" s="24">
        <v>0.0</v>
      </c>
      <c r="O83" s="24">
        <v>15.0</v>
      </c>
      <c r="P83" s="24">
        <v>0.74</v>
      </c>
      <c r="Q83" s="25">
        <v>390.0</v>
      </c>
      <c r="R83" s="18"/>
      <c r="S83" s="26" t="s">
        <v>62</v>
      </c>
      <c r="T83" s="27">
        <v>834.0</v>
      </c>
      <c r="U83" s="27">
        <f t="shared" si="2"/>
        <v>8.34</v>
      </c>
      <c r="V83" s="28">
        <f t="shared" ref="V83:AC83" si="80">$U$83*J83</f>
        <v>917.4</v>
      </c>
      <c r="W83" s="28">
        <f t="shared" si="80"/>
        <v>35.028</v>
      </c>
      <c r="X83" s="28">
        <f t="shared" si="80"/>
        <v>33.36</v>
      </c>
      <c r="Y83" s="28">
        <f t="shared" si="80"/>
        <v>5.6712</v>
      </c>
      <c r="Z83" s="28">
        <f t="shared" si="80"/>
        <v>0</v>
      </c>
      <c r="AA83" s="28">
        <f t="shared" si="80"/>
        <v>125.1</v>
      </c>
      <c r="AB83" s="28">
        <f t="shared" si="80"/>
        <v>6.1716</v>
      </c>
      <c r="AC83" s="29">
        <f t="shared" si="80"/>
        <v>3252.6</v>
      </c>
      <c r="AD83" s="65" t="s">
        <v>221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ht="14.25" customHeight="1">
      <c r="A84" s="1"/>
      <c r="B84" s="1"/>
      <c r="C84" s="2" t="s">
        <v>222</v>
      </c>
      <c r="D84" s="2">
        <v>100.0</v>
      </c>
      <c r="E84" s="2" t="s">
        <v>30</v>
      </c>
      <c r="F84" s="64" t="s">
        <v>223</v>
      </c>
      <c r="G84" s="2"/>
      <c r="H84" s="2" t="s">
        <v>61</v>
      </c>
      <c r="I84" s="23">
        <v>100.0</v>
      </c>
      <c r="J84" s="24">
        <v>71.0</v>
      </c>
      <c r="K84" s="24">
        <v>5.2</v>
      </c>
      <c r="L84" s="24">
        <v>2.2</v>
      </c>
      <c r="M84" s="24">
        <v>0.55</v>
      </c>
      <c r="N84" s="24">
        <v>0.0</v>
      </c>
      <c r="O84" s="24">
        <v>7.5</v>
      </c>
      <c r="P84" s="24">
        <v>0.73</v>
      </c>
      <c r="Q84" s="25">
        <v>460.0</v>
      </c>
      <c r="R84" s="18"/>
      <c r="S84" s="26" t="s">
        <v>142</v>
      </c>
      <c r="T84" s="27">
        <v>630.0</v>
      </c>
      <c r="U84" s="27">
        <f t="shared" si="2"/>
        <v>6.3</v>
      </c>
      <c r="V84" s="28">
        <f t="shared" ref="V84:AC84" si="81">$U$84*J84</f>
        <v>447.3</v>
      </c>
      <c r="W84" s="28">
        <f t="shared" si="81"/>
        <v>32.76</v>
      </c>
      <c r="X84" s="28">
        <f t="shared" si="81"/>
        <v>13.86</v>
      </c>
      <c r="Y84" s="28">
        <f t="shared" si="81"/>
        <v>3.465</v>
      </c>
      <c r="Z84" s="28">
        <f t="shared" si="81"/>
        <v>0</v>
      </c>
      <c r="AA84" s="28">
        <f t="shared" si="81"/>
        <v>47.25</v>
      </c>
      <c r="AB84" s="28">
        <f t="shared" si="81"/>
        <v>4.599</v>
      </c>
      <c r="AC84" s="29">
        <f t="shared" si="81"/>
        <v>2898</v>
      </c>
      <c r="AD84" s="67" t="s">
        <v>223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ht="14.25" customHeight="1">
      <c r="A85" s="1"/>
      <c r="B85" s="1"/>
      <c r="C85" s="2" t="s">
        <v>224</v>
      </c>
      <c r="D85" s="2">
        <v>100.0</v>
      </c>
      <c r="E85" s="2" t="s">
        <v>30</v>
      </c>
      <c r="F85" s="64" t="s">
        <v>225</v>
      </c>
      <c r="G85" s="2"/>
      <c r="H85" s="2" t="s">
        <v>61</v>
      </c>
      <c r="I85" s="23">
        <v>100.0</v>
      </c>
      <c r="J85" s="24">
        <v>78.0</v>
      </c>
      <c r="K85" s="24">
        <v>2.8</v>
      </c>
      <c r="L85" s="24">
        <v>1.8</v>
      </c>
      <c r="M85" s="24">
        <v>0.46</v>
      </c>
      <c r="N85" s="24">
        <v>0.0</v>
      </c>
      <c r="O85" s="24">
        <v>13.0</v>
      </c>
      <c r="P85" s="24">
        <v>0.43</v>
      </c>
      <c r="Q85" s="25">
        <v>260.0</v>
      </c>
      <c r="R85" s="18"/>
      <c r="S85" s="26" t="s">
        <v>142</v>
      </c>
      <c r="T85" s="27">
        <v>720.0</v>
      </c>
      <c r="U85" s="27">
        <f t="shared" si="2"/>
        <v>7.2</v>
      </c>
      <c r="V85" s="28">
        <f t="shared" ref="V85:AC85" si="82">$U$85*J85</f>
        <v>561.6</v>
      </c>
      <c r="W85" s="28">
        <f t="shared" si="82"/>
        <v>20.16</v>
      </c>
      <c r="X85" s="28">
        <f t="shared" si="82"/>
        <v>12.96</v>
      </c>
      <c r="Y85" s="28">
        <f t="shared" si="82"/>
        <v>3.312</v>
      </c>
      <c r="Z85" s="28">
        <f t="shared" si="82"/>
        <v>0</v>
      </c>
      <c r="AA85" s="28">
        <f t="shared" si="82"/>
        <v>93.6</v>
      </c>
      <c r="AB85" s="28">
        <f t="shared" si="82"/>
        <v>3.096</v>
      </c>
      <c r="AC85" s="29">
        <f t="shared" si="82"/>
        <v>1872</v>
      </c>
      <c r="AD85" s="67" t="s">
        <v>225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ht="14.25" customHeight="1">
      <c r="A86" s="1"/>
      <c r="B86" s="1"/>
      <c r="C86" s="2" t="s">
        <v>226</v>
      </c>
      <c r="D86" s="2">
        <v>100.0</v>
      </c>
      <c r="E86" s="2" t="s">
        <v>30</v>
      </c>
      <c r="F86" s="64" t="s">
        <v>227</v>
      </c>
      <c r="G86" s="2"/>
      <c r="H86" s="2" t="s">
        <v>61</v>
      </c>
      <c r="I86" s="23">
        <v>100.0</v>
      </c>
      <c r="J86" s="24">
        <v>71.0</v>
      </c>
      <c r="K86" s="24">
        <v>3.3</v>
      </c>
      <c r="L86" s="24">
        <v>1.6</v>
      </c>
      <c r="M86" s="24">
        <v>0.47</v>
      </c>
      <c r="N86" s="24">
        <v>0.0</v>
      </c>
      <c r="O86" s="24">
        <v>11.0</v>
      </c>
      <c r="P86" s="24">
        <v>0.45</v>
      </c>
      <c r="Q86" s="25">
        <v>290.0</v>
      </c>
      <c r="R86" s="18"/>
      <c r="S86" s="26" t="s">
        <v>142</v>
      </c>
      <c r="T86" s="27">
        <v>720.0</v>
      </c>
      <c r="U86" s="27">
        <f t="shared" si="2"/>
        <v>7.2</v>
      </c>
      <c r="V86" s="28">
        <f t="shared" ref="V86:AC86" si="83">$U$86*J86</f>
        <v>511.2</v>
      </c>
      <c r="W86" s="28">
        <f t="shared" si="83"/>
        <v>23.76</v>
      </c>
      <c r="X86" s="28">
        <f t="shared" si="83"/>
        <v>11.52</v>
      </c>
      <c r="Y86" s="28">
        <f t="shared" si="83"/>
        <v>3.384</v>
      </c>
      <c r="Z86" s="28">
        <f t="shared" si="83"/>
        <v>0</v>
      </c>
      <c r="AA86" s="28">
        <f t="shared" si="83"/>
        <v>79.2</v>
      </c>
      <c r="AB86" s="28">
        <f t="shared" si="83"/>
        <v>3.24</v>
      </c>
      <c r="AC86" s="29">
        <f t="shared" si="83"/>
        <v>2088</v>
      </c>
      <c r="AD86" s="67" t="s">
        <v>227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ht="14.25" customHeight="1">
      <c r="A87" s="1"/>
      <c r="B87" s="1"/>
      <c r="C87" s="2" t="s">
        <v>228</v>
      </c>
      <c r="D87" s="2">
        <v>100.0</v>
      </c>
      <c r="E87" s="2" t="s">
        <v>30</v>
      </c>
      <c r="F87" s="64" t="s">
        <v>229</v>
      </c>
      <c r="G87" s="2"/>
      <c r="H87" s="2" t="s">
        <v>61</v>
      </c>
      <c r="I87" s="23">
        <v>100.0</v>
      </c>
      <c r="J87" s="24">
        <v>67.0</v>
      </c>
      <c r="K87" s="24">
        <v>5.3</v>
      </c>
      <c r="L87" s="24">
        <v>1.8</v>
      </c>
      <c r="M87" s="24">
        <v>0.43</v>
      </c>
      <c r="N87" s="24">
        <v>0.0</v>
      </c>
      <c r="O87" s="24">
        <v>7.5</v>
      </c>
      <c r="P87" s="24">
        <v>0.7</v>
      </c>
      <c r="Q87" s="25">
        <v>460.0</v>
      </c>
      <c r="R87" s="18"/>
      <c r="S87" s="26" t="s">
        <v>142</v>
      </c>
      <c r="T87" s="27">
        <v>630.0</v>
      </c>
      <c r="U87" s="27">
        <f t="shared" si="2"/>
        <v>6.3</v>
      </c>
      <c r="V87" s="28">
        <f t="shared" ref="V87:AC87" si="84">$U$87*J87</f>
        <v>422.1</v>
      </c>
      <c r="W87" s="28">
        <f t="shared" si="84"/>
        <v>33.39</v>
      </c>
      <c r="X87" s="28">
        <f t="shared" si="84"/>
        <v>11.34</v>
      </c>
      <c r="Y87" s="28">
        <f t="shared" si="84"/>
        <v>2.709</v>
      </c>
      <c r="Z87" s="28">
        <f t="shared" si="84"/>
        <v>0</v>
      </c>
      <c r="AA87" s="28">
        <f t="shared" si="84"/>
        <v>47.25</v>
      </c>
      <c r="AB87" s="28">
        <f t="shared" si="84"/>
        <v>4.41</v>
      </c>
      <c r="AC87" s="29">
        <f t="shared" si="84"/>
        <v>2898</v>
      </c>
      <c r="AD87" s="67" t="s">
        <v>229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ht="14.25" customHeight="1">
      <c r="A88" s="1"/>
      <c r="B88" s="1"/>
      <c r="C88" s="2" t="s">
        <v>230</v>
      </c>
      <c r="D88" s="2">
        <v>100.0</v>
      </c>
      <c r="E88" s="2" t="s">
        <v>30</v>
      </c>
      <c r="F88" s="64" t="s">
        <v>231</v>
      </c>
      <c r="G88" s="2"/>
      <c r="H88" s="2" t="s">
        <v>61</v>
      </c>
      <c r="I88" s="23">
        <v>100.0</v>
      </c>
      <c r="J88" s="24">
        <v>56.0</v>
      </c>
      <c r="K88" s="24">
        <v>4.8</v>
      </c>
      <c r="L88" s="24">
        <v>0.93</v>
      </c>
      <c r="M88" s="24">
        <v>0.19</v>
      </c>
      <c r="N88" s="24">
        <v>0.0</v>
      </c>
      <c r="O88" s="24">
        <v>7.1</v>
      </c>
      <c r="P88" s="24">
        <v>0.36</v>
      </c>
      <c r="Q88" s="25">
        <v>520.0</v>
      </c>
      <c r="R88" s="18"/>
      <c r="S88" s="26" t="s">
        <v>142</v>
      </c>
      <c r="T88" s="27">
        <v>580.0</v>
      </c>
      <c r="U88" s="27">
        <f t="shared" si="2"/>
        <v>5.8</v>
      </c>
      <c r="V88" s="28">
        <f t="shared" ref="V88:AC88" si="85">$U$88*J88</f>
        <v>324.8</v>
      </c>
      <c r="W88" s="28">
        <f t="shared" si="85"/>
        <v>27.84</v>
      </c>
      <c r="X88" s="28">
        <f t="shared" si="85"/>
        <v>5.394</v>
      </c>
      <c r="Y88" s="28">
        <f t="shared" si="85"/>
        <v>1.102</v>
      </c>
      <c r="Z88" s="28">
        <f t="shared" si="85"/>
        <v>0</v>
      </c>
      <c r="AA88" s="28">
        <f t="shared" si="85"/>
        <v>41.18</v>
      </c>
      <c r="AB88" s="28">
        <f t="shared" si="85"/>
        <v>2.088</v>
      </c>
      <c r="AC88" s="29">
        <f t="shared" si="85"/>
        <v>3016</v>
      </c>
      <c r="AD88" s="67" t="s">
        <v>231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ht="14.25" customHeight="1">
      <c r="A89" s="1"/>
      <c r="B89" s="1"/>
      <c r="C89" s="2" t="s">
        <v>232</v>
      </c>
      <c r="D89" s="2">
        <v>100.0</v>
      </c>
      <c r="E89" s="2" t="s">
        <v>30</v>
      </c>
      <c r="F89" s="64" t="s">
        <v>233</v>
      </c>
      <c r="G89" s="2"/>
      <c r="H89" s="2" t="s">
        <v>61</v>
      </c>
      <c r="I89" s="23">
        <v>100.0</v>
      </c>
      <c r="J89" s="24">
        <v>62.0</v>
      </c>
      <c r="K89" s="24">
        <v>2.5</v>
      </c>
      <c r="L89" s="24">
        <v>0.72</v>
      </c>
      <c r="M89" s="24">
        <v>0.16</v>
      </c>
      <c r="N89" s="24">
        <v>0.0</v>
      </c>
      <c r="O89" s="24">
        <v>11.0</v>
      </c>
      <c r="P89" s="24">
        <v>0.24</v>
      </c>
      <c r="Q89" s="25">
        <v>330.0</v>
      </c>
      <c r="R89" s="18"/>
      <c r="S89" s="26" t="s">
        <v>142</v>
      </c>
      <c r="T89" s="27">
        <v>640.0</v>
      </c>
      <c r="U89" s="27">
        <f t="shared" si="2"/>
        <v>6.4</v>
      </c>
      <c r="V89" s="28">
        <f t="shared" ref="V89:AC89" si="86">$U$89*J89</f>
        <v>396.8</v>
      </c>
      <c r="W89" s="28">
        <f t="shared" si="86"/>
        <v>16</v>
      </c>
      <c r="X89" s="28">
        <f t="shared" si="86"/>
        <v>4.608</v>
      </c>
      <c r="Y89" s="28">
        <f t="shared" si="86"/>
        <v>1.024</v>
      </c>
      <c r="Z89" s="28">
        <f t="shared" si="86"/>
        <v>0</v>
      </c>
      <c r="AA89" s="28">
        <f t="shared" si="86"/>
        <v>70.4</v>
      </c>
      <c r="AB89" s="28">
        <f t="shared" si="86"/>
        <v>1.536</v>
      </c>
      <c r="AC89" s="29">
        <f t="shared" si="86"/>
        <v>2112</v>
      </c>
      <c r="AD89" s="67" t="s">
        <v>233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ht="14.25" customHeight="1">
      <c r="A90" s="1"/>
      <c r="B90" s="1"/>
      <c r="C90" s="2" t="s">
        <v>234</v>
      </c>
      <c r="D90" s="2">
        <v>100.0</v>
      </c>
      <c r="E90" s="2" t="s">
        <v>30</v>
      </c>
      <c r="F90" s="64" t="s">
        <v>235</v>
      </c>
      <c r="G90" s="2"/>
      <c r="H90" s="2" t="s">
        <v>61</v>
      </c>
      <c r="I90" s="23">
        <v>100.0</v>
      </c>
      <c r="J90" s="24">
        <v>61.0</v>
      </c>
      <c r="K90" s="24">
        <v>3.1</v>
      </c>
      <c r="L90" s="24">
        <v>0.78</v>
      </c>
      <c r="M90" s="24">
        <v>0.18</v>
      </c>
      <c r="N90" s="24">
        <v>0.0</v>
      </c>
      <c r="O90" s="24">
        <v>10.0</v>
      </c>
      <c r="P90" s="24">
        <v>0.51</v>
      </c>
      <c r="Q90" s="25">
        <v>350.0</v>
      </c>
      <c r="R90" s="18"/>
      <c r="S90" s="26" t="s">
        <v>142</v>
      </c>
      <c r="T90" s="27">
        <v>650.0</v>
      </c>
      <c r="U90" s="27">
        <f t="shared" si="2"/>
        <v>6.5</v>
      </c>
      <c r="V90" s="28">
        <f t="shared" ref="V90:AC90" si="87">$U$90*J90</f>
        <v>396.5</v>
      </c>
      <c r="W90" s="28">
        <f t="shared" si="87"/>
        <v>20.15</v>
      </c>
      <c r="X90" s="28">
        <f t="shared" si="87"/>
        <v>5.07</v>
      </c>
      <c r="Y90" s="28">
        <f t="shared" si="87"/>
        <v>1.17</v>
      </c>
      <c r="Z90" s="28">
        <f t="shared" si="87"/>
        <v>0</v>
      </c>
      <c r="AA90" s="28">
        <f t="shared" si="87"/>
        <v>65</v>
      </c>
      <c r="AB90" s="28">
        <f t="shared" si="87"/>
        <v>3.315</v>
      </c>
      <c r="AC90" s="29">
        <f t="shared" si="87"/>
        <v>2275</v>
      </c>
      <c r="AD90" s="67" t="s">
        <v>235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ht="14.25" customHeight="1">
      <c r="A91" s="1"/>
      <c r="B91" s="1"/>
      <c r="C91" s="2" t="s">
        <v>236</v>
      </c>
      <c r="D91" s="2">
        <v>100.0</v>
      </c>
      <c r="E91" s="2" t="s">
        <v>30</v>
      </c>
      <c r="F91" s="64" t="s">
        <v>237</v>
      </c>
      <c r="G91" s="2"/>
      <c r="H91" s="2" t="s">
        <v>61</v>
      </c>
      <c r="I91" s="23">
        <v>100.0</v>
      </c>
      <c r="J91" s="24">
        <v>55.0</v>
      </c>
      <c r="K91" s="24">
        <v>4.6</v>
      </c>
      <c r="L91" s="24">
        <v>0.88</v>
      </c>
      <c r="M91" s="24">
        <v>0.18</v>
      </c>
      <c r="N91" s="24">
        <v>0.0</v>
      </c>
      <c r="O91" s="24">
        <v>7.2</v>
      </c>
      <c r="P91" s="24">
        <v>0.58</v>
      </c>
      <c r="Q91" s="25">
        <v>500.0</v>
      </c>
      <c r="R91" s="18"/>
      <c r="S91" s="26" t="s">
        <v>142</v>
      </c>
      <c r="T91" s="27">
        <v>570.0</v>
      </c>
      <c r="U91" s="27">
        <f t="shared" si="2"/>
        <v>5.7</v>
      </c>
      <c r="V91" s="28">
        <f t="shared" ref="V91:AC91" si="88">$U$91*J91</f>
        <v>313.5</v>
      </c>
      <c r="W91" s="28">
        <f t="shared" si="88"/>
        <v>26.22</v>
      </c>
      <c r="X91" s="28">
        <f t="shared" si="88"/>
        <v>5.016</v>
      </c>
      <c r="Y91" s="28">
        <f t="shared" si="88"/>
        <v>1.026</v>
      </c>
      <c r="Z91" s="28">
        <f t="shared" si="88"/>
        <v>0</v>
      </c>
      <c r="AA91" s="28">
        <f t="shared" si="88"/>
        <v>41.04</v>
      </c>
      <c r="AB91" s="28">
        <f t="shared" si="88"/>
        <v>3.306</v>
      </c>
      <c r="AC91" s="29">
        <f t="shared" si="88"/>
        <v>2850</v>
      </c>
      <c r="AD91" s="67" t="s">
        <v>237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ht="14.25" customHeight="1">
      <c r="A92" s="1"/>
      <c r="B92" s="1"/>
      <c r="C92" s="2" t="s">
        <v>238</v>
      </c>
      <c r="D92" s="2">
        <v>100.0</v>
      </c>
      <c r="E92" s="2" t="s">
        <v>30</v>
      </c>
      <c r="F92" s="64" t="s">
        <v>239</v>
      </c>
      <c r="G92" s="2"/>
      <c r="H92" s="2" t="s">
        <v>61</v>
      </c>
      <c r="I92" s="23">
        <v>100.0</v>
      </c>
      <c r="J92" s="24">
        <v>69.0</v>
      </c>
      <c r="K92" s="24">
        <v>4.4</v>
      </c>
      <c r="L92" s="24">
        <v>2.3</v>
      </c>
      <c r="M92" s="24">
        <v>0.53</v>
      </c>
      <c r="N92" s="24">
        <v>0.0</v>
      </c>
      <c r="O92" s="24">
        <v>7.8</v>
      </c>
      <c r="P92" s="24">
        <v>0.46</v>
      </c>
      <c r="Q92" s="25">
        <v>410.0</v>
      </c>
      <c r="R92" s="18"/>
      <c r="S92" s="26" t="s">
        <v>142</v>
      </c>
      <c r="T92" s="27">
        <v>590.0</v>
      </c>
      <c r="U92" s="27">
        <f t="shared" si="2"/>
        <v>5.9</v>
      </c>
      <c r="V92" s="28">
        <f t="shared" ref="V92:AC92" si="89">$U$92*J92</f>
        <v>407.1</v>
      </c>
      <c r="W92" s="28">
        <f t="shared" si="89"/>
        <v>25.96</v>
      </c>
      <c r="X92" s="28">
        <f t="shared" si="89"/>
        <v>13.57</v>
      </c>
      <c r="Y92" s="28">
        <f t="shared" si="89"/>
        <v>3.127</v>
      </c>
      <c r="Z92" s="28">
        <f t="shared" si="89"/>
        <v>0</v>
      </c>
      <c r="AA92" s="28">
        <f t="shared" si="89"/>
        <v>46.02</v>
      </c>
      <c r="AB92" s="28">
        <f t="shared" si="89"/>
        <v>2.714</v>
      </c>
      <c r="AC92" s="29">
        <f t="shared" si="89"/>
        <v>2419</v>
      </c>
      <c r="AD92" s="67" t="s">
        <v>239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ht="14.25" customHeight="1">
      <c r="A93" s="1"/>
      <c r="B93" s="1"/>
      <c r="C93" s="2" t="s">
        <v>240</v>
      </c>
      <c r="D93" s="2">
        <v>100.0</v>
      </c>
      <c r="E93" s="2" t="s">
        <v>30</v>
      </c>
      <c r="F93" s="64" t="s">
        <v>241</v>
      </c>
      <c r="G93" s="2"/>
      <c r="H93" s="2" t="s">
        <v>61</v>
      </c>
      <c r="I93" s="23">
        <v>100.0</v>
      </c>
      <c r="J93" s="24">
        <v>77.0</v>
      </c>
      <c r="K93" s="24">
        <v>2.4</v>
      </c>
      <c r="L93" s="24">
        <v>2.3</v>
      </c>
      <c r="M93" s="24">
        <v>0.57</v>
      </c>
      <c r="N93" s="24">
        <v>0.0</v>
      </c>
      <c r="O93" s="24">
        <v>12.0</v>
      </c>
      <c r="P93" s="24">
        <v>0.31</v>
      </c>
      <c r="Q93" s="25">
        <v>260.0</v>
      </c>
      <c r="R93" s="18"/>
      <c r="S93" s="26" t="s">
        <v>142</v>
      </c>
      <c r="T93" s="27">
        <v>670.0</v>
      </c>
      <c r="U93" s="27">
        <f t="shared" si="2"/>
        <v>6.7</v>
      </c>
      <c r="V93" s="28">
        <f t="shared" ref="V93:AC93" si="90">$U$93*J93</f>
        <v>515.9</v>
      </c>
      <c r="W93" s="28">
        <f t="shared" si="90"/>
        <v>16.08</v>
      </c>
      <c r="X93" s="28">
        <f t="shared" si="90"/>
        <v>15.41</v>
      </c>
      <c r="Y93" s="28">
        <f t="shared" si="90"/>
        <v>3.819</v>
      </c>
      <c r="Z93" s="28">
        <f t="shared" si="90"/>
        <v>0</v>
      </c>
      <c r="AA93" s="28">
        <f t="shared" si="90"/>
        <v>80.4</v>
      </c>
      <c r="AB93" s="28">
        <f t="shared" si="90"/>
        <v>2.077</v>
      </c>
      <c r="AC93" s="29">
        <f t="shared" si="90"/>
        <v>1742</v>
      </c>
      <c r="AD93" s="67" t="s">
        <v>241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ht="14.25" customHeight="1">
      <c r="A94" s="1"/>
      <c r="B94" s="1"/>
      <c r="C94" s="2" t="s">
        <v>242</v>
      </c>
      <c r="D94" s="2">
        <v>100.0</v>
      </c>
      <c r="E94" s="2" t="s">
        <v>30</v>
      </c>
      <c r="F94" s="64" t="s">
        <v>243</v>
      </c>
      <c r="G94" s="2"/>
      <c r="H94" s="2" t="s">
        <v>61</v>
      </c>
      <c r="I94" s="23">
        <v>100.0</v>
      </c>
      <c r="J94" s="24">
        <v>81.0</v>
      </c>
      <c r="K94" s="24">
        <v>3.3</v>
      </c>
      <c r="L94" s="24">
        <v>2.6</v>
      </c>
      <c r="M94" s="24">
        <v>0.66</v>
      </c>
      <c r="N94" s="24">
        <v>0.0</v>
      </c>
      <c r="O94" s="24">
        <v>11.0</v>
      </c>
      <c r="P94" s="24">
        <v>0.41</v>
      </c>
      <c r="Q94" s="25">
        <v>320.0</v>
      </c>
      <c r="R94" s="18"/>
      <c r="S94" s="26" t="s">
        <v>142</v>
      </c>
      <c r="T94" s="27">
        <v>660.0</v>
      </c>
      <c r="U94" s="27">
        <f t="shared" si="2"/>
        <v>6.6</v>
      </c>
      <c r="V94" s="28">
        <f t="shared" ref="V94:AC94" si="91">$U$94*J94</f>
        <v>534.6</v>
      </c>
      <c r="W94" s="28">
        <f t="shared" si="91"/>
        <v>21.78</v>
      </c>
      <c r="X94" s="28">
        <f t="shared" si="91"/>
        <v>17.16</v>
      </c>
      <c r="Y94" s="28">
        <f t="shared" si="91"/>
        <v>4.356</v>
      </c>
      <c r="Z94" s="28">
        <f t="shared" si="91"/>
        <v>0</v>
      </c>
      <c r="AA94" s="28">
        <f t="shared" si="91"/>
        <v>72.6</v>
      </c>
      <c r="AB94" s="28">
        <f t="shared" si="91"/>
        <v>2.706</v>
      </c>
      <c r="AC94" s="29">
        <f t="shared" si="91"/>
        <v>2112</v>
      </c>
      <c r="AD94" s="67" t="s">
        <v>243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ht="14.25" customHeight="1">
      <c r="A95" s="1"/>
      <c r="B95" s="1"/>
      <c r="C95" s="2" t="s">
        <v>244</v>
      </c>
      <c r="D95" s="2">
        <v>100.0</v>
      </c>
      <c r="E95" s="2" t="s">
        <v>30</v>
      </c>
      <c r="F95" s="64" t="s">
        <v>245</v>
      </c>
      <c r="G95" s="2"/>
      <c r="H95" s="2" t="s">
        <v>61</v>
      </c>
      <c r="I95" s="23">
        <v>100.0</v>
      </c>
      <c r="J95" s="24">
        <v>81.0</v>
      </c>
      <c r="K95" s="24">
        <v>5.0</v>
      </c>
      <c r="L95" s="24">
        <v>3.5</v>
      </c>
      <c r="M95" s="24">
        <v>0.85</v>
      </c>
      <c r="N95" s="24">
        <v>0.0</v>
      </c>
      <c r="O95" s="24">
        <v>7.4</v>
      </c>
      <c r="P95" s="24">
        <v>0.47</v>
      </c>
      <c r="Q95" s="25">
        <v>460.0</v>
      </c>
      <c r="R95" s="18"/>
      <c r="S95" s="26" t="s">
        <v>142</v>
      </c>
      <c r="T95" s="27">
        <v>590.0</v>
      </c>
      <c r="U95" s="27">
        <f t="shared" si="2"/>
        <v>5.9</v>
      </c>
      <c r="V95" s="28">
        <f t="shared" ref="V95:AC95" si="92">$U$95*J95</f>
        <v>477.9</v>
      </c>
      <c r="W95" s="28">
        <f t="shared" si="92"/>
        <v>29.5</v>
      </c>
      <c r="X95" s="28">
        <f t="shared" si="92"/>
        <v>20.65</v>
      </c>
      <c r="Y95" s="28">
        <f t="shared" si="92"/>
        <v>5.015</v>
      </c>
      <c r="Z95" s="28">
        <f t="shared" si="92"/>
        <v>0</v>
      </c>
      <c r="AA95" s="28">
        <f t="shared" si="92"/>
        <v>43.66</v>
      </c>
      <c r="AB95" s="28">
        <f t="shared" si="92"/>
        <v>2.773</v>
      </c>
      <c r="AC95" s="29">
        <f t="shared" si="92"/>
        <v>2714</v>
      </c>
      <c r="AD95" s="67" t="s">
        <v>245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ht="14.25" customHeight="1">
      <c r="A96" s="1"/>
      <c r="B96" s="1"/>
      <c r="C96" s="2" t="s">
        <v>246</v>
      </c>
      <c r="D96" s="2">
        <v>100.0</v>
      </c>
      <c r="E96" s="2" t="s">
        <v>30</v>
      </c>
      <c r="F96" s="64" t="s">
        <v>247</v>
      </c>
      <c r="G96" s="2"/>
      <c r="H96" s="2" t="s">
        <v>61</v>
      </c>
      <c r="I96" s="23">
        <v>100.0</v>
      </c>
      <c r="J96" s="24">
        <v>55.0</v>
      </c>
      <c r="K96" s="24">
        <v>4.8</v>
      </c>
      <c r="L96" s="24">
        <v>0.81</v>
      </c>
      <c r="M96" s="24">
        <v>0.19</v>
      </c>
      <c r="N96" s="24">
        <v>0.0</v>
      </c>
      <c r="O96" s="24">
        <v>7.2</v>
      </c>
      <c r="P96" s="24">
        <v>0.56</v>
      </c>
      <c r="Q96" s="25">
        <v>410.0</v>
      </c>
      <c r="R96" s="18"/>
      <c r="S96" s="26" t="s">
        <v>142</v>
      </c>
      <c r="T96" s="27">
        <v>640.0</v>
      </c>
      <c r="U96" s="27">
        <f t="shared" si="2"/>
        <v>6.4</v>
      </c>
      <c r="V96" s="28">
        <f t="shared" ref="V96:AC96" si="93">$U$96*J96</f>
        <v>352</v>
      </c>
      <c r="W96" s="28">
        <f t="shared" si="93"/>
        <v>30.72</v>
      </c>
      <c r="X96" s="28">
        <f t="shared" si="93"/>
        <v>5.184</v>
      </c>
      <c r="Y96" s="28">
        <f t="shared" si="93"/>
        <v>1.216</v>
      </c>
      <c r="Z96" s="28">
        <f t="shared" si="93"/>
        <v>0</v>
      </c>
      <c r="AA96" s="28">
        <f t="shared" si="93"/>
        <v>46.08</v>
      </c>
      <c r="AB96" s="28">
        <f t="shared" si="93"/>
        <v>3.584</v>
      </c>
      <c r="AC96" s="29">
        <f t="shared" si="93"/>
        <v>2624</v>
      </c>
      <c r="AD96" s="67" t="s">
        <v>247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ht="14.25" customHeight="1">
      <c r="A97" s="1"/>
      <c r="B97" s="1"/>
      <c r="C97" s="2" t="s">
        <v>248</v>
      </c>
      <c r="D97" s="2">
        <v>100.0</v>
      </c>
      <c r="E97" s="2" t="s">
        <v>30</v>
      </c>
      <c r="F97" s="64" t="s">
        <v>249</v>
      </c>
      <c r="G97" s="2"/>
      <c r="H97" s="2" t="s">
        <v>61</v>
      </c>
      <c r="I97" s="23">
        <v>100.0</v>
      </c>
      <c r="J97" s="24">
        <v>63.0</v>
      </c>
      <c r="K97" s="24">
        <v>2.8</v>
      </c>
      <c r="L97" s="24">
        <v>0.67</v>
      </c>
      <c r="M97" s="24">
        <v>0.16</v>
      </c>
      <c r="N97" s="24">
        <v>0.0</v>
      </c>
      <c r="O97" s="24">
        <v>11.0</v>
      </c>
      <c r="P97" s="24">
        <v>0.4</v>
      </c>
      <c r="Q97" s="25">
        <v>280.0</v>
      </c>
      <c r="R97" s="18"/>
      <c r="S97" s="26" t="s">
        <v>142</v>
      </c>
      <c r="T97" s="27">
        <v>720.0</v>
      </c>
      <c r="U97" s="27">
        <f t="shared" si="2"/>
        <v>7.2</v>
      </c>
      <c r="V97" s="28">
        <f t="shared" ref="V97:AC97" si="94">$U$97*J97</f>
        <v>453.6</v>
      </c>
      <c r="W97" s="28">
        <f t="shared" si="94"/>
        <v>20.16</v>
      </c>
      <c r="X97" s="28">
        <f t="shared" si="94"/>
        <v>4.824</v>
      </c>
      <c r="Y97" s="28">
        <f t="shared" si="94"/>
        <v>1.152</v>
      </c>
      <c r="Z97" s="28">
        <f t="shared" si="94"/>
        <v>0</v>
      </c>
      <c r="AA97" s="28">
        <f t="shared" si="94"/>
        <v>79.2</v>
      </c>
      <c r="AB97" s="28">
        <f t="shared" si="94"/>
        <v>2.88</v>
      </c>
      <c r="AC97" s="29">
        <f t="shared" si="94"/>
        <v>2016</v>
      </c>
      <c r="AD97" s="67" t="s">
        <v>249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ht="14.25" customHeight="1">
      <c r="A98" s="1"/>
      <c r="B98" s="1"/>
      <c r="C98" s="2" t="s">
        <v>250</v>
      </c>
      <c r="D98" s="2">
        <v>100.0</v>
      </c>
      <c r="E98" s="2" t="s">
        <v>30</v>
      </c>
      <c r="F98" s="64" t="s">
        <v>251</v>
      </c>
      <c r="G98" s="2"/>
      <c r="H98" s="2" t="s">
        <v>61</v>
      </c>
      <c r="I98" s="23">
        <v>100.0</v>
      </c>
      <c r="J98" s="24">
        <v>58.0</v>
      </c>
      <c r="K98" s="24">
        <v>3.5</v>
      </c>
      <c r="L98" s="24">
        <v>0.69</v>
      </c>
      <c r="M98" s="24">
        <v>0.17</v>
      </c>
      <c r="N98" s="24">
        <v>0.0</v>
      </c>
      <c r="O98" s="24">
        <v>9.5</v>
      </c>
      <c r="P98" s="24">
        <v>0.36</v>
      </c>
      <c r="Q98" s="25">
        <v>260.0</v>
      </c>
      <c r="R98" s="18"/>
      <c r="S98" s="26" t="s">
        <v>142</v>
      </c>
      <c r="T98" s="27">
        <v>700.0</v>
      </c>
      <c r="U98" s="27">
        <f t="shared" si="2"/>
        <v>7</v>
      </c>
      <c r="V98" s="28">
        <f t="shared" ref="V98:AC98" si="95">$U$98*J98</f>
        <v>406</v>
      </c>
      <c r="W98" s="28">
        <f t="shared" si="95"/>
        <v>24.5</v>
      </c>
      <c r="X98" s="28">
        <f t="shared" si="95"/>
        <v>4.83</v>
      </c>
      <c r="Y98" s="28">
        <f t="shared" si="95"/>
        <v>1.19</v>
      </c>
      <c r="Z98" s="28">
        <f t="shared" si="95"/>
        <v>0</v>
      </c>
      <c r="AA98" s="28">
        <f t="shared" si="95"/>
        <v>66.5</v>
      </c>
      <c r="AB98" s="28">
        <f t="shared" si="95"/>
        <v>2.52</v>
      </c>
      <c r="AC98" s="29">
        <f t="shared" si="95"/>
        <v>1820</v>
      </c>
      <c r="AD98" s="67" t="s">
        <v>251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ht="14.25" customHeight="1">
      <c r="A99" s="1"/>
      <c r="B99" s="1"/>
      <c r="C99" s="2" t="s">
        <v>252</v>
      </c>
      <c r="D99" s="2">
        <v>100.0</v>
      </c>
      <c r="E99" s="2" t="s">
        <v>30</v>
      </c>
      <c r="F99" s="64" t="s">
        <v>253</v>
      </c>
      <c r="G99" s="2"/>
      <c r="H99" s="2" t="s">
        <v>61</v>
      </c>
      <c r="I99" s="23">
        <v>100.0</v>
      </c>
      <c r="J99" s="24">
        <v>55.0</v>
      </c>
      <c r="K99" s="24">
        <v>4.8</v>
      </c>
      <c r="L99" s="24">
        <v>0.78</v>
      </c>
      <c r="M99" s="24">
        <v>0.19</v>
      </c>
      <c r="N99" s="24">
        <v>0.0</v>
      </c>
      <c r="O99" s="24">
        <v>7.3</v>
      </c>
      <c r="P99" s="24">
        <v>0.46</v>
      </c>
      <c r="Q99" s="25">
        <v>410.0</v>
      </c>
      <c r="R99" s="18"/>
      <c r="S99" s="26" t="s">
        <v>142</v>
      </c>
      <c r="T99" s="27">
        <v>620.0</v>
      </c>
      <c r="U99" s="27">
        <f t="shared" si="2"/>
        <v>6.2</v>
      </c>
      <c r="V99" s="28">
        <f t="shared" ref="V99:AC99" si="96">$U$99*J99</f>
        <v>341</v>
      </c>
      <c r="W99" s="28">
        <f t="shared" si="96"/>
        <v>29.76</v>
      </c>
      <c r="X99" s="28">
        <f t="shared" si="96"/>
        <v>4.836</v>
      </c>
      <c r="Y99" s="28">
        <f t="shared" si="96"/>
        <v>1.178</v>
      </c>
      <c r="Z99" s="28">
        <f t="shared" si="96"/>
        <v>0</v>
      </c>
      <c r="AA99" s="28">
        <f t="shared" si="96"/>
        <v>45.26</v>
      </c>
      <c r="AB99" s="28">
        <f t="shared" si="96"/>
        <v>2.852</v>
      </c>
      <c r="AC99" s="29">
        <f t="shared" si="96"/>
        <v>2542</v>
      </c>
      <c r="AD99" s="67" t="s">
        <v>253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ht="14.25" customHeight="1">
      <c r="A100" s="1"/>
      <c r="B100" s="1"/>
      <c r="C100" s="2" t="s">
        <v>254</v>
      </c>
      <c r="D100" s="2">
        <v>100.0</v>
      </c>
      <c r="E100" s="2" t="s">
        <v>30</v>
      </c>
      <c r="F100" s="64" t="s">
        <v>255</v>
      </c>
      <c r="G100" s="2"/>
      <c r="H100" s="2" t="s">
        <v>61</v>
      </c>
      <c r="I100" s="23">
        <v>100.0</v>
      </c>
      <c r="J100" s="24">
        <v>150.0</v>
      </c>
      <c r="K100" s="24">
        <v>3.5</v>
      </c>
      <c r="L100" s="24">
        <v>5.9</v>
      </c>
      <c r="M100" s="24">
        <v>1.4</v>
      </c>
      <c r="N100" s="24">
        <v>0.0</v>
      </c>
      <c r="O100" s="24">
        <v>19.0</v>
      </c>
      <c r="P100" s="24">
        <v>1.0</v>
      </c>
      <c r="Q100" s="25">
        <v>250.0</v>
      </c>
      <c r="R100" s="18"/>
      <c r="S100" s="26" t="s">
        <v>62</v>
      </c>
      <c r="T100" s="27">
        <v>720.0</v>
      </c>
      <c r="U100" s="27">
        <f t="shared" si="2"/>
        <v>7.2</v>
      </c>
      <c r="V100" s="28">
        <f t="shared" ref="V100:AC100" si="97">$U$100*J100</f>
        <v>1080</v>
      </c>
      <c r="W100" s="28">
        <f t="shared" si="97"/>
        <v>25.2</v>
      </c>
      <c r="X100" s="28">
        <f t="shared" si="97"/>
        <v>42.48</v>
      </c>
      <c r="Y100" s="28">
        <f t="shared" si="97"/>
        <v>10.08</v>
      </c>
      <c r="Z100" s="28">
        <f t="shared" si="97"/>
        <v>0</v>
      </c>
      <c r="AA100" s="28">
        <f t="shared" si="97"/>
        <v>136.8</v>
      </c>
      <c r="AB100" s="28">
        <f t="shared" si="97"/>
        <v>7.2</v>
      </c>
      <c r="AC100" s="29">
        <f t="shared" si="97"/>
        <v>1800</v>
      </c>
      <c r="AD100" s="65" t="s">
        <v>255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ht="14.25" customHeight="1">
      <c r="A101" s="1"/>
      <c r="B101" s="1"/>
      <c r="C101" s="2" t="s">
        <v>256</v>
      </c>
      <c r="D101" s="2">
        <v>100.0</v>
      </c>
      <c r="E101" s="2" t="s">
        <v>30</v>
      </c>
      <c r="F101" s="64" t="s">
        <v>257</v>
      </c>
      <c r="G101" s="2"/>
      <c r="H101" s="2" t="s">
        <v>61</v>
      </c>
      <c r="I101" s="23">
        <v>100.0</v>
      </c>
      <c r="J101" s="24">
        <v>140.0</v>
      </c>
      <c r="K101" s="24">
        <v>5.2</v>
      </c>
      <c r="L101" s="24">
        <v>4.9</v>
      </c>
      <c r="M101" s="24">
        <v>1.2</v>
      </c>
      <c r="N101" s="24">
        <v>0.0</v>
      </c>
      <c r="O101" s="24">
        <v>20.0</v>
      </c>
      <c r="P101" s="24">
        <v>2.4</v>
      </c>
      <c r="Q101" s="25">
        <v>300.0</v>
      </c>
      <c r="R101" s="18"/>
      <c r="S101" s="26" t="s">
        <v>62</v>
      </c>
      <c r="T101" s="27">
        <v>780.0</v>
      </c>
      <c r="U101" s="27">
        <f t="shared" si="2"/>
        <v>7.8</v>
      </c>
      <c r="V101" s="28">
        <f t="shared" ref="V101:AC101" si="98">$U$101*J101</f>
        <v>1092</v>
      </c>
      <c r="W101" s="28">
        <f t="shared" si="98"/>
        <v>40.56</v>
      </c>
      <c r="X101" s="28">
        <f t="shared" si="98"/>
        <v>38.22</v>
      </c>
      <c r="Y101" s="28">
        <f t="shared" si="98"/>
        <v>9.36</v>
      </c>
      <c r="Z101" s="28">
        <f t="shared" si="98"/>
        <v>0</v>
      </c>
      <c r="AA101" s="28">
        <f t="shared" si="98"/>
        <v>156</v>
      </c>
      <c r="AB101" s="28">
        <f t="shared" si="98"/>
        <v>18.72</v>
      </c>
      <c r="AC101" s="29">
        <f t="shared" si="98"/>
        <v>2340</v>
      </c>
      <c r="AD101" s="65" t="s">
        <v>257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ht="14.25" customHeight="1">
      <c r="A102" s="1"/>
      <c r="B102" s="1"/>
      <c r="C102" s="2" t="s">
        <v>258</v>
      </c>
      <c r="D102" s="2">
        <v>100.0</v>
      </c>
      <c r="E102" s="2" t="s">
        <v>30</v>
      </c>
      <c r="F102" s="64" t="s">
        <v>259</v>
      </c>
      <c r="G102" s="2"/>
      <c r="H102" s="2" t="s">
        <v>61</v>
      </c>
      <c r="I102" s="23">
        <v>100.0</v>
      </c>
      <c r="J102" s="24">
        <v>190.0</v>
      </c>
      <c r="K102" s="24">
        <v>8.3</v>
      </c>
      <c r="L102" s="24">
        <v>7.6</v>
      </c>
      <c r="M102" s="24">
        <v>1.6</v>
      </c>
      <c r="N102" s="24">
        <v>0.0</v>
      </c>
      <c r="O102" s="24">
        <v>21.0</v>
      </c>
      <c r="P102" s="24">
        <v>0.27</v>
      </c>
      <c r="Q102" s="25">
        <v>290.0</v>
      </c>
      <c r="R102" s="18"/>
      <c r="S102" s="26" t="s">
        <v>62</v>
      </c>
      <c r="T102" s="27">
        <v>740.0</v>
      </c>
      <c r="U102" s="27">
        <f t="shared" si="2"/>
        <v>7.4</v>
      </c>
      <c r="V102" s="28">
        <f t="shared" ref="V102:AC102" si="99">$U$102*J102</f>
        <v>1406</v>
      </c>
      <c r="W102" s="28">
        <f t="shared" si="99"/>
        <v>61.42</v>
      </c>
      <c r="X102" s="28">
        <f t="shared" si="99"/>
        <v>56.24</v>
      </c>
      <c r="Y102" s="28">
        <f t="shared" si="99"/>
        <v>11.84</v>
      </c>
      <c r="Z102" s="28">
        <f t="shared" si="99"/>
        <v>0</v>
      </c>
      <c r="AA102" s="28">
        <f t="shared" si="99"/>
        <v>155.4</v>
      </c>
      <c r="AB102" s="28">
        <f t="shared" si="99"/>
        <v>1.998</v>
      </c>
      <c r="AC102" s="29">
        <f t="shared" si="99"/>
        <v>2146</v>
      </c>
      <c r="AD102" s="65" t="s">
        <v>259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ht="14.25" customHeight="1">
      <c r="A103" s="1"/>
      <c r="B103" s="1"/>
      <c r="C103" s="2" t="s">
        <v>260</v>
      </c>
      <c r="D103" s="2">
        <v>100.0</v>
      </c>
      <c r="E103" s="2" t="s">
        <v>30</v>
      </c>
      <c r="F103" s="64" t="s">
        <v>261</v>
      </c>
      <c r="G103" s="2"/>
      <c r="H103" s="2" t="s">
        <v>61</v>
      </c>
      <c r="I103" s="23">
        <v>100.0</v>
      </c>
      <c r="J103" s="24">
        <v>130.0</v>
      </c>
      <c r="K103" s="24">
        <v>4.7</v>
      </c>
      <c r="L103" s="24">
        <v>4.5</v>
      </c>
      <c r="M103" s="24">
        <v>0.83</v>
      </c>
      <c r="N103" s="24">
        <v>0.0</v>
      </c>
      <c r="O103" s="24">
        <v>17.0</v>
      </c>
      <c r="P103" s="24">
        <v>1.9</v>
      </c>
      <c r="Q103" s="25">
        <v>280.0</v>
      </c>
      <c r="R103" s="18"/>
      <c r="S103" s="26" t="s">
        <v>62</v>
      </c>
      <c r="T103" s="27">
        <v>1100.0</v>
      </c>
      <c r="U103" s="27">
        <f t="shared" si="2"/>
        <v>11</v>
      </c>
      <c r="V103" s="28">
        <f t="shared" ref="V103:AC103" si="100">$U$103*J103</f>
        <v>1430</v>
      </c>
      <c r="W103" s="28">
        <f t="shared" si="100"/>
        <v>51.7</v>
      </c>
      <c r="X103" s="28">
        <f t="shared" si="100"/>
        <v>49.5</v>
      </c>
      <c r="Y103" s="28">
        <f t="shared" si="100"/>
        <v>9.13</v>
      </c>
      <c r="Z103" s="28">
        <f t="shared" si="100"/>
        <v>0</v>
      </c>
      <c r="AA103" s="28">
        <f t="shared" si="100"/>
        <v>187</v>
      </c>
      <c r="AB103" s="28">
        <f t="shared" si="100"/>
        <v>20.9</v>
      </c>
      <c r="AC103" s="29">
        <f t="shared" si="100"/>
        <v>3080</v>
      </c>
      <c r="AD103" s="65" t="s">
        <v>261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ht="14.25" customHeight="1">
      <c r="A104" s="1"/>
      <c r="B104" s="1"/>
      <c r="C104" s="2" t="s">
        <v>262</v>
      </c>
      <c r="D104" s="2">
        <v>100.0</v>
      </c>
      <c r="E104" s="2" t="s">
        <v>30</v>
      </c>
      <c r="F104" s="64" t="s">
        <v>263</v>
      </c>
      <c r="G104" s="2"/>
      <c r="H104" s="2" t="s">
        <v>61</v>
      </c>
      <c r="I104" s="23">
        <v>100.0</v>
      </c>
      <c r="J104" s="24">
        <v>190.0</v>
      </c>
      <c r="K104" s="24">
        <v>7.0</v>
      </c>
      <c r="L104" s="24">
        <v>6.7</v>
      </c>
      <c r="M104" s="24">
        <v>1.3</v>
      </c>
      <c r="N104" s="24">
        <v>0.0</v>
      </c>
      <c r="O104" s="24">
        <v>25.0</v>
      </c>
      <c r="P104" s="24">
        <v>0.21</v>
      </c>
      <c r="Q104" s="25">
        <v>330.0</v>
      </c>
      <c r="R104" s="18"/>
      <c r="S104" s="26" t="s">
        <v>62</v>
      </c>
      <c r="T104" s="27">
        <v>690.0</v>
      </c>
      <c r="U104" s="27">
        <f t="shared" si="2"/>
        <v>6.9</v>
      </c>
      <c r="V104" s="28">
        <f t="shared" ref="V104:AC104" si="101">$U$104*J104</f>
        <v>1311</v>
      </c>
      <c r="W104" s="28">
        <f t="shared" si="101"/>
        <v>48.3</v>
      </c>
      <c r="X104" s="28">
        <f t="shared" si="101"/>
        <v>46.23</v>
      </c>
      <c r="Y104" s="28">
        <f t="shared" si="101"/>
        <v>8.97</v>
      </c>
      <c r="Z104" s="28">
        <f t="shared" si="101"/>
        <v>0</v>
      </c>
      <c r="AA104" s="28">
        <f t="shared" si="101"/>
        <v>172.5</v>
      </c>
      <c r="AB104" s="28">
        <f t="shared" si="101"/>
        <v>1.449</v>
      </c>
      <c r="AC104" s="29">
        <f t="shared" si="101"/>
        <v>2277</v>
      </c>
      <c r="AD104" s="65" t="s">
        <v>263</v>
      </c>
      <c r="AE104" s="1"/>
      <c r="AF104" s="1"/>
      <c r="AG104" s="1"/>
      <c r="AH104" s="1"/>
      <c r="AI104" s="1"/>
      <c r="AJ104" s="2"/>
      <c r="AK104" s="1"/>
      <c r="AL104" s="1"/>
      <c r="AM104" s="1"/>
      <c r="AN104" s="1"/>
      <c r="AO104" s="1"/>
    </row>
    <row r="105" ht="14.25" customHeight="1">
      <c r="A105" s="2"/>
      <c r="B105" s="2"/>
      <c r="C105" s="2" t="s">
        <v>264</v>
      </c>
      <c r="D105" s="2">
        <v>100.0</v>
      </c>
      <c r="E105" s="2" t="s">
        <v>30</v>
      </c>
      <c r="F105" s="64" t="s">
        <v>265</v>
      </c>
      <c r="G105" s="2"/>
      <c r="H105" s="2" t="s">
        <v>61</v>
      </c>
      <c r="I105" s="23">
        <v>100.0</v>
      </c>
      <c r="J105" s="24">
        <v>160.0</v>
      </c>
      <c r="K105" s="24">
        <v>4.2</v>
      </c>
      <c r="L105" s="24">
        <v>6.0</v>
      </c>
      <c r="M105" s="24">
        <v>1.2</v>
      </c>
      <c r="N105" s="24">
        <v>0.0</v>
      </c>
      <c r="O105" s="24">
        <v>22.0</v>
      </c>
      <c r="P105" s="24">
        <v>0.86</v>
      </c>
      <c r="Q105" s="25">
        <v>350.0</v>
      </c>
      <c r="R105" s="35"/>
      <c r="S105" s="26" t="s">
        <v>62</v>
      </c>
      <c r="T105" s="27">
        <v>770.0</v>
      </c>
      <c r="U105" s="27">
        <f t="shared" si="2"/>
        <v>7.7</v>
      </c>
      <c r="V105" s="28">
        <f t="shared" ref="V105:AC105" si="102">$U$105*J105</f>
        <v>1232</v>
      </c>
      <c r="W105" s="28">
        <f t="shared" si="102"/>
        <v>32.34</v>
      </c>
      <c r="X105" s="28">
        <f t="shared" si="102"/>
        <v>46.2</v>
      </c>
      <c r="Y105" s="28">
        <f t="shared" si="102"/>
        <v>9.24</v>
      </c>
      <c r="Z105" s="28">
        <f t="shared" si="102"/>
        <v>0</v>
      </c>
      <c r="AA105" s="28">
        <f t="shared" si="102"/>
        <v>169.4</v>
      </c>
      <c r="AB105" s="28">
        <f t="shared" si="102"/>
        <v>6.622</v>
      </c>
      <c r="AC105" s="29">
        <f t="shared" si="102"/>
        <v>2695</v>
      </c>
      <c r="AD105" s="65" t="s">
        <v>265</v>
      </c>
      <c r="AE105" s="1"/>
      <c r="AF105" s="1"/>
      <c r="AG105" s="1"/>
      <c r="AH105" s="1"/>
      <c r="AI105" s="2"/>
      <c r="AJ105" s="2"/>
      <c r="AK105" s="2"/>
      <c r="AL105" s="2"/>
      <c r="AM105" s="2"/>
      <c r="AN105" s="2"/>
      <c r="AO105" s="2"/>
    </row>
    <row r="106" ht="14.25" customHeight="1">
      <c r="A106" s="2"/>
      <c r="B106" s="2"/>
      <c r="C106" s="2" t="s">
        <v>266</v>
      </c>
      <c r="D106" s="2">
        <v>100.0</v>
      </c>
      <c r="E106" s="2" t="s">
        <v>30</v>
      </c>
      <c r="F106" s="64" t="s">
        <v>267</v>
      </c>
      <c r="G106" s="2"/>
      <c r="H106" s="2" t="s">
        <v>61</v>
      </c>
      <c r="I106" s="23">
        <v>100.0</v>
      </c>
      <c r="J106" s="24">
        <v>120.0</v>
      </c>
      <c r="K106" s="24">
        <v>4.3</v>
      </c>
      <c r="L106" s="24">
        <v>2.2</v>
      </c>
      <c r="M106" s="24">
        <v>0.54</v>
      </c>
      <c r="N106" s="24">
        <v>0.0</v>
      </c>
      <c r="O106" s="24">
        <v>22.0</v>
      </c>
      <c r="P106" s="24">
        <v>0.13</v>
      </c>
      <c r="Q106" s="25">
        <v>180.0</v>
      </c>
      <c r="R106" s="35"/>
      <c r="S106" s="26" t="s">
        <v>62</v>
      </c>
      <c r="T106" s="27">
        <v>580.0</v>
      </c>
      <c r="U106" s="27">
        <f t="shared" si="2"/>
        <v>5.8</v>
      </c>
      <c r="V106" s="28">
        <f t="shared" ref="V106:AC106" si="103">$U$106*J106</f>
        <v>696</v>
      </c>
      <c r="W106" s="28">
        <f t="shared" si="103"/>
        <v>24.94</v>
      </c>
      <c r="X106" s="28">
        <f t="shared" si="103"/>
        <v>12.76</v>
      </c>
      <c r="Y106" s="28">
        <f t="shared" si="103"/>
        <v>3.132</v>
      </c>
      <c r="Z106" s="28">
        <f t="shared" si="103"/>
        <v>0</v>
      </c>
      <c r="AA106" s="28">
        <f t="shared" si="103"/>
        <v>127.6</v>
      </c>
      <c r="AB106" s="28">
        <f t="shared" si="103"/>
        <v>0.754</v>
      </c>
      <c r="AC106" s="29">
        <f t="shared" si="103"/>
        <v>1044</v>
      </c>
      <c r="AD106" s="67" t="s">
        <v>267</v>
      </c>
      <c r="AE106" s="1"/>
      <c r="AF106" s="2"/>
      <c r="AG106" s="2"/>
      <c r="AH106" s="2"/>
      <c r="AI106" s="2"/>
      <c r="AJ106" s="1"/>
      <c r="AK106" s="2"/>
      <c r="AL106" s="2"/>
      <c r="AM106" s="2"/>
      <c r="AN106" s="2"/>
      <c r="AO106" s="2"/>
    </row>
    <row r="107" ht="14.25" customHeight="1">
      <c r="A107" s="1"/>
      <c r="B107" s="1"/>
      <c r="C107" s="2" t="s">
        <v>268</v>
      </c>
      <c r="D107" s="2">
        <v>100.0</v>
      </c>
      <c r="E107" s="2" t="s">
        <v>30</v>
      </c>
      <c r="F107" s="64" t="s">
        <v>269</v>
      </c>
      <c r="G107" s="2"/>
      <c r="H107" s="2" t="s">
        <v>61</v>
      </c>
      <c r="I107" s="23">
        <v>100.0</v>
      </c>
      <c r="J107" s="24">
        <v>170.0</v>
      </c>
      <c r="K107" s="24">
        <v>6.5</v>
      </c>
      <c r="L107" s="24">
        <v>9.3</v>
      </c>
      <c r="M107" s="24">
        <v>1.4</v>
      </c>
      <c r="N107" s="24">
        <v>0.0</v>
      </c>
      <c r="O107" s="24">
        <v>15.0</v>
      </c>
      <c r="P107" s="24">
        <v>0.81</v>
      </c>
      <c r="Q107" s="25">
        <v>410.0</v>
      </c>
      <c r="R107" s="18"/>
      <c r="S107" s="26" t="s">
        <v>62</v>
      </c>
      <c r="T107" s="27">
        <v>650.0</v>
      </c>
      <c r="U107" s="27">
        <f t="shared" si="2"/>
        <v>6.5</v>
      </c>
      <c r="V107" s="28">
        <f t="shared" ref="V107:AC107" si="104">$U$107*J107</f>
        <v>1105</v>
      </c>
      <c r="W107" s="28">
        <f t="shared" si="104"/>
        <v>42.25</v>
      </c>
      <c r="X107" s="28">
        <f t="shared" si="104"/>
        <v>60.45</v>
      </c>
      <c r="Y107" s="28">
        <f t="shared" si="104"/>
        <v>9.1</v>
      </c>
      <c r="Z107" s="28">
        <f t="shared" si="104"/>
        <v>0</v>
      </c>
      <c r="AA107" s="28">
        <f t="shared" si="104"/>
        <v>97.5</v>
      </c>
      <c r="AB107" s="28">
        <f t="shared" si="104"/>
        <v>5.265</v>
      </c>
      <c r="AC107" s="29">
        <f t="shared" si="104"/>
        <v>2665</v>
      </c>
      <c r="AD107" s="65" t="s">
        <v>269</v>
      </c>
      <c r="AE107" s="2"/>
      <c r="AF107" s="2"/>
      <c r="AG107" s="2"/>
      <c r="AH107" s="2"/>
      <c r="AI107" s="1"/>
      <c r="AJ107" s="1"/>
      <c r="AK107" s="1"/>
      <c r="AL107" s="1"/>
      <c r="AM107" s="1"/>
      <c r="AN107" s="1"/>
      <c r="AO107" s="1"/>
    </row>
    <row r="108" ht="14.25" customHeight="1">
      <c r="A108" s="1"/>
      <c r="B108" s="1"/>
      <c r="C108" s="2" t="s">
        <v>270</v>
      </c>
      <c r="D108" s="2">
        <v>100.0</v>
      </c>
      <c r="E108" s="2" t="s">
        <v>30</v>
      </c>
      <c r="F108" s="64" t="s">
        <v>271</v>
      </c>
      <c r="G108" s="2"/>
      <c r="H108" s="2" t="s">
        <v>61</v>
      </c>
      <c r="I108" s="23">
        <v>100.0</v>
      </c>
      <c r="J108" s="24">
        <v>170.0</v>
      </c>
      <c r="K108" s="24">
        <v>6.4</v>
      </c>
      <c r="L108" s="24">
        <v>9.7</v>
      </c>
      <c r="M108" s="24">
        <v>1.5</v>
      </c>
      <c r="N108" s="24">
        <v>0.0</v>
      </c>
      <c r="O108" s="24">
        <v>15.0</v>
      </c>
      <c r="P108" s="24">
        <v>0.8</v>
      </c>
      <c r="Q108" s="25">
        <v>450.0</v>
      </c>
      <c r="R108" s="18"/>
      <c r="S108" s="26" t="s">
        <v>62</v>
      </c>
      <c r="T108" s="27">
        <v>680.0</v>
      </c>
      <c r="U108" s="27">
        <f t="shared" si="2"/>
        <v>6.8</v>
      </c>
      <c r="V108" s="28">
        <f t="shared" ref="V108:AC108" si="105">$U$108*J108</f>
        <v>1156</v>
      </c>
      <c r="W108" s="28">
        <f t="shared" si="105"/>
        <v>43.52</v>
      </c>
      <c r="X108" s="28">
        <f t="shared" si="105"/>
        <v>65.96</v>
      </c>
      <c r="Y108" s="28">
        <f t="shared" si="105"/>
        <v>10.2</v>
      </c>
      <c r="Z108" s="28">
        <f t="shared" si="105"/>
        <v>0</v>
      </c>
      <c r="AA108" s="28">
        <f t="shared" si="105"/>
        <v>102</v>
      </c>
      <c r="AB108" s="28">
        <f t="shared" si="105"/>
        <v>5.44</v>
      </c>
      <c r="AC108" s="29">
        <f t="shared" si="105"/>
        <v>3060</v>
      </c>
      <c r="AD108" s="65" t="s">
        <v>271</v>
      </c>
      <c r="AE108" s="2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ht="14.25" customHeight="1">
      <c r="A109" s="1"/>
      <c r="B109" s="1"/>
      <c r="C109" s="2" t="s">
        <v>272</v>
      </c>
      <c r="D109" s="2">
        <v>100.0</v>
      </c>
      <c r="E109" s="2" t="s">
        <v>30</v>
      </c>
      <c r="F109" s="64" t="s">
        <v>273</v>
      </c>
      <c r="G109" s="2"/>
      <c r="H109" s="2" t="s">
        <v>61</v>
      </c>
      <c r="I109" s="23">
        <v>100.0</v>
      </c>
      <c r="J109" s="24">
        <v>66.0</v>
      </c>
      <c r="K109" s="24">
        <v>4.8</v>
      </c>
      <c r="L109" s="24">
        <v>1.6</v>
      </c>
      <c r="M109" s="24">
        <v>0.47</v>
      </c>
      <c r="N109" s="24">
        <v>0.0</v>
      </c>
      <c r="O109" s="24">
        <v>8.1</v>
      </c>
      <c r="P109" s="24">
        <v>0.57</v>
      </c>
      <c r="Q109" s="25">
        <v>440.0</v>
      </c>
      <c r="R109" s="18"/>
      <c r="S109" s="26" t="s">
        <v>62</v>
      </c>
      <c r="T109" s="27">
        <v>580.0</v>
      </c>
      <c r="U109" s="27">
        <f t="shared" si="2"/>
        <v>5.8</v>
      </c>
      <c r="V109" s="28">
        <f t="shared" ref="V109:AC109" si="106">$U$109*J109</f>
        <v>382.8</v>
      </c>
      <c r="W109" s="28">
        <f t="shared" si="106"/>
        <v>27.84</v>
      </c>
      <c r="X109" s="28">
        <f t="shared" si="106"/>
        <v>9.28</v>
      </c>
      <c r="Y109" s="28">
        <f t="shared" si="106"/>
        <v>2.726</v>
      </c>
      <c r="Z109" s="28">
        <f t="shared" si="106"/>
        <v>0</v>
      </c>
      <c r="AA109" s="28">
        <f t="shared" si="106"/>
        <v>46.98</v>
      </c>
      <c r="AB109" s="28">
        <f t="shared" si="106"/>
        <v>3.306</v>
      </c>
      <c r="AC109" s="29">
        <f t="shared" si="106"/>
        <v>2552</v>
      </c>
      <c r="AD109" s="67" t="s">
        <v>273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ht="14.25" customHeight="1">
      <c r="A110" s="1"/>
      <c r="B110" s="1"/>
      <c r="C110" s="2" t="s">
        <v>274</v>
      </c>
      <c r="D110" s="2">
        <v>100.0</v>
      </c>
      <c r="E110" s="2" t="s">
        <v>30</v>
      </c>
      <c r="F110" s="64" t="s">
        <v>275</v>
      </c>
      <c r="G110" s="2"/>
      <c r="H110" s="2" t="s">
        <v>61</v>
      </c>
      <c r="I110" s="23">
        <v>100.0</v>
      </c>
      <c r="J110" s="24">
        <v>120.0</v>
      </c>
      <c r="K110" s="24">
        <v>4.6</v>
      </c>
      <c r="L110" s="24">
        <v>2.3</v>
      </c>
      <c r="M110" s="24">
        <v>0.65</v>
      </c>
      <c r="N110" s="24">
        <v>0.0</v>
      </c>
      <c r="O110" s="24">
        <v>20.0</v>
      </c>
      <c r="P110" s="24">
        <v>0.47</v>
      </c>
      <c r="Q110" s="25">
        <v>200.0</v>
      </c>
      <c r="R110" s="18"/>
      <c r="S110" s="26" t="s">
        <v>62</v>
      </c>
      <c r="T110" s="27">
        <v>700.0</v>
      </c>
      <c r="U110" s="27">
        <f t="shared" si="2"/>
        <v>7</v>
      </c>
      <c r="V110" s="28">
        <f t="shared" ref="V110:AC110" si="107">$U$110*J110</f>
        <v>840</v>
      </c>
      <c r="W110" s="28">
        <f t="shared" si="107"/>
        <v>32.2</v>
      </c>
      <c r="X110" s="28">
        <f t="shared" si="107"/>
        <v>16.1</v>
      </c>
      <c r="Y110" s="28">
        <f t="shared" si="107"/>
        <v>4.55</v>
      </c>
      <c r="Z110" s="28">
        <f t="shared" si="107"/>
        <v>0</v>
      </c>
      <c r="AA110" s="28">
        <f t="shared" si="107"/>
        <v>140</v>
      </c>
      <c r="AB110" s="28">
        <f t="shared" si="107"/>
        <v>3.29</v>
      </c>
      <c r="AC110" s="29">
        <f t="shared" si="107"/>
        <v>1400</v>
      </c>
      <c r="AD110" s="67" t="s">
        <v>275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ht="14.25" customHeight="1">
      <c r="A111" s="1"/>
      <c r="B111" s="1"/>
      <c r="C111" s="2" t="s">
        <v>276</v>
      </c>
      <c r="D111" s="2">
        <v>100.0</v>
      </c>
      <c r="E111" s="2" t="s">
        <v>30</v>
      </c>
      <c r="F111" s="64" t="s">
        <v>277</v>
      </c>
      <c r="G111" s="2"/>
      <c r="H111" s="2" t="s">
        <v>61</v>
      </c>
      <c r="I111" s="23">
        <v>100.0</v>
      </c>
      <c r="J111" s="24">
        <v>160.0</v>
      </c>
      <c r="K111" s="24">
        <v>7.2</v>
      </c>
      <c r="L111" s="24">
        <v>8.3</v>
      </c>
      <c r="M111" s="24">
        <v>1.2</v>
      </c>
      <c r="N111" s="24">
        <v>0.0</v>
      </c>
      <c r="O111" s="24">
        <v>15.0</v>
      </c>
      <c r="P111" s="24">
        <v>0.61</v>
      </c>
      <c r="Q111" s="25">
        <v>410.0</v>
      </c>
      <c r="R111" s="18"/>
      <c r="S111" s="26" t="s">
        <v>62</v>
      </c>
      <c r="T111" s="27">
        <v>580.0</v>
      </c>
      <c r="U111" s="27">
        <f t="shared" si="2"/>
        <v>5.8</v>
      </c>
      <c r="V111" s="28">
        <f t="shared" ref="V111:AC111" si="108">$U$111*J111</f>
        <v>928</v>
      </c>
      <c r="W111" s="28">
        <f t="shared" si="108"/>
        <v>41.76</v>
      </c>
      <c r="X111" s="28">
        <f t="shared" si="108"/>
        <v>48.14</v>
      </c>
      <c r="Y111" s="28">
        <f t="shared" si="108"/>
        <v>6.96</v>
      </c>
      <c r="Z111" s="28">
        <f t="shared" si="108"/>
        <v>0</v>
      </c>
      <c r="AA111" s="28">
        <f t="shared" si="108"/>
        <v>87</v>
      </c>
      <c r="AB111" s="28">
        <f t="shared" si="108"/>
        <v>3.538</v>
      </c>
      <c r="AC111" s="29">
        <f t="shared" si="108"/>
        <v>2378</v>
      </c>
      <c r="AD111" s="65" t="s">
        <v>277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ht="14.25" customHeight="1">
      <c r="A112" s="1"/>
      <c r="B112" s="1"/>
      <c r="C112" s="2" t="s">
        <v>278</v>
      </c>
      <c r="D112" s="2">
        <v>100.0</v>
      </c>
      <c r="E112" s="2" t="s">
        <v>30</v>
      </c>
      <c r="F112" s="64" t="s">
        <v>279</v>
      </c>
      <c r="G112" s="2"/>
      <c r="H112" s="2" t="s">
        <v>61</v>
      </c>
      <c r="I112" s="23">
        <v>100.0</v>
      </c>
      <c r="J112" s="24">
        <v>160.0</v>
      </c>
      <c r="K112" s="24">
        <v>5.7</v>
      </c>
      <c r="L112" s="24">
        <v>6.4</v>
      </c>
      <c r="M112" s="24">
        <v>1.3</v>
      </c>
      <c r="N112" s="24">
        <v>0.0</v>
      </c>
      <c r="O112" s="24">
        <v>20.0</v>
      </c>
      <c r="P112" s="24">
        <v>4.1</v>
      </c>
      <c r="Q112" s="25">
        <v>340.0</v>
      </c>
      <c r="R112" s="18"/>
      <c r="S112" s="26" t="s">
        <v>62</v>
      </c>
      <c r="T112" s="27">
        <v>670.0</v>
      </c>
      <c r="U112" s="27">
        <f t="shared" si="2"/>
        <v>6.7</v>
      </c>
      <c r="V112" s="28">
        <f t="shared" ref="V112:AC112" si="109">$U$112*J112</f>
        <v>1072</v>
      </c>
      <c r="W112" s="28">
        <f t="shared" si="109"/>
        <v>38.19</v>
      </c>
      <c r="X112" s="28">
        <f t="shared" si="109"/>
        <v>42.88</v>
      </c>
      <c r="Y112" s="28">
        <f t="shared" si="109"/>
        <v>8.71</v>
      </c>
      <c r="Z112" s="28">
        <f t="shared" si="109"/>
        <v>0</v>
      </c>
      <c r="AA112" s="28">
        <f t="shared" si="109"/>
        <v>134</v>
      </c>
      <c r="AB112" s="28">
        <f t="shared" si="109"/>
        <v>27.47</v>
      </c>
      <c r="AC112" s="29">
        <f t="shared" si="109"/>
        <v>2278</v>
      </c>
      <c r="AD112" s="65" t="s">
        <v>279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ht="14.25" customHeight="1">
      <c r="A113" s="1"/>
      <c r="B113" s="1"/>
      <c r="C113" s="2" t="s">
        <v>280</v>
      </c>
      <c r="D113" s="2">
        <v>100.0</v>
      </c>
      <c r="E113" s="2" t="s">
        <v>30</v>
      </c>
      <c r="F113" s="64" t="s">
        <v>281</v>
      </c>
      <c r="G113" s="2"/>
      <c r="H113" s="2" t="s">
        <v>61</v>
      </c>
      <c r="I113" s="23">
        <v>100.0</v>
      </c>
      <c r="J113" s="24">
        <v>58.0</v>
      </c>
      <c r="K113" s="24">
        <v>4.5</v>
      </c>
      <c r="L113" s="24">
        <v>1.3</v>
      </c>
      <c r="M113" s="24">
        <v>0.35</v>
      </c>
      <c r="N113" s="24">
        <v>0.0</v>
      </c>
      <c r="O113" s="24">
        <v>7.0</v>
      </c>
      <c r="P113" s="24">
        <v>0.61</v>
      </c>
      <c r="Q113" s="25">
        <v>470.0</v>
      </c>
      <c r="R113" s="18"/>
      <c r="S113" s="26" t="s">
        <v>62</v>
      </c>
      <c r="T113" s="27">
        <v>640.0</v>
      </c>
      <c r="U113" s="27">
        <f t="shared" si="2"/>
        <v>6.4</v>
      </c>
      <c r="V113" s="28">
        <f t="shared" ref="V113:AC113" si="110">$U$113*J113</f>
        <v>371.2</v>
      </c>
      <c r="W113" s="28">
        <f t="shared" si="110"/>
        <v>28.8</v>
      </c>
      <c r="X113" s="28">
        <f t="shared" si="110"/>
        <v>8.32</v>
      </c>
      <c r="Y113" s="28">
        <f t="shared" si="110"/>
        <v>2.24</v>
      </c>
      <c r="Z113" s="28">
        <f t="shared" si="110"/>
        <v>0</v>
      </c>
      <c r="AA113" s="28">
        <f t="shared" si="110"/>
        <v>44.8</v>
      </c>
      <c r="AB113" s="28">
        <f t="shared" si="110"/>
        <v>3.904</v>
      </c>
      <c r="AC113" s="29">
        <f t="shared" si="110"/>
        <v>3008</v>
      </c>
      <c r="AD113" s="67" t="s">
        <v>281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ht="14.25" customHeight="1">
      <c r="A114" s="1"/>
      <c r="B114" s="1"/>
      <c r="C114" s="2" t="s">
        <v>282</v>
      </c>
      <c r="D114" s="2">
        <v>100.0</v>
      </c>
      <c r="E114" s="2" t="s">
        <v>30</v>
      </c>
      <c r="F114" s="64" t="s">
        <v>283</v>
      </c>
      <c r="G114" s="2"/>
      <c r="H114" s="2" t="s">
        <v>61</v>
      </c>
      <c r="I114" s="23">
        <v>100.0</v>
      </c>
      <c r="J114" s="24">
        <v>64.0</v>
      </c>
      <c r="K114" s="24">
        <v>3.1</v>
      </c>
      <c r="L114" s="24">
        <v>1.1</v>
      </c>
      <c r="M114" s="24">
        <v>0.37</v>
      </c>
      <c r="N114" s="24">
        <v>0.0</v>
      </c>
      <c r="O114" s="24">
        <v>10.0</v>
      </c>
      <c r="P114" s="24">
        <v>0.12</v>
      </c>
      <c r="Q114" s="25">
        <v>300.0</v>
      </c>
      <c r="R114" s="18"/>
      <c r="S114" s="26" t="s">
        <v>62</v>
      </c>
      <c r="T114" s="27">
        <v>700.0</v>
      </c>
      <c r="U114" s="27">
        <f t="shared" si="2"/>
        <v>7</v>
      </c>
      <c r="V114" s="28">
        <f t="shared" ref="V114:AC114" si="111">$U$114*J114</f>
        <v>448</v>
      </c>
      <c r="W114" s="28">
        <f t="shared" si="111"/>
        <v>21.7</v>
      </c>
      <c r="X114" s="28">
        <f t="shared" si="111"/>
        <v>7.7</v>
      </c>
      <c r="Y114" s="28">
        <f t="shared" si="111"/>
        <v>2.59</v>
      </c>
      <c r="Z114" s="28">
        <f t="shared" si="111"/>
        <v>0</v>
      </c>
      <c r="AA114" s="28">
        <f t="shared" si="111"/>
        <v>70</v>
      </c>
      <c r="AB114" s="28">
        <f t="shared" si="111"/>
        <v>0.84</v>
      </c>
      <c r="AC114" s="29">
        <f t="shared" si="111"/>
        <v>2100</v>
      </c>
      <c r="AD114" s="67" t="s">
        <v>283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ht="14.25" customHeight="1">
      <c r="A115" s="1"/>
      <c r="B115" s="1"/>
      <c r="C115" s="2" t="s">
        <v>284</v>
      </c>
      <c r="D115" s="2">
        <v>100.0</v>
      </c>
      <c r="E115" s="2" t="s">
        <v>30</v>
      </c>
      <c r="F115" s="64" t="s">
        <v>285</v>
      </c>
      <c r="G115" s="2"/>
      <c r="H115" s="2" t="s">
        <v>61</v>
      </c>
      <c r="I115" s="23">
        <v>100.0</v>
      </c>
      <c r="J115" s="24">
        <v>67.0</v>
      </c>
      <c r="K115" s="24">
        <v>2.3</v>
      </c>
      <c r="L115" s="24">
        <v>1.3</v>
      </c>
      <c r="M115" s="24">
        <v>0.4</v>
      </c>
      <c r="N115" s="24">
        <v>0.0</v>
      </c>
      <c r="O115" s="24">
        <v>11.0</v>
      </c>
      <c r="P115" s="24">
        <v>0.34</v>
      </c>
      <c r="Q115" s="25">
        <v>290.0</v>
      </c>
      <c r="R115" s="18"/>
      <c r="S115" s="26" t="s">
        <v>62</v>
      </c>
      <c r="T115" s="27">
        <v>690.0</v>
      </c>
      <c r="U115" s="27">
        <f t="shared" si="2"/>
        <v>6.9</v>
      </c>
      <c r="V115" s="28">
        <f t="shared" ref="V115:AC115" si="112">$U$115*J115</f>
        <v>462.3</v>
      </c>
      <c r="W115" s="28">
        <f t="shared" si="112"/>
        <v>15.87</v>
      </c>
      <c r="X115" s="28">
        <f t="shared" si="112"/>
        <v>8.97</v>
      </c>
      <c r="Y115" s="28">
        <f t="shared" si="112"/>
        <v>2.76</v>
      </c>
      <c r="Z115" s="28">
        <f t="shared" si="112"/>
        <v>0</v>
      </c>
      <c r="AA115" s="28">
        <f t="shared" si="112"/>
        <v>75.9</v>
      </c>
      <c r="AB115" s="28">
        <f t="shared" si="112"/>
        <v>2.346</v>
      </c>
      <c r="AC115" s="29">
        <f t="shared" si="112"/>
        <v>2001</v>
      </c>
      <c r="AD115" s="67" t="s">
        <v>285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ht="14.25" customHeight="1">
      <c r="A116" s="1"/>
      <c r="B116" s="1"/>
      <c r="C116" s="2" t="s">
        <v>286</v>
      </c>
      <c r="D116" s="2">
        <v>100.0</v>
      </c>
      <c r="E116" s="2" t="s">
        <v>30</v>
      </c>
      <c r="F116" s="64" t="s">
        <v>287</v>
      </c>
      <c r="G116" s="2"/>
      <c r="H116" s="2" t="s">
        <v>61</v>
      </c>
      <c r="I116" s="23">
        <v>100.0</v>
      </c>
      <c r="J116" s="24">
        <v>59.0</v>
      </c>
      <c r="K116" s="24">
        <v>4.6</v>
      </c>
      <c r="L116" s="24">
        <v>1.3</v>
      </c>
      <c r="M116" s="24">
        <v>0.35</v>
      </c>
      <c r="N116" s="24">
        <v>0.0</v>
      </c>
      <c r="O116" s="24">
        <v>7.2</v>
      </c>
      <c r="P116" s="24">
        <v>0.66</v>
      </c>
      <c r="Q116" s="25">
        <v>480.0</v>
      </c>
      <c r="R116" s="18"/>
      <c r="S116" s="26" t="s">
        <v>62</v>
      </c>
      <c r="T116" s="27">
        <v>620.0</v>
      </c>
      <c r="U116" s="27">
        <f t="shared" si="2"/>
        <v>6.2</v>
      </c>
      <c r="V116" s="28">
        <f t="shared" ref="V116:AC116" si="113">$U$116*J116</f>
        <v>365.8</v>
      </c>
      <c r="W116" s="28">
        <f t="shared" si="113"/>
        <v>28.52</v>
      </c>
      <c r="X116" s="28">
        <f t="shared" si="113"/>
        <v>8.06</v>
      </c>
      <c r="Y116" s="28">
        <f t="shared" si="113"/>
        <v>2.17</v>
      </c>
      <c r="Z116" s="28">
        <f t="shared" si="113"/>
        <v>0</v>
      </c>
      <c r="AA116" s="28">
        <f t="shared" si="113"/>
        <v>44.64</v>
      </c>
      <c r="AB116" s="28">
        <f t="shared" si="113"/>
        <v>4.092</v>
      </c>
      <c r="AC116" s="29">
        <f t="shared" si="113"/>
        <v>2976</v>
      </c>
      <c r="AD116" s="67" t="s">
        <v>287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ht="14.25" customHeight="1">
      <c r="A117" s="1"/>
      <c r="B117" s="1"/>
      <c r="C117" s="2" t="s">
        <v>288</v>
      </c>
      <c r="D117" s="2">
        <v>100.0</v>
      </c>
      <c r="E117" s="2" t="s">
        <v>30</v>
      </c>
      <c r="F117" s="64" t="s">
        <v>289</v>
      </c>
      <c r="G117" s="2"/>
      <c r="H117" s="2" t="s">
        <v>61</v>
      </c>
      <c r="I117" s="23">
        <v>100.0</v>
      </c>
      <c r="J117" s="24">
        <v>210.0</v>
      </c>
      <c r="K117" s="24">
        <v>7.7</v>
      </c>
      <c r="L117" s="24">
        <v>9.6</v>
      </c>
      <c r="M117" s="24">
        <v>3.7</v>
      </c>
      <c r="N117" s="24">
        <v>0.0</v>
      </c>
      <c r="O117" s="24">
        <v>22.0</v>
      </c>
      <c r="P117" s="24">
        <v>0.7</v>
      </c>
      <c r="Q117" s="25">
        <v>240.0</v>
      </c>
      <c r="R117" s="18"/>
      <c r="S117" s="26" t="s">
        <v>62</v>
      </c>
      <c r="T117" s="27">
        <v>570.0</v>
      </c>
      <c r="U117" s="27">
        <f t="shared" si="2"/>
        <v>5.7</v>
      </c>
      <c r="V117" s="28">
        <f t="shared" ref="V117:AC117" si="114">$U$117*J117</f>
        <v>1197</v>
      </c>
      <c r="W117" s="28">
        <f t="shared" si="114"/>
        <v>43.89</v>
      </c>
      <c r="X117" s="28">
        <f t="shared" si="114"/>
        <v>54.72</v>
      </c>
      <c r="Y117" s="28">
        <f t="shared" si="114"/>
        <v>21.09</v>
      </c>
      <c r="Z117" s="28">
        <f t="shared" si="114"/>
        <v>0</v>
      </c>
      <c r="AA117" s="28">
        <f t="shared" si="114"/>
        <v>125.4</v>
      </c>
      <c r="AB117" s="28">
        <f t="shared" si="114"/>
        <v>3.99</v>
      </c>
      <c r="AC117" s="29">
        <f t="shared" si="114"/>
        <v>1368</v>
      </c>
      <c r="AD117" s="65" t="s">
        <v>289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ht="14.25" customHeight="1">
      <c r="A118" s="1"/>
      <c r="B118" s="1"/>
      <c r="C118" s="2" t="s">
        <v>290</v>
      </c>
      <c r="D118" s="2">
        <v>100.0</v>
      </c>
      <c r="E118" s="2" t="s">
        <v>30</v>
      </c>
      <c r="F118" s="64" t="s">
        <v>291</v>
      </c>
      <c r="G118" s="2"/>
      <c r="H118" s="2" t="s">
        <v>61</v>
      </c>
      <c r="I118" s="23">
        <v>100.0</v>
      </c>
      <c r="J118" s="24">
        <v>140.0</v>
      </c>
      <c r="K118" s="24">
        <v>5.5</v>
      </c>
      <c r="L118" s="24">
        <v>7.4</v>
      </c>
      <c r="M118" s="24">
        <v>1.2</v>
      </c>
      <c r="N118" s="24">
        <v>0.0</v>
      </c>
      <c r="O118" s="24">
        <v>14.0</v>
      </c>
      <c r="P118" s="24">
        <v>1.5</v>
      </c>
      <c r="Q118" s="25">
        <v>380.0</v>
      </c>
      <c r="R118" s="18"/>
      <c r="S118" s="26" t="s">
        <v>62</v>
      </c>
      <c r="T118" s="27">
        <v>750.0</v>
      </c>
      <c r="U118" s="27">
        <f t="shared" si="2"/>
        <v>7.5</v>
      </c>
      <c r="V118" s="28">
        <f t="shared" ref="V118:AC118" si="115">$U$118*J118</f>
        <v>1050</v>
      </c>
      <c r="W118" s="28">
        <f t="shared" si="115"/>
        <v>41.25</v>
      </c>
      <c r="X118" s="28">
        <f t="shared" si="115"/>
        <v>55.5</v>
      </c>
      <c r="Y118" s="28">
        <f t="shared" si="115"/>
        <v>9</v>
      </c>
      <c r="Z118" s="28">
        <f t="shared" si="115"/>
        <v>0</v>
      </c>
      <c r="AA118" s="28">
        <f t="shared" si="115"/>
        <v>105</v>
      </c>
      <c r="AB118" s="28">
        <f t="shared" si="115"/>
        <v>11.25</v>
      </c>
      <c r="AC118" s="29">
        <f t="shared" si="115"/>
        <v>2850</v>
      </c>
      <c r="AD118" s="65" t="s">
        <v>291</v>
      </c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ht="14.25" customHeight="1">
      <c r="A119" s="1"/>
      <c r="B119" s="1"/>
      <c r="C119" s="2" t="s">
        <v>292</v>
      </c>
      <c r="D119" s="2">
        <v>100.0</v>
      </c>
      <c r="E119" s="2" t="s">
        <v>30</v>
      </c>
      <c r="F119" s="64" t="s">
        <v>293</v>
      </c>
      <c r="G119" s="2"/>
      <c r="H119" s="2" t="s">
        <v>61</v>
      </c>
      <c r="I119" s="23">
        <v>100.0</v>
      </c>
      <c r="J119" s="24">
        <v>160.0</v>
      </c>
      <c r="K119" s="24">
        <v>5.8</v>
      </c>
      <c r="L119" s="24">
        <v>8.6</v>
      </c>
      <c r="M119" s="24">
        <v>1.4</v>
      </c>
      <c r="N119" s="24">
        <v>0.0</v>
      </c>
      <c r="O119" s="24">
        <v>15.0</v>
      </c>
      <c r="P119" s="24">
        <v>1.7</v>
      </c>
      <c r="Q119" s="25">
        <v>380.0</v>
      </c>
      <c r="R119" s="18"/>
      <c r="S119" s="26" t="s">
        <v>62</v>
      </c>
      <c r="T119" s="27">
        <v>710.0</v>
      </c>
      <c r="U119" s="27">
        <f t="shared" si="2"/>
        <v>7.1</v>
      </c>
      <c r="V119" s="28">
        <f t="shared" ref="V119:AC119" si="116">$U$119*J119</f>
        <v>1136</v>
      </c>
      <c r="W119" s="28">
        <f t="shared" si="116"/>
        <v>41.18</v>
      </c>
      <c r="X119" s="28">
        <f t="shared" si="116"/>
        <v>61.06</v>
      </c>
      <c r="Y119" s="28">
        <f t="shared" si="116"/>
        <v>9.94</v>
      </c>
      <c r="Z119" s="28">
        <f t="shared" si="116"/>
        <v>0</v>
      </c>
      <c r="AA119" s="28">
        <f t="shared" si="116"/>
        <v>106.5</v>
      </c>
      <c r="AB119" s="28">
        <f t="shared" si="116"/>
        <v>12.07</v>
      </c>
      <c r="AC119" s="29">
        <f t="shared" si="116"/>
        <v>2698</v>
      </c>
      <c r="AD119" s="65" t="s">
        <v>293</v>
      </c>
      <c r="AE119" s="1"/>
      <c r="AF119" s="1"/>
      <c r="AG119" s="1"/>
      <c r="AH119" s="1"/>
      <c r="AI119" s="1"/>
      <c r="AJ119" s="2"/>
      <c r="AK119" s="1"/>
      <c r="AL119" s="1"/>
      <c r="AM119" s="1"/>
      <c r="AN119" s="1"/>
      <c r="AO119" s="1"/>
    </row>
    <row r="120" ht="14.25" customHeight="1">
      <c r="A120" s="2"/>
      <c r="B120" s="2"/>
      <c r="C120" s="1"/>
      <c r="D120" s="1"/>
      <c r="E120" s="1"/>
      <c r="F120" s="1"/>
      <c r="G120" s="1"/>
      <c r="H120" s="1"/>
      <c r="I120" s="68"/>
      <c r="J120" s="69"/>
      <c r="K120" s="69"/>
      <c r="L120" s="69"/>
      <c r="M120" s="69"/>
      <c r="N120" s="69"/>
      <c r="O120" s="69"/>
      <c r="P120" s="69"/>
      <c r="Q120" s="70"/>
      <c r="R120" s="35"/>
      <c r="S120" s="71"/>
      <c r="T120" s="18"/>
      <c r="U120" s="35"/>
      <c r="V120" s="28"/>
      <c r="W120" s="72"/>
      <c r="X120" s="72"/>
      <c r="Y120" s="72"/>
      <c r="Z120" s="72"/>
      <c r="AA120" s="72"/>
      <c r="AB120" s="72"/>
      <c r="AC120" s="73"/>
      <c r="AD120" s="7"/>
      <c r="AE120" s="1"/>
      <c r="AF120" s="1"/>
      <c r="AG120" s="1"/>
      <c r="AH120" s="1"/>
      <c r="AI120" s="2"/>
      <c r="AJ120" s="1"/>
      <c r="AK120" s="2"/>
      <c r="AL120" s="2"/>
      <c r="AM120" s="2"/>
      <c r="AN120" s="2"/>
      <c r="AO120" s="2"/>
    </row>
    <row r="121" ht="14.25" customHeight="1">
      <c r="A121" s="1" t="s">
        <v>294</v>
      </c>
      <c r="B121" s="1"/>
      <c r="C121" s="2" t="s">
        <v>295</v>
      </c>
      <c r="D121" s="2">
        <v>100.0</v>
      </c>
      <c r="E121" s="2" t="s">
        <v>296</v>
      </c>
      <c r="F121" s="3" t="s">
        <v>297</v>
      </c>
      <c r="G121" s="2">
        <v>4647.0</v>
      </c>
      <c r="H121" s="2" t="s">
        <v>298</v>
      </c>
      <c r="I121" s="23">
        <v>100.0</v>
      </c>
      <c r="J121" s="24">
        <v>239.0</v>
      </c>
      <c r="K121" s="24">
        <v>4.48</v>
      </c>
      <c r="L121" s="24">
        <v>1.19</v>
      </c>
      <c r="M121" s="24">
        <v>0.17</v>
      </c>
      <c r="N121" s="24">
        <v>0.0</v>
      </c>
      <c r="O121" s="24">
        <v>52.36</v>
      </c>
      <c r="P121" s="24">
        <v>0.0</v>
      </c>
      <c r="Q121" s="25">
        <v>4.0</v>
      </c>
      <c r="R121" s="18"/>
      <c r="S121" s="26" t="s">
        <v>299</v>
      </c>
      <c r="T121" s="27">
        <v>5.0</v>
      </c>
      <c r="U121" s="27">
        <f t="shared" ref="U121:U166" si="118">T121/I121</f>
        <v>0.05</v>
      </c>
      <c r="V121" s="28">
        <f t="shared" ref="V121:AC121" si="117">$U$121*J121</f>
        <v>11.95</v>
      </c>
      <c r="W121" s="28">
        <f t="shared" si="117"/>
        <v>0.224</v>
      </c>
      <c r="X121" s="28">
        <f t="shared" si="117"/>
        <v>0.0595</v>
      </c>
      <c r="Y121" s="28">
        <f t="shared" si="117"/>
        <v>0.0085</v>
      </c>
      <c r="Z121" s="28">
        <f t="shared" si="117"/>
        <v>0</v>
      </c>
      <c r="AA121" s="28">
        <f t="shared" si="117"/>
        <v>2.618</v>
      </c>
      <c r="AB121" s="28">
        <f t="shared" si="117"/>
        <v>0</v>
      </c>
      <c r="AC121" s="29">
        <f t="shared" si="117"/>
        <v>0.2</v>
      </c>
      <c r="AD121" s="74" t="s">
        <v>297</v>
      </c>
      <c r="AE121" s="1"/>
      <c r="AF121" s="2"/>
      <c r="AG121" s="2"/>
      <c r="AH121" s="2"/>
      <c r="AI121" s="1"/>
      <c r="AJ121" s="1"/>
      <c r="AK121" s="1"/>
      <c r="AL121" s="1"/>
      <c r="AM121" s="1"/>
      <c r="AN121" s="1"/>
      <c r="AO121" s="1"/>
    </row>
    <row r="122" ht="14.25" customHeight="1">
      <c r="A122" s="34" t="s">
        <v>300</v>
      </c>
      <c r="B122" s="1"/>
      <c r="C122" s="2" t="s">
        <v>301</v>
      </c>
      <c r="D122" s="2">
        <v>100.0</v>
      </c>
      <c r="E122" s="2" t="s">
        <v>296</v>
      </c>
      <c r="F122" s="2" t="s">
        <v>302</v>
      </c>
      <c r="G122" s="2" t="s">
        <v>303</v>
      </c>
      <c r="H122" s="2" t="s">
        <v>61</v>
      </c>
      <c r="I122" s="23">
        <v>100.0</v>
      </c>
      <c r="J122" s="24">
        <v>279.0</v>
      </c>
      <c r="K122" s="24">
        <v>23.8</v>
      </c>
      <c r="L122" s="24">
        <v>16.9</v>
      </c>
      <c r="M122" s="24">
        <v>0.0</v>
      </c>
      <c r="N122" s="24">
        <v>0.0</v>
      </c>
      <c r="O122" s="24">
        <v>7.9</v>
      </c>
      <c r="P122" s="24">
        <v>0.0</v>
      </c>
      <c r="Q122" s="25">
        <v>818.8</v>
      </c>
      <c r="R122" s="18"/>
      <c r="S122" s="75" t="s">
        <v>304</v>
      </c>
      <c r="T122" s="27">
        <v>102.0</v>
      </c>
      <c r="U122" s="27">
        <f t="shared" si="118"/>
        <v>1.02</v>
      </c>
      <c r="V122" s="28">
        <f t="shared" ref="V122:AC122" si="119">$U$122*J122</f>
        <v>284.58</v>
      </c>
      <c r="W122" s="28">
        <f t="shared" si="119"/>
        <v>24.276</v>
      </c>
      <c r="X122" s="28">
        <f t="shared" si="119"/>
        <v>17.238</v>
      </c>
      <c r="Y122" s="28">
        <f t="shared" si="119"/>
        <v>0</v>
      </c>
      <c r="Z122" s="28">
        <f t="shared" si="119"/>
        <v>0</v>
      </c>
      <c r="AA122" s="28">
        <f t="shared" si="119"/>
        <v>8.058</v>
      </c>
      <c r="AB122" s="28">
        <f t="shared" si="119"/>
        <v>0</v>
      </c>
      <c r="AC122" s="29">
        <f t="shared" si="119"/>
        <v>835.176</v>
      </c>
      <c r="AD122" s="45" t="s">
        <v>302</v>
      </c>
      <c r="AE122" s="2"/>
      <c r="AF122" s="1"/>
      <c r="AG122" s="1"/>
      <c r="AH122" s="1"/>
      <c r="AI122" s="1"/>
      <c r="AJ122" s="2"/>
      <c r="AK122" s="1"/>
      <c r="AL122" s="1"/>
      <c r="AM122" s="1"/>
      <c r="AN122" s="1"/>
      <c r="AO122" s="1"/>
    </row>
    <row r="123" ht="14.25" customHeight="1">
      <c r="A123" s="1" t="s">
        <v>53</v>
      </c>
      <c r="C123" s="2" t="s">
        <v>305</v>
      </c>
      <c r="D123" s="2">
        <v>100.0</v>
      </c>
      <c r="E123" s="2" t="s">
        <v>296</v>
      </c>
      <c r="F123" s="2" t="s">
        <v>306</v>
      </c>
      <c r="G123" s="2" t="s">
        <v>307</v>
      </c>
      <c r="H123" s="2" t="s">
        <v>61</v>
      </c>
      <c r="I123" s="23">
        <v>100.0</v>
      </c>
      <c r="J123" s="24">
        <v>161.0</v>
      </c>
      <c r="K123" s="24">
        <v>31.15</v>
      </c>
      <c r="L123" s="24">
        <v>1.74</v>
      </c>
      <c r="M123" s="24">
        <v>3.44</v>
      </c>
      <c r="N123" s="24">
        <v>0.0</v>
      </c>
      <c r="O123" s="24">
        <v>3.02</v>
      </c>
      <c r="P123" s="24">
        <v>0.0</v>
      </c>
      <c r="Q123" s="25">
        <v>602.0</v>
      </c>
      <c r="R123" s="35"/>
      <c r="S123" s="26" t="s">
        <v>299</v>
      </c>
      <c r="T123" s="27">
        <v>19.0</v>
      </c>
      <c r="U123" s="27">
        <f t="shared" si="118"/>
        <v>0.19</v>
      </c>
      <c r="V123" s="28">
        <f t="shared" ref="V123:AC123" si="120">$U$123*J123</f>
        <v>30.59</v>
      </c>
      <c r="W123" s="28">
        <f t="shared" si="120"/>
        <v>5.9185</v>
      </c>
      <c r="X123" s="28">
        <f t="shared" si="120"/>
        <v>0.3306</v>
      </c>
      <c r="Y123" s="28">
        <f t="shared" si="120"/>
        <v>0.6536</v>
      </c>
      <c r="Z123" s="28">
        <f t="shared" si="120"/>
        <v>0</v>
      </c>
      <c r="AA123" s="28">
        <f t="shared" si="120"/>
        <v>0.5738</v>
      </c>
      <c r="AB123" s="28">
        <f t="shared" si="120"/>
        <v>0</v>
      </c>
      <c r="AC123" s="29">
        <f t="shared" si="120"/>
        <v>114.38</v>
      </c>
      <c r="AD123" s="30" t="s">
        <v>306</v>
      </c>
      <c r="AE123" s="1"/>
      <c r="AF123" s="1"/>
      <c r="AG123" s="1"/>
      <c r="AH123" s="1"/>
      <c r="AI123" s="2"/>
      <c r="AJ123" s="2"/>
      <c r="AK123" s="2"/>
      <c r="AL123" s="2"/>
      <c r="AM123" s="2"/>
      <c r="AN123" s="2"/>
      <c r="AO123" s="2"/>
    </row>
    <row r="124" ht="14.25" customHeight="1">
      <c r="A124" s="1" t="s">
        <v>53</v>
      </c>
      <c r="C124" s="2" t="s">
        <v>308</v>
      </c>
      <c r="D124" s="2">
        <v>100.0</v>
      </c>
      <c r="E124" s="2" t="s">
        <v>296</v>
      </c>
      <c r="F124" s="2" t="s">
        <v>309</v>
      </c>
      <c r="G124" s="2" t="s">
        <v>310</v>
      </c>
      <c r="H124" s="2" t="s">
        <v>61</v>
      </c>
      <c r="I124" s="23">
        <v>100.0</v>
      </c>
      <c r="J124" s="24">
        <v>170.0</v>
      </c>
      <c r="K124" s="24">
        <v>11.0</v>
      </c>
      <c r="L124" s="24">
        <v>11.0</v>
      </c>
      <c r="M124" s="24">
        <v>3.2</v>
      </c>
      <c r="N124" s="24">
        <v>0.08</v>
      </c>
      <c r="O124" s="24">
        <v>6.1</v>
      </c>
      <c r="P124" s="24">
        <v>0.0</v>
      </c>
      <c r="Q124" s="25">
        <v>470.0</v>
      </c>
      <c r="R124" s="35"/>
      <c r="S124" s="26" t="s">
        <v>299</v>
      </c>
      <c r="T124" s="27">
        <v>40.0</v>
      </c>
      <c r="U124" s="27">
        <f t="shared" si="118"/>
        <v>0.4</v>
      </c>
      <c r="V124" s="28">
        <f t="shared" ref="V124:AC124" si="121">$U$124*J124</f>
        <v>68</v>
      </c>
      <c r="W124" s="28">
        <f t="shared" si="121"/>
        <v>4.4</v>
      </c>
      <c r="X124" s="28">
        <f t="shared" si="121"/>
        <v>4.4</v>
      </c>
      <c r="Y124" s="28">
        <f t="shared" si="121"/>
        <v>1.28</v>
      </c>
      <c r="Z124" s="28">
        <f t="shared" si="121"/>
        <v>0.032</v>
      </c>
      <c r="AA124" s="28">
        <f t="shared" si="121"/>
        <v>2.44</v>
      </c>
      <c r="AB124" s="28">
        <f t="shared" si="121"/>
        <v>0</v>
      </c>
      <c r="AC124" s="29">
        <f t="shared" si="121"/>
        <v>188</v>
      </c>
      <c r="AD124" s="30" t="s">
        <v>309</v>
      </c>
      <c r="AE124" s="1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ht="14.25" customHeight="1">
      <c r="A125" s="1" t="s">
        <v>53</v>
      </c>
      <c r="C125" s="2" t="s">
        <v>311</v>
      </c>
      <c r="D125" s="2">
        <v>100.0</v>
      </c>
      <c r="E125" s="2" t="s">
        <v>296</v>
      </c>
      <c r="F125" s="2" t="s">
        <v>312</v>
      </c>
      <c r="G125" s="2" t="s">
        <v>313</v>
      </c>
      <c r="H125" s="2" t="s">
        <v>61</v>
      </c>
      <c r="I125" s="23">
        <v>100.0</v>
      </c>
      <c r="J125" s="24">
        <v>400.0</v>
      </c>
      <c r="K125" s="24">
        <v>21.7</v>
      </c>
      <c r="L125" s="24">
        <v>33.4</v>
      </c>
      <c r="M125" s="24">
        <v>11.2</v>
      </c>
      <c r="N125" s="24">
        <v>0.0</v>
      </c>
      <c r="O125" s="24">
        <v>4.0</v>
      </c>
      <c r="P125" s="24">
        <v>0.0</v>
      </c>
      <c r="Q125" s="25">
        <v>950.0</v>
      </c>
      <c r="R125" s="35"/>
      <c r="S125" s="26" t="s">
        <v>314</v>
      </c>
      <c r="T125" s="27">
        <v>150.0</v>
      </c>
      <c r="U125" s="27">
        <f t="shared" si="118"/>
        <v>1.5</v>
      </c>
      <c r="V125" s="28">
        <f t="shared" ref="V125:AC125" si="122">$U$125*J125</f>
        <v>600</v>
      </c>
      <c r="W125" s="28">
        <f t="shared" si="122"/>
        <v>32.55</v>
      </c>
      <c r="X125" s="28">
        <f t="shared" si="122"/>
        <v>50.1</v>
      </c>
      <c r="Y125" s="28">
        <f t="shared" si="122"/>
        <v>16.8</v>
      </c>
      <c r="Z125" s="28">
        <f t="shared" si="122"/>
        <v>0</v>
      </c>
      <c r="AA125" s="28">
        <f t="shared" si="122"/>
        <v>6</v>
      </c>
      <c r="AB125" s="28">
        <f t="shared" si="122"/>
        <v>0</v>
      </c>
      <c r="AC125" s="29">
        <f t="shared" si="122"/>
        <v>1425</v>
      </c>
      <c r="AD125" s="45" t="s">
        <v>312</v>
      </c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ht="14.25" customHeight="1">
      <c r="A126" s="1" t="s">
        <v>53</v>
      </c>
      <c r="C126" s="2" t="s">
        <v>315</v>
      </c>
      <c r="D126" s="2">
        <v>100.0</v>
      </c>
      <c r="E126" s="2" t="s">
        <v>296</v>
      </c>
      <c r="F126" s="2" t="s">
        <v>316</v>
      </c>
      <c r="G126" s="2" t="s">
        <v>317</v>
      </c>
      <c r="H126" s="2" t="s">
        <v>61</v>
      </c>
      <c r="I126" s="23">
        <v>100.0</v>
      </c>
      <c r="J126" s="24">
        <v>25.0</v>
      </c>
      <c r="K126" s="24">
        <v>6.0</v>
      </c>
      <c r="L126" s="24">
        <v>0.1</v>
      </c>
      <c r="M126" s="24">
        <v>0.0</v>
      </c>
      <c r="N126" s="24">
        <v>0.0</v>
      </c>
      <c r="O126" s="24">
        <v>0.0</v>
      </c>
      <c r="P126" s="24">
        <v>0.0</v>
      </c>
      <c r="Q126" s="25">
        <v>80.9</v>
      </c>
      <c r="R126" s="35"/>
      <c r="S126" s="76" t="s">
        <v>318</v>
      </c>
      <c r="T126" s="27">
        <v>40.0</v>
      </c>
      <c r="U126" s="27">
        <f t="shared" si="118"/>
        <v>0.4</v>
      </c>
      <c r="V126" s="28">
        <f t="shared" ref="V126:AC126" si="123">$U$126*J126</f>
        <v>10</v>
      </c>
      <c r="W126" s="28">
        <f t="shared" si="123"/>
        <v>2.4</v>
      </c>
      <c r="X126" s="28">
        <f t="shared" si="123"/>
        <v>0.04</v>
      </c>
      <c r="Y126" s="28">
        <f t="shared" si="123"/>
        <v>0</v>
      </c>
      <c r="Z126" s="28">
        <f t="shared" si="123"/>
        <v>0</v>
      </c>
      <c r="AA126" s="28">
        <f t="shared" si="123"/>
        <v>0</v>
      </c>
      <c r="AB126" s="28">
        <f t="shared" si="123"/>
        <v>0</v>
      </c>
      <c r="AC126" s="29">
        <f t="shared" si="123"/>
        <v>32.36</v>
      </c>
      <c r="AD126" s="74" t="s">
        <v>316</v>
      </c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ht="14.25" customHeight="1">
      <c r="A127" s="1" t="s">
        <v>53</v>
      </c>
      <c r="C127" s="2" t="s">
        <v>319</v>
      </c>
      <c r="D127" s="2">
        <v>100.0</v>
      </c>
      <c r="E127" s="2" t="s">
        <v>296</v>
      </c>
      <c r="F127" s="2" t="s">
        <v>320</v>
      </c>
      <c r="G127" s="2" t="s">
        <v>321</v>
      </c>
      <c r="H127" s="2" t="s">
        <v>61</v>
      </c>
      <c r="I127" s="23">
        <v>100.0</v>
      </c>
      <c r="J127" s="24">
        <v>280.0</v>
      </c>
      <c r="K127" s="24">
        <v>11.8</v>
      </c>
      <c r="L127" s="24">
        <v>23.2</v>
      </c>
      <c r="M127" s="24">
        <v>0.0</v>
      </c>
      <c r="N127" s="24">
        <v>0.0</v>
      </c>
      <c r="O127" s="24">
        <v>6.0</v>
      </c>
      <c r="P127" s="24">
        <v>0.0</v>
      </c>
      <c r="Q127" s="25">
        <v>682.2</v>
      </c>
      <c r="R127" s="35"/>
      <c r="S127" s="76" t="s">
        <v>322</v>
      </c>
      <c r="T127" s="27">
        <v>40.0</v>
      </c>
      <c r="U127" s="27">
        <f t="shared" si="118"/>
        <v>0.4</v>
      </c>
      <c r="V127" s="28">
        <f t="shared" ref="V127:AC127" si="124">$U$127*J127</f>
        <v>112</v>
      </c>
      <c r="W127" s="28">
        <f t="shared" si="124"/>
        <v>4.72</v>
      </c>
      <c r="X127" s="28">
        <f t="shared" si="124"/>
        <v>9.28</v>
      </c>
      <c r="Y127" s="28">
        <f t="shared" si="124"/>
        <v>0</v>
      </c>
      <c r="Z127" s="28">
        <f t="shared" si="124"/>
        <v>0</v>
      </c>
      <c r="AA127" s="28">
        <f t="shared" si="124"/>
        <v>2.4</v>
      </c>
      <c r="AB127" s="28">
        <f t="shared" si="124"/>
        <v>0</v>
      </c>
      <c r="AC127" s="29">
        <f t="shared" si="124"/>
        <v>272.88</v>
      </c>
      <c r="AD127" s="30" t="s">
        <v>320</v>
      </c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ht="14.25" customHeight="1">
      <c r="A128" s="1" t="s">
        <v>53</v>
      </c>
      <c r="C128" s="2" t="s">
        <v>323</v>
      </c>
      <c r="D128" s="2">
        <v>100.0</v>
      </c>
      <c r="E128" s="2" t="s">
        <v>296</v>
      </c>
      <c r="F128" s="2" t="s">
        <v>324</v>
      </c>
      <c r="G128" s="2" t="s">
        <v>325</v>
      </c>
      <c r="H128" s="2" t="s">
        <v>61</v>
      </c>
      <c r="I128" s="23">
        <v>100.0</v>
      </c>
      <c r="J128" s="24">
        <v>584.0</v>
      </c>
      <c r="K128" s="24">
        <v>22.0</v>
      </c>
      <c r="L128" s="24">
        <v>48.3</v>
      </c>
      <c r="M128" s="24">
        <v>0.0</v>
      </c>
      <c r="N128" s="24">
        <v>0.0</v>
      </c>
      <c r="O128" s="24">
        <v>15.3</v>
      </c>
      <c r="P128" s="24">
        <v>0.0</v>
      </c>
      <c r="Q128" s="25">
        <v>1420.0</v>
      </c>
      <c r="R128" s="35"/>
      <c r="S128" s="76" t="s">
        <v>326</v>
      </c>
      <c r="T128" s="27">
        <v>40.0</v>
      </c>
      <c r="U128" s="27">
        <f t="shared" si="118"/>
        <v>0.4</v>
      </c>
      <c r="V128" s="28">
        <f t="shared" ref="V128:AC128" si="125">$U$128*J128</f>
        <v>233.6</v>
      </c>
      <c r="W128" s="28">
        <f t="shared" si="125"/>
        <v>8.8</v>
      </c>
      <c r="X128" s="28">
        <f t="shared" si="125"/>
        <v>19.32</v>
      </c>
      <c r="Y128" s="28">
        <f t="shared" si="125"/>
        <v>0</v>
      </c>
      <c r="Z128" s="28">
        <f t="shared" si="125"/>
        <v>0</v>
      </c>
      <c r="AA128" s="28">
        <f t="shared" si="125"/>
        <v>6.12</v>
      </c>
      <c r="AB128" s="28">
        <f t="shared" si="125"/>
        <v>0</v>
      </c>
      <c r="AC128" s="29">
        <f t="shared" si="125"/>
        <v>568</v>
      </c>
      <c r="AD128" s="30" t="s">
        <v>324</v>
      </c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ht="14.25" customHeight="1">
      <c r="A129" s="1" t="s">
        <v>53</v>
      </c>
      <c r="C129" s="2" t="s">
        <v>327</v>
      </c>
      <c r="D129" s="2">
        <v>100.0</v>
      </c>
      <c r="E129" s="2" t="s">
        <v>296</v>
      </c>
      <c r="F129" s="2" t="s">
        <v>328</v>
      </c>
      <c r="G129" s="2" t="s">
        <v>329</v>
      </c>
      <c r="H129" s="2" t="s">
        <v>61</v>
      </c>
      <c r="I129" s="23">
        <v>100.0</v>
      </c>
      <c r="J129" s="24">
        <v>498.0</v>
      </c>
      <c r="K129" s="24">
        <v>11.8</v>
      </c>
      <c r="L129" s="24">
        <v>48.8</v>
      </c>
      <c r="M129" s="24">
        <v>0.0</v>
      </c>
      <c r="N129" s="24">
        <v>0.0</v>
      </c>
      <c r="O129" s="24">
        <v>2.9</v>
      </c>
      <c r="P129" s="24">
        <v>0.0</v>
      </c>
      <c r="Q129" s="25">
        <v>0.0</v>
      </c>
      <c r="R129" s="35"/>
      <c r="S129" s="76" t="s">
        <v>326</v>
      </c>
      <c r="T129" s="27">
        <v>40.0</v>
      </c>
      <c r="U129" s="27">
        <f t="shared" si="118"/>
        <v>0.4</v>
      </c>
      <c r="V129" s="28">
        <f t="shared" ref="V129:AC129" si="126">$U$129*J129</f>
        <v>199.2</v>
      </c>
      <c r="W129" s="28">
        <f t="shared" si="126"/>
        <v>4.72</v>
      </c>
      <c r="X129" s="28">
        <f t="shared" si="126"/>
        <v>19.52</v>
      </c>
      <c r="Y129" s="28">
        <f t="shared" si="126"/>
        <v>0</v>
      </c>
      <c r="Z129" s="28">
        <f t="shared" si="126"/>
        <v>0</v>
      </c>
      <c r="AA129" s="28">
        <f t="shared" si="126"/>
        <v>1.16</v>
      </c>
      <c r="AB129" s="28">
        <f t="shared" si="126"/>
        <v>0</v>
      </c>
      <c r="AC129" s="29">
        <f t="shared" si="126"/>
        <v>0</v>
      </c>
      <c r="AD129" s="30" t="s">
        <v>328</v>
      </c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ht="14.25" customHeight="1">
      <c r="A130" s="1" t="s">
        <v>53</v>
      </c>
      <c r="C130" s="2" t="s">
        <v>330</v>
      </c>
      <c r="D130" s="2">
        <v>100.0</v>
      </c>
      <c r="E130" s="2" t="s">
        <v>296</v>
      </c>
      <c r="F130" s="2" t="s">
        <v>331</v>
      </c>
      <c r="G130" s="2" t="s">
        <v>332</v>
      </c>
      <c r="H130" s="2" t="s">
        <v>61</v>
      </c>
      <c r="I130" s="23">
        <v>100.0</v>
      </c>
      <c r="J130" s="24">
        <v>110.0</v>
      </c>
      <c r="K130" s="24">
        <v>7.0</v>
      </c>
      <c r="L130" s="24">
        <v>5.9</v>
      </c>
      <c r="M130" s="24">
        <v>1.7</v>
      </c>
      <c r="N130" s="24">
        <v>0.02</v>
      </c>
      <c r="O130" s="24">
        <v>7.8</v>
      </c>
      <c r="P130" s="24">
        <v>0.0</v>
      </c>
      <c r="Q130" s="25">
        <v>430.0</v>
      </c>
      <c r="R130" s="35"/>
      <c r="S130" s="26" t="s">
        <v>299</v>
      </c>
      <c r="T130" s="27">
        <v>15.0</v>
      </c>
      <c r="U130" s="27">
        <f t="shared" si="118"/>
        <v>0.15</v>
      </c>
      <c r="V130" s="28">
        <f t="shared" ref="V130:AC130" si="127">$U$130*J130</f>
        <v>16.5</v>
      </c>
      <c r="W130" s="28">
        <f t="shared" si="127"/>
        <v>1.05</v>
      </c>
      <c r="X130" s="28">
        <f t="shared" si="127"/>
        <v>0.885</v>
      </c>
      <c r="Y130" s="28">
        <f t="shared" si="127"/>
        <v>0.255</v>
      </c>
      <c r="Z130" s="28">
        <f t="shared" si="127"/>
        <v>0.003</v>
      </c>
      <c r="AA130" s="28">
        <f t="shared" si="127"/>
        <v>1.17</v>
      </c>
      <c r="AB130" s="28">
        <f t="shared" si="127"/>
        <v>0</v>
      </c>
      <c r="AC130" s="29">
        <f t="shared" si="127"/>
        <v>64.5</v>
      </c>
      <c r="AD130" s="30" t="s">
        <v>331</v>
      </c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ht="14.25" customHeight="1">
      <c r="A131" s="1" t="s">
        <v>53</v>
      </c>
      <c r="C131" s="2" t="s">
        <v>333</v>
      </c>
      <c r="D131" s="2">
        <v>100.0</v>
      </c>
      <c r="E131" s="2" t="s">
        <v>296</v>
      </c>
      <c r="F131" s="2" t="s">
        <v>334</v>
      </c>
      <c r="G131" s="2" t="s">
        <v>335</v>
      </c>
      <c r="H131" s="2" t="s">
        <v>61</v>
      </c>
      <c r="I131" s="23">
        <v>100.0</v>
      </c>
      <c r="J131" s="24">
        <v>130.0</v>
      </c>
      <c r="K131" s="24">
        <v>5.6</v>
      </c>
      <c r="L131" s="24">
        <v>7.2</v>
      </c>
      <c r="M131" s="24">
        <v>2.1</v>
      </c>
      <c r="N131" s="24">
        <v>0.03</v>
      </c>
      <c r="O131" s="24">
        <v>11.0</v>
      </c>
      <c r="P131" s="24">
        <v>0.0</v>
      </c>
      <c r="Q131" s="25">
        <v>260.0</v>
      </c>
      <c r="R131" s="35"/>
      <c r="S131" s="26" t="s">
        <v>299</v>
      </c>
      <c r="T131" s="27">
        <v>23.0</v>
      </c>
      <c r="U131" s="27">
        <f t="shared" si="118"/>
        <v>0.23</v>
      </c>
      <c r="V131" s="28">
        <f t="shared" ref="V131:AC131" si="128">$U$131*J131</f>
        <v>29.9</v>
      </c>
      <c r="W131" s="28">
        <f t="shared" si="128"/>
        <v>1.288</v>
      </c>
      <c r="X131" s="28">
        <f t="shared" si="128"/>
        <v>1.656</v>
      </c>
      <c r="Y131" s="28">
        <f t="shared" si="128"/>
        <v>0.483</v>
      </c>
      <c r="Z131" s="28">
        <f t="shared" si="128"/>
        <v>0.0069</v>
      </c>
      <c r="AA131" s="28">
        <f t="shared" si="128"/>
        <v>2.53</v>
      </c>
      <c r="AB131" s="28">
        <f t="shared" si="128"/>
        <v>0</v>
      </c>
      <c r="AC131" s="29">
        <f t="shared" si="128"/>
        <v>59.8</v>
      </c>
      <c r="AD131" s="30" t="s">
        <v>334</v>
      </c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ht="14.25" customHeight="1">
      <c r="A132" s="1"/>
      <c r="C132" s="2" t="s">
        <v>336</v>
      </c>
      <c r="D132" s="2">
        <v>100.0</v>
      </c>
      <c r="E132" s="2" t="s">
        <v>296</v>
      </c>
      <c r="F132" s="2" t="s">
        <v>337</v>
      </c>
      <c r="G132" s="2" t="s">
        <v>338</v>
      </c>
      <c r="H132" s="2" t="s">
        <v>61</v>
      </c>
      <c r="I132" s="23">
        <v>100.0</v>
      </c>
      <c r="J132" s="24">
        <v>260.0</v>
      </c>
      <c r="K132" s="24">
        <v>7.3</v>
      </c>
      <c r="L132" s="24">
        <v>7.3</v>
      </c>
      <c r="M132" s="24">
        <v>1.8</v>
      </c>
      <c r="N132" s="24">
        <v>0.0</v>
      </c>
      <c r="O132" s="24">
        <v>42.0</v>
      </c>
      <c r="P132" s="24">
        <v>0.0</v>
      </c>
      <c r="Q132" s="25">
        <v>290.0</v>
      </c>
      <c r="R132" s="35"/>
      <c r="S132" s="26" t="s">
        <v>33</v>
      </c>
      <c r="T132" s="77">
        <v>118.5</v>
      </c>
      <c r="U132" s="27">
        <f t="shared" si="118"/>
        <v>1.185</v>
      </c>
      <c r="V132" s="28">
        <f t="shared" ref="V132:AC132" si="129">$U$132*J132</f>
        <v>308.1</v>
      </c>
      <c r="W132" s="28">
        <f t="shared" si="129"/>
        <v>8.6505</v>
      </c>
      <c r="X132" s="28">
        <f t="shared" si="129"/>
        <v>8.6505</v>
      </c>
      <c r="Y132" s="28">
        <f t="shared" si="129"/>
        <v>2.133</v>
      </c>
      <c r="Z132" s="28">
        <f t="shared" si="129"/>
        <v>0</v>
      </c>
      <c r="AA132" s="28">
        <f t="shared" si="129"/>
        <v>49.77</v>
      </c>
      <c r="AB132" s="28">
        <f t="shared" si="129"/>
        <v>0</v>
      </c>
      <c r="AC132" s="29">
        <f t="shared" si="129"/>
        <v>343.65</v>
      </c>
      <c r="AD132" s="30" t="s">
        <v>337</v>
      </c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ht="14.25" customHeight="1">
      <c r="A133" s="1" t="s">
        <v>53</v>
      </c>
      <c r="C133" s="2" t="s">
        <v>339</v>
      </c>
      <c r="D133" s="2">
        <v>100.0</v>
      </c>
      <c r="E133" s="2" t="s">
        <v>296</v>
      </c>
      <c r="F133" s="2" t="s">
        <v>340</v>
      </c>
      <c r="G133" s="2" t="s">
        <v>341</v>
      </c>
      <c r="H133" s="2" t="s">
        <v>61</v>
      </c>
      <c r="I133" s="23">
        <v>100.0</v>
      </c>
      <c r="J133" s="24">
        <v>240.0</v>
      </c>
      <c r="K133" s="24">
        <v>3.2</v>
      </c>
      <c r="L133" s="24">
        <v>7.2</v>
      </c>
      <c r="M133" s="24">
        <v>2.4</v>
      </c>
      <c r="N133" s="24">
        <v>0.0</v>
      </c>
      <c r="O133" s="24">
        <v>41.5</v>
      </c>
      <c r="P133" s="24">
        <v>0.0</v>
      </c>
      <c r="Q133" s="25">
        <v>53.5</v>
      </c>
      <c r="R133" s="35"/>
      <c r="S133" s="26" t="s">
        <v>33</v>
      </c>
      <c r="T133" s="27">
        <v>100.0</v>
      </c>
      <c r="U133" s="27">
        <f t="shared" si="118"/>
        <v>1</v>
      </c>
      <c r="V133" s="28">
        <f t="shared" ref="V133:AC133" si="130">$U$133*J133</f>
        <v>240</v>
      </c>
      <c r="W133" s="28">
        <f t="shared" si="130"/>
        <v>3.2</v>
      </c>
      <c r="X133" s="28">
        <f t="shared" si="130"/>
        <v>7.2</v>
      </c>
      <c r="Y133" s="28">
        <f t="shared" si="130"/>
        <v>2.4</v>
      </c>
      <c r="Z133" s="28">
        <f t="shared" si="130"/>
        <v>0</v>
      </c>
      <c r="AA133" s="28">
        <f t="shared" si="130"/>
        <v>41.5</v>
      </c>
      <c r="AB133" s="28">
        <f t="shared" si="130"/>
        <v>0</v>
      </c>
      <c r="AC133" s="29">
        <f t="shared" si="130"/>
        <v>53.5</v>
      </c>
      <c r="AD133" s="30" t="s">
        <v>340</v>
      </c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ht="14.25" customHeight="1">
      <c r="A134" s="1" t="s">
        <v>53</v>
      </c>
      <c r="C134" s="2" t="s">
        <v>342</v>
      </c>
      <c r="D134" s="2">
        <v>100.0</v>
      </c>
      <c r="E134" s="2" t="s">
        <v>296</v>
      </c>
      <c r="F134" s="2" t="s">
        <v>343</v>
      </c>
      <c r="G134" s="2" t="s">
        <v>344</v>
      </c>
      <c r="H134" s="2" t="s">
        <v>61</v>
      </c>
      <c r="I134" s="23">
        <v>100.0</v>
      </c>
      <c r="J134" s="24">
        <v>170.0</v>
      </c>
      <c r="K134" s="24">
        <v>6.93</v>
      </c>
      <c r="L134" s="24">
        <v>8.47</v>
      </c>
      <c r="M134" s="24">
        <v>2.2</v>
      </c>
      <c r="N134" s="24">
        <v>0.0</v>
      </c>
      <c r="O134" s="24">
        <v>16.0</v>
      </c>
      <c r="P134" s="24">
        <v>0.0</v>
      </c>
      <c r="Q134" s="25">
        <v>440.0</v>
      </c>
      <c r="R134" s="35"/>
      <c r="S134" s="26" t="s">
        <v>33</v>
      </c>
      <c r="T134" s="77">
        <f>248.9/4</f>
        <v>62.225</v>
      </c>
      <c r="U134" s="27">
        <f t="shared" si="118"/>
        <v>0.62225</v>
      </c>
      <c r="V134" s="28">
        <f t="shared" ref="V134:AC134" si="131">$U$134*J134</f>
        <v>105.7825</v>
      </c>
      <c r="W134" s="28">
        <f t="shared" si="131"/>
        <v>4.3121925</v>
      </c>
      <c r="X134" s="28">
        <f t="shared" si="131"/>
        <v>5.2704575</v>
      </c>
      <c r="Y134" s="28">
        <f t="shared" si="131"/>
        <v>1.36895</v>
      </c>
      <c r="Z134" s="28">
        <f t="shared" si="131"/>
        <v>0</v>
      </c>
      <c r="AA134" s="28">
        <f t="shared" si="131"/>
        <v>9.956</v>
      </c>
      <c r="AB134" s="28">
        <f t="shared" si="131"/>
        <v>0</v>
      </c>
      <c r="AC134" s="29">
        <f t="shared" si="131"/>
        <v>273.79</v>
      </c>
      <c r="AD134" s="30" t="s">
        <v>343</v>
      </c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ht="14.25" customHeight="1">
      <c r="A135" s="2"/>
      <c r="C135" s="2" t="s">
        <v>345</v>
      </c>
      <c r="D135" s="2">
        <v>101.0</v>
      </c>
      <c r="E135" s="2" t="s">
        <v>296</v>
      </c>
      <c r="F135" s="2" t="s">
        <v>346</v>
      </c>
      <c r="G135" s="2"/>
      <c r="H135" s="2" t="s">
        <v>298</v>
      </c>
      <c r="I135" s="23">
        <v>100.0</v>
      </c>
      <c r="J135" s="24">
        <v>99.0</v>
      </c>
      <c r="K135" s="24">
        <v>15.18</v>
      </c>
      <c r="L135" s="24">
        <v>0.9</v>
      </c>
      <c r="M135" s="24">
        <v>0.191</v>
      </c>
      <c r="N135" s="24">
        <v>0.0</v>
      </c>
      <c r="O135" s="24">
        <v>6.85</v>
      </c>
      <c r="P135" s="24">
        <v>0.0</v>
      </c>
      <c r="Q135" s="25">
        <v>143.0</v>
      </c>
      <c r="R135" s="35"/>
      <c r="S135" s="26" t="s">
        <v>33</v>
      </c>
      <c r="T135" s="27">
        <v>12.0</v>
      </c>
      <c r="U135" s="27">
        <f t="shared" si="118"/>
        <v>0.12</v>
      </c>
      <c r="V135" s="28">
        <f t="shared" ref="V135:AC135" si="132">$U$135*J135</f>
        <v>11.88</v>
      </c>
      <c r="W135" s="28">
        <f t="shared" si="132"/>
        <v>1.8216</v>
      </c>
      <c r="X135" s="28">
        <f t="shared" si="132"/>
        <v>0.108</v>
      </c>
      <c r="Y135" s="28">
        <f t="shared" si="132"/>
        <v>0.02292</v>
      </c>
      <c r="Z135" s="28">
        <f t="shared" si="132"/>
        <v>0</v>
      </c>
      <c r="AA135" s="28">
        <f t="shared" si="132"/>
        <v>0.822</v>
      </c>
      <c r="AB135" s="28">
        <f t="shared" si="132"/>
        <v>0</v>
      </c>
      <c r="AC135" s="29">
        <f t="shared" si="132"/>
        <v>17.16</v>
      </c>
      <c r="AD135" s="30" t="s">
        <v>346</v>
      </c>
      <c r="AE135" s="2"/>
      <c r="AF135" s="2"/>
      <c r="AG135" s="2"/>
      <c r="AH135" s="2"/>
      <c r="AI135" s="2"/>
      <c r="AJ135" s="1"/>
      <c r="AK135" s="2"/>
      <c r="AL135" s="2"/>
      <c r="AM135" s="2"/>
      <c r="AN135" s="2"/>
      <c r="AO135" s="2"/>
    </row>
    <row r="136" ht="14.25" customHeight="1">
      <c r="A136" s="1"/>
      <c r="B136" s="1"/>
      <c r="C136" s="3" t="s">
        <v>347</v>
      </c>
      <c r="D136" s="2">
        <v>100.0</v>
      </c>
      <c r="E136" s="2" t="s">
        <v>30</v>
      </c>
      <c r="F136" s="3" t="s">
        <v>348</v>
      </c>
      <c r="G136" s="2"/>
      <c r="H136" s="2" t="s">
        <v>61</v>
      </c>
      <c r="I136" s="23">
        <v>100.0</v>
      </c>
      <c r="J136" s="24">
        <v>100.0</v>
      </c>
      <c r="K136" s="24">
        <v>3.9</v>
      </c>
      <c r="L136" s="24">
        <v>2.2</v>
      </c>
      <c r="M136" s="24">
        <v>0.39</v>
      </c>
      <c r="N136" s="24">
        <v>0.0</v>
      </c>
      <c r="O136" s="24">
        <v>17.0</v>
      </c>
      <c r="P136" s="24">
        <v>0.37</v>
      </c>
      <c r="Q136" s="25">
        <v>150.0</v>
      </c>
      <c r="R136" s="18"/>
      <c r="S136" s="26" t="s">
        <v>33</v>
      </c>
      <c r="T136" s="27">
        <v>67.0</v>
      </c>
      <c r="U136" s="27">
        <f t="shared" si="118"/>
        <v>0.67</v>
      </c>
      <c r="V136" s="28">
        <f t="shared" ref="V136:AC136" si="133">$U$136*J136</f>
        <v>67</v>
      </c>
      <c r="W136" s="28">
        <f t="shared" si="133"/>
        <v>2.613</v>
      </c>
      <c r="X136" s="28">
        <f t="shared" si="133"/>
        <v>1.474</v>
      </c>
      <c r="Y136" s="28">
        <f t="shared" si="133"/>
        <v>0.2613</v>
      </c>
      <c r="Z136" s="28">
        <f t="shared" si="133"/>
        <v>0</v>
      </c>
      <c r="AA136" s="28">
        <f t="shared" si="133"/>
        <v>11.39</v>
      </c>
      <c r="AB136" s="28">
        <f t="shared" si="133"/>
        <v>0.2479</v>
      </c>
      <c r="AC136" s="29">
        <f t="shared" si="133"/>
        <v>100.5</v>
      </c>
      <c r="AD136" s="30" t="s">
        <v>348</v>
      </c>
      <c r="AE136" s="2"/>
      <c r="AF136" s="2"/>
      <c r="AG136" s="2"/>
      <c r="AH136" s="2"/>
      <c r="AI136" s="1"/>
      <c r="AJ136" s="2"/>
      <c r="AK136" s="1"/>
      <c r="AL136" s="1"/>
      <c r="AM136" s="1"/>
      <c r="AN136" s="1"/>
      <c r="AO136" s="1"/>
    </row>
    <row r="137" ht="14.25" customHeight="1">
      <c r="A137" s="1" t="s">
        <v>53</v>
      </c>
      <c r="C137" s="2" t="s">
        <v>349</v>
      </c>
      <c r="D137" s="2">
        <v>100.0</v>
      </c>
      <c r="E137" s="2" t="s">
        <v>296</v>
      </c>
      <c r="F137" s="2" t="s">
        <v>350</v>
      </c>
      <c r="G137" s="2" t="s">
        <v>351</v>
      </c>
      <c r="H137" s="2" t="s">
        <v>61</v>
      </c>
      <c r="I137" s="23">
        <v>100.0</v>
      </c>
      <c r="J137" s="24">
        <v>325.0</v>
      </c>
      <c r="K137" s="24">
        <v>7.15</v>
      </c>
      <c r="L137" s="24">
        <v>18.5</v>
      </c>
      <c r="M137" s="24">
        <v>4.1</v>
      </c>
      <c r="N137" s="24">
        <v>0.06</v>
      </c>
      <c r="O137" s="24">
        <v>33.0</v>
      </c>
      <c r="P137" s="24">
        <v>0.0</v>
      </c>
      <c r="Q137" s="25">
        <v>365.0</v>
      </c>
      <c r="R137" s="35"/>
      <c r="S137" s="26" t="s">
        <v>33</v>
      </c>
      <c r="T137" s="27">
        <v>109.0</v>
      </c>
      <c r="U137" s="27">
        <f t="shared" si="118"/>
        <v>1.09</v>
      </c>
      <c r="V137" s="28">
        <f t="shared" ref="V137:AC137" si="134">$U$137*J137</f>
        <v>354.25</v>
      </c>
      <c r="W137" s="28">
        <f t="shared" si="134"/>
        <v>7.7935</v>
      </c>
      <c r="X137" s="28">
        <f t="shared" si="134"/>
        <v>20.165</v>
      </c>
      <c r="Y137" s="28">
        <f t="shared" si="134"/>
        <v>4.469</v>
      </c>
      <c r="Z137" s="28">
        <f t="shared" si="134"/>
        <v>0.0654</v>
      </c>
      <c r="AA137" s="28">
        <f t="shared" si="134"/>
        <v>35.97</v>
      </c>
      <c r="AB137" s="28">
        <f t="shared" si="134"/>
        <v>0</v>
      </c>
      <c r="AC137" s="29">
        <f t="shared" si="134"/>
        <v>397.85</v>
      </c>
      <c r="AD137" s="30" t="s">
        <v>350</v>
      </c>
      <c r="AE137" s="2"/>
      <c r="AF137" s="1"/>
      <c r="AG137" s="1"/>
      <c r="AH137" s="1"/>
      <c r="AI137" s="2"/>
      <c r="AJ137" s="2"/>
      <c r="AK137" s="2"/>
      <c r="AL137" s="2"/>
      <c r="AM137" s="2"/>
      <c r="AN137" s="2"/>
      <c r="AO137" s="2"/>
    </row>
    <row r="138" ht="14.25" customHeight="1">
      <c r="A138" s="1" t="s">
        <v>53</v>
      </c>
      <c r="C138" s="2" t="s">
        <v>352</v>
      </c>
      <c r="D138" s="2">
        <v>100.0</v>
      </c>
      <c r="E138" s="2" t="s">
        <v>296</v>
      </c>
      <c r="F138" s="2" t="s">
        <v>353</v>
      </c>
      <c r="G138" s="2" t="s">
        <v>354</v>
      </c>
      <c r="H138" s="2" t="s">
        <v>61</v>
      </c>
      <c r="I138" s="23">
        <v>100.0</v>
      </c>
      <c r="J138" s="24">
        <v>110.0</v>
      </c>
      <c r="K138" s="24">
        <v>1.3</v>
      </c>
      <c r="L138" s="24">
        <v>2.2</v>
      </c>
      <c r="M138" s="24">
        <v>0.37</v>
      </c>
      <c r="N138" s="24">
        <v>0.0</v>
      </c>
      <c r="O138" s="24">
        <v>21.0</v>
      </c>
      <c r="P138" s="24">
        <v>0.0</v>
      </c>
      <c r="Q138" s="25">
        <v>190.0</v>
      </c>
      <c r="R138" s="35"/>
      <c r="S138" s="26" t="s">
        <v>33</v>
      </c>
      <c r="T138" s="27">
        <v>40.0</v>
      </c>
      <c r="U138" s="27">
        <f t="shared" si="118"/>
        <v>0.4</v>
      </c>
      <c r="V138" s="28">
        <f t="shared" ref="V138:AC138" si="135">$U$138*J138</f>
        <v>44</v>
      </c>
      <c r="W138" s="28">
        <f t="shared" si="135"/>
        <v>0.52</v>
      </c>
      <c r="X138" s="28">
        <f t="shared" si="135"/>
        <v>0.88</v>
      </c>
      <c r="Y138" s="28">
        <f t="shared" si="135"/>
        <v>0.148</v>
      </c>
      <c r="Z138" s="28">
        <f t="shared" si="135"/>
        <v>0</v>
      </c>
      <c r="AA138" s="28">
        <f t="shared" si="135"/>
        <v>8.4</v>
      </c>
      <c r="AB138" s="28">
        <f t="shared" si="135"/>
        <v>0</v>
      </c>
      <c r="AC138" s="29">
        <f t="shared" si="135"/>
        <v>76</v>
      </c>
      <c r="AD138" s="30" t="s">
        <v>353</v>
      </c>
      <c r="AE138" s="1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ht="14.25" customHeight="1">
      <c r="A139" s="1" t="s">
        <v>53</v>
      </c>
      <c r="C139" s="2" t="s">
        <v>355</v>
      </c>
      <c r="D139" s="2">
        <v>100.0</v>
      </c>
      <c r="E139" s="2" t="s">
        <v>296</v>
      </c>
      <c r="F139" s="2" t="s">
        <v>356</v>
      </c>
      <c r="G139" s="2" t="s">
        <v>357</v>
      </c>
      <c r="H139" s="2" t="s">
        <v>61</v>
      </c>
      <c r="I139" s="23">
        <v>100.0</v>
      </c>
      <c r="J139" s="24">
        <v>87.0</v>
      </c>
      <c r="K139" s="24">
        <v>2.3</v>
      </c>
      <c r="L139" s="24">
        <v>3.6</v>
      </c>
      <c r="M139" s="24">
        <v>0.66</v>
      </c>
      <c r="N139" s="24">
        <v>0.0</v>
      </c>
      <c r="O139" s="24">
        <v>11.0</v>
      </c>
      <c r="P139" s="24">
        <v>0.0</v>
      </c>
      <c r="Q139" s="25">
        <v>430.0</v>
      </c>
      <c r="R139" s="35"/>
      <c r="S139" s="26" t="s">
        <v>33</v>
      </c>
      <c r="T139" s="27">
        <v>50.0</v>
      </c>
      <c r="U139" s="27">
        <f t="shared" si="118"/>
        <v>0.5</v>
      </c>
      <c r="V139" s="28">
        <f t="shared" ref="V139:AC139" si="136">$U$139*J139</f>
        <v>43.5</v>
      </c>
      <c r="W139" s="28">
        <f t="shared" si="136"/>
        <v>1.15</v>
      </c>
      <c r="X139" s="28">
        <f t="shared" si="136"/>
        <v>1.8</v>
      </c>
      <c r="Y139" s="28">
        <f t="shared" si="136"/>
        <v>0.33</v>
      </c>
      <c r="Z139" s="28">
        <f t="shared" si="136"/>
        <v>0</v>
      </c>
      <c r="AA139" s="28">
        <f t="shared" si="136"/>
        <v>5.5</v>
      </c>
      <c r="AB139" s="28">
        <f t="shared" si="136"/>
        <v>0</v>
      </c>
      <c r="AC139" s="29">
        <f t="shared" si="136"/>
        <v>215</v>
      </c>
      <c r="AD139" s="30" t="s">
        <v>356</v>
      </c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ht="14.25" customHeight="1">
      <c r="A140" s="1" t="s">
        <v>53</v>
      </c>
      <c r="C140" s="2" t="s">
        <v>358</v>
      </c>
      <c r="D140" s="2">
        <v>100.0</v>
      </c>
      <c r="E140" s="2" t="s">
        <v>296</v>
      </c>
      <c r="F140" s="2" t="s">
        <v>359</v>
      </c>
      <c r="G140" s="2" t="s">
        <v>360</v>
      </c>
      <c r="H140" s="2" t="s">
        <v>61</v>
      </c>
      <c r="I140" s="23">
        <v>100.0</v>
      </c>
      <c r="J140" s="24">
        <v>160.0</v>
      </c>
      <c r="K140" s="24">
        <v>3.2</v>
      </c>
      <c r="L140" s="24">
        <v>7.4</v>
      </c>
      <c r="M140" s="24">
        <v>1.3</v>
      </c>
      <c r="N140" s="24">
        <v>0.0</v>
      </c>
      <c r="O140" s="24">
        <v>20.0</v>
      </c>
      <c r="P140" s="24">
        <v>0.0</v>
      </c>
      <c r="Q140" s="25">
        <v>460.0</v>
      </c>
      <c r="R140" s="35"/>
      <c r="S140" s="26" t="s">
        <v>33</v>
      </c>
      <c r="T140" s="27">
        <v>77.0</v>
      </c>
      <c r="U140" s="27">
        <f t="shared" si="118"/>
        <v>0.77</v>
      </c>
      <c r="V140" s="28">
        <f t="shared" ref="V140:AC140" si="137">$U$140*J140</f>
        <v>123.2</v>
      </c>
      <c r="W140" s="28">
        <f t="shared" si="137"/>
        <v>2.464</v>
      </c>
      <c r="X140" s="28">
        <f t="shared" si="137"/>
        <v>5.698</v>
      </c>
      <c r="Y140" s="28">
        <f t="shared" si="137"/>
        <v>1.001</v>
      </c>
      <c r="Z140" s="28">
        <f t="shared" si="137"/>
        <v>0</v>
      </c>
      <c r="AA140" s="28">
        <f t="shared" si="137"/>
        <v>15.4</v>
      </c>
      <c r="AB140" s="28">
        <f t="shared" si="137"/>
        <v>0</v>
      </c>
      <c r="AC140" s="29">
        <f t="shared" si="137"/>
        <v>354.2</v>
      </c>
      <c r="AD140" s="30" t="s">
        <v>359</v>
      </c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ht="14.25" customHeight="1">
      <c r="A141" s="1" t="s">
        <v>53</v>
      </c>
      <c r="C141" s="2" t="s">
        <v>361</v>
      </c>
      <c r="D141" s="2">
        <v>100.0</v>
      </c>
      <c r="E141" s="2" t="s">
        <v>296</v>
      </c>
      <c r="F141" s="2" t="s">
        <v>362</v>
      </c>
      <c r="G141" s="2" t="s">
        <v>363</v>
      </c>
      <c r="H141" s="2" t="s">
        <v>61</v>
      </c>
      <c r="I141" s="23">
        <v>100.0</v>
      </c>
      <c r="J141" s="24">
        <v>190.0</v>
      </c>
      <c r="K141" s="24">
        <v>15.0</v>
      </c>
      <c r="L141" s="24">
        <v>13.0</v>
      </c>
      <c r="M141" s="24">
        <v>2.0</v>
      </c>
      <c r="N141" s="24">
        <v>0.0</v>
      </c>
      <c r="O141" s="24">
        <v>3.7</v>
      </c>
      <c r="P141" s="24">
        <v>0.0</v>
      </c>
      <c r="Q141" s="25">
        <v>620.0</v>
      </c>
      <c r="R141" s="35"/>
      <c r="S141" s="26" t="s">
        <v>33</v>
      </c>
      <c r="T141" s="77">
        <f>240.3/5</f>
        <v>48.06</v>
      </c>
      <c r="U141" s="27">
        <f t="shared" si="118"/>
        <v>0.4806</v>
      </c>
      <c r="V141" s="28">
        <f t="shared" ref="V141:AC141" si="138">$U$141*J141</f>
        <v>91.314</v>
      </c>
      <c r="W141" s="28">
        <f t="shared" si="138"/>
        <v>7.209</v>
      </c>
      <c r="X141" s="28">
        <f t="shared" si="138"/>
        <v>6.2478</v>
      </c>
      <c r="Y141" s="28">
        <f t="shared" si="138"/>
        <v>0.9612</v>
      </c>
      <c r="Z141" s="28">
        <f t="shared" si="138"/>
        <v>0</v>
      </c>
      <c r="AA141" s="28">
        <f t="shared" si="138"/>
        <v>1.77822</v>
      </c>
      <c r="AB141" s="28">
        <f t="shared" si="138"/>
        <v>0</v>
      </c>
      <c r="AC141" s="29">
        <f t="shared" si="138"/>
        <v>297.972</v>
      </c>
      <c r="AD141" s="30" t="s">
        <v>362</v>
      </c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ht="14.25" customHeight="1">
      <c r="A142" s="1" t="s">
        <v>53</v>
      </c>
      <c r="C142" s="2" t="s">
        <v>364</v>
      </c>
      <c r="D142" s="2">
        <v>100.0</v>
      </c>
      <c r="E142" s="2" t="s">
        <v>296</v>
      </c>
      <c r="F142" s="2" t="s">
        <v>365</v>
      </c>
      <c r="G142" s="2" t="s">
        <v>366</v>
      </c>
      <c r="H142" s="2" t="s">
        <v>61</v>
      </c>
      <c r="I142" s="23">
        <v>100.0</v>
      </c>
      <c r="J142" s="24">
        <v>210.0</v>
      </c>
      <c r="K142" s="24">
        <v>7.6</v>
      </c>
      <c r="L142" s="24">
        <v>6.7</v>
      </c>
      <c r="M142" s="24">
        <v>1.6</v>
      </c>
      <c r="N142" s="24">
        <v>0.0</v>
      </c>
      <c r="O142" s="24">
        <v>30.0</v>
      </c>
      <c r="P142" s="24">
        <v>0.0</v>
      </c>
      <c r="Q142" s="25">
        <v>420.0</v>
      </c>
      <c r="R142" s="35"/>
      <c r="S142" s="26" t="s">
        <v>33</v>
      </c>
      <c r="T142" s="27">
        <v>280.0</v>
      </c>
      <c r="U142" s="27">
        <f t="shared" si="118"/>
        <v>2.8</v>
      </c>
      <c r="V142" s="28">
        <f t="shared" ref="V142:AC142" si="139">$U$142*J142</f>
        <v>588</v>
      </c>
      <c r="W142" s="28">
        <f t="shared" si="139"/>
        <v>21.28</v>
      </c>
      <c r="X142" s="28">
        <f t="shared" si="139"/>
        <v>18.76</v>
      </c>
      <c r="Y142" s="28">
        <f t="shared" si="139"/>
        <v>4.48</v>
      </c>
      <c r="Z142" s="28">
        <f t="shared" si="139"/>
        <v>0</v>
      </c>
      <c r="AA142" s="28">
        <f t="shared" si="139"/>
        <v>84</v>
      </c>
      <c r="AB142" s="28">
        <f t="shared" si="139"/>
        <v>0</v>
      </c>
      <c r="AC142" s="29">
        <f t="shared" si="139"/>
        <v>1176</v>
      </c>
      <c r="AD142" s="45" t="s">
        <v>365</v>
      </c>
      <c r="AE142" s="2"/>
      <c r="AF142" s="2"/>
      <c r="AG142" s="2"/>
      <c r="AH142" s="2"/>
      <c r="AI142" s="2"/>
      <c r="AJ142" s="1"/>
      <c r="AK142" s="2"/>
      <c r="AL142" s="2"/>
      <c r="AM142" s="2"/>
      <c r="AN142" s="2"/>
      <c r="AO142" s="2"/>
    </row>
    <row r="143" ht="14.25" customHeight="1">
      <c r="A143" s="1"/>
      <c r="B143" s="1"/>
      <c r="C143" s="3" t="s">
        <v>367</v>
      </c>
      <c r="D143" s="2">
        <v>100.0</v>
      </c>
      <c r="E143" s="2" t="s">
        <v>30</v>
      </c>
      <c r="F143" s="3" t="s">
        <v>368</v>
      </c>
      <c r="G143" s="2"/>
      <c r="H143" s="2" t="s">
        <v>61</v>
      </c>
      <c r="I143" s="23">
        <v>100.0</v>
      </c>
      <c r="J143" s="24">
        <v>180.0</v>
      </c>
      <c r="K143" s="24">
        <v>8.5</v>
      </c>
      <c r="L143" s="24">
        <v>14.0</v>
      </c>
      <c r="M143" s="24">
        <v>2.9</v>
      </c>
      <c r="N143" s="24">
        <v>0.0</v>
      </c>
      <c r="O143" s="24">
        <v>5.9</v>
      </c>
      <c r="P143" s="24">
        <v>1.9</v>
      </c>
      <c r="Q143" s="25">
        <v>520.0</v>
      </c>
      <c r="R143" s="18"/>
      <c r="S143" s="26" t="s">
        <v>299</v>
      </c>
      <c r="T143" s="77">
        <v>76.9</v>
      </c>
      <c r="U143" s="27">
        <f t="shared" si="118"/>
        <v>0.769</v>
      </c>
      <c r="V143" s="28">
        <f t="shared" ref="V143:AC143" si="140">$U$143*J143</f>
        <v>138.42</v>
      </c>
      <c r="W143" s="28">
        <f t="shared" si="140"/>
        <v>6.5365</v>
      </c>
      <c r="X143" s="28">
        <f t="shared" si="140"/>
        <v>10.766</v>
      </c>
      <c r="Y143" s="28">
        <f t="shared" si="140"/>
        <v>2.2301</v>
      </c>
      <c r="Z143" s="28">
        <f t="shared" si="140"/>
        <v>0</v>
      </c>
      <c r="AA143" s="28">
        <f t="shared" si="140"/>
        <v>4.5371</v>
      </c>
      <c r="AB143" s="28">
        <f t="shared" si="140"/>
        <v>1.4611</v>
      </c>
      <c r="AC143" s="29">
        <f t="shared" si="140"/>
        <v>399.88</v>
      </c>
      <c r="AD143" s="30" t="s">
        <v>368</v>
      </c>
      <c r="AE143" s="2"/>
      <c r="AF143" s="2"/>
      <c r="AG143" s="2"/>
      <c r="AH143" s="2"/>
      <c r="AI143" s="1"/>
      <c r="AJ143" s="2"/>
      <c r="AK143" s="1"/>
      <c r="AL143" s="1"/>
      <c r="AM143" s="1"/>
      <c r="AN143" s="1"/>
      <c r="AO143" s="1"/>
    </row>
    <row r="144" ht="14.25" customHeight="1">
      <c r="A144" s="1" t="s">
        <v>53</v>
      </c>
      <c r="C144" s="2" t="s">
        <v>369</v>
      </c>
      <c r="D144" s="2">
        <v>100.0</v>
      </c>
      <c r="E144" s="2" t="s">
        <v>296</v>
      </c>
      <c r="F144" s="2" t="s">
        <v>370</v>
      </c>
      <c r="G144" s="2" t="s">
        <v>371</v>
      </c>
      <c r="H144" s="2" t="s">
        <v>61</v>
      </c>
      <c r="I144" s="23">
        <v>100.0</v>
      </c>
      <c r="J144" s="24">
        <v>250.0</v>
      </c>
      <c r="K144" s="24">
        <v>26.7</v>
      </c>
      <c r="L144" s="24">
        <v>1.1</v>
      </c>
      <c r="M144" s="24">
        <v>0.0</v>
      </c>
      <c r="N144" s="24">
        <v>0.0</v>
      </c>
      <c r="O144" s="24">
        <v>44.1</v>
      </c>
      <c r="P144" s="24">
        <v>0.0</v>
      </c>
      <c r="Q144" s="25">
        <v>710.5</v>
      </c>
      <c r="R144" s="35"/>
      <c r="S144" s="26" t="s">
        <v>372</v>
      </c>
      <c r="T144" s="27">
        <v>0.5</v>
      </c>
      <c r="U144" s="27">
        <f t="shared" si="118"/>
        <v>0.005</v>
      </c>
      <c r="V144" s="28">
        <f t="shared" ref="V144:AC144" si="141">$U$144*J144</f>
        <v>1.25</v>
      </c>
      <c r="W144" s="28">
        <f t="shared" si="141"/>
        <v>0.1335</v>
      </c>
      <c r="X144" s="28">
        <f t="shared" si="141"/>
        <v>0.0055</v>
      </c>
      <c r="Y144" s="28">
        <f t="shared" si="141"/>
        <v>0</v>
      </c>
      <c r="Z144" s="28">
        <f t="shared" si="141"/>
        <v>0</v>
      </c>
      <c r="AA144" s="28">
        <f t="shared" si="141"/>
        <v>0.2205</v>
      </c>
      <c r="AB144" s="28">
        <f t="shared" si="141"/>
        <v>0</v>
      </c>
      <c r="AC144" s="29">
        <f t="shared" si="141"/>
        <v>3.5525</v>
      </c>
      <c r="AD144" s="30" t="s">
        <v>370</v>
      </c>
      <c r="AE144" s="2"/>
      <c r="AF144" s="1"/>
      <c r="AG144" s="1"/>
      <c r="AH144" s="1"/>
      <c r="AI144" s="2"/>
      <c r="AJ144" s="2"/>
      <c r="AK144" s="2"/>
      <c r="AL144" s="2"/>
      <c r="AM144" s="2"/>
      <c r="AN144" s="2"/>
      <c r="AO144" s="2"/>
    </row>
    <row r="145" ht="14.25" customHeight="1">
      <c r="A145" s="1" t="s">
        <v>53</v>
      </c>
      <c r="C145" s="2" t="s">
        <v>373</v>
      </c>
      <c r="D145" s="2">
        <v>100.0</v>
      </c>
      <c r="E145" s="2" t="s">
        <v>296</v>
      </c>
      <c r="F145" s="2" t="s">
        <v>374</v>
      </c>
      <c r="G145" s="2" t="s">
        <v>375</v>
      </c>
      <c r="H145" s="2" t="s">
        <v>61</v>
      </c>
      <c r="I145" s="23">
        <v>100.0</v>
      </c>
      <c r="J145" s="24">
        <v>151.22</v>
      </c>
      <c r="K145" s="24">
        <v>21.31</v>
      </c>
      <c r="L145" s="24">
        <v>6.29</v>
      </c>
      <c r="M145" s="24">
        <v>1.83</v>
      </c>
      <c r="N145" s="24">
        <v>0.14</v>
      </c>
      <c r="O145" s="24">
        <v>1.02</v>
      </c>
      <c r="P145" s="24">
        <v>0.0</v>
      </c>
      <c r="Q145" s="25">
        <v>72.67</v>
      </c>
      <c r="R145" s="35"/>
      <c r="S145" s="26" t="s">
        <v>376</v>
      </c>
      <c r="T145" s="27">
        <v>290.0</v>
      </c>
      <c r="U145" s="27">
        <f t="shared" si="118"/>
        <v>2.9</v>
      </c>
      <c r="V145" s="28">
        <f t="shared" ref="V145:AC145" si="142">$U$145*J145</f>
        <v>438.538</v>
      </c>
      <c r="W145" s="28">
        <f t="shared" si="142"/>
        <v>61.799</v>
      </c>
      <c r="X145" s="28">
        <f t="shared" si="142"/>
        <v>18.241</v>
      </c>
      <c r="Y145" s="28">
        <f t="shared" si="142"/>
        <v>5.307</v>
      </c>
      <c r="Z145" s="28">
        <f t="shared" si="142"/>
        <v>0.406</v>
      </c>
      <c r="AA145" s="28">
        <f t="shared" si="142"/>
        <v>2.958</v>
      </c>
      <c r="AB145" s="28">
        <f t="shared" si="142"/>
        <v>0</v>
      </c>
      <c r="AC145" s="29">
        <f t="shared" si="142"/>
        <v>210.743</v>
      </c>
      <c r="AD145" s="30" t="s">
        <v>374</v>
      </c>
      <c r="AE145" s="1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ht="14.25" customHeight="1">
      <c r="A146" s="1" t="s">
        <v>53</v>
      </c>
      <c r="C146" s="2" t="s">
        <v>377</v>
      </c>
      <c r="D146" s="2">
        <v>100.0</v>
      </c>
      <c r="E146" s="2" t="s">
        <v>296</v>
      </c>
      <c r="F146" s="2" t="s">
        <v>378</v>
      </c>
      <c r="G146" s="2" t="s">
        <v>379</v>
      </c>
      <c r="H146" s="2" t="s">
        <v>61</v>
      </c>
      <c r="I146" s="23">
        <v>100.0</v>
      </c>
      <c r="J146" s="24">
        <v>171.0</v>
      </c>
      <c r="K146" s="24">
        <v>14.2</v>
      </c>
      <c r="L146" s="24">
        <v>10.7</v>
      </c>
      <c r="M146" s="24">
        <v>0.0</v>
      </c>
      <c r="N146" s="24">
        <v>0.0</v>
      </c>
      <c r="O146" s="24">
        <v>4.5</v>
      </c>
      <c r="P146" s="24">
        <v>0.0</v>
      </c>
      <c r="Q146" s="25">
        <v>542.7</v>
      </c>
      <c r="R146" s="35"/>
      <c r="S146" s="26" t="s">
        <v>299</v>
      </c>
      <c r="T146" s="27">
        <v>70.0</v>
      </c>
      <c r="U146" s="27">
        <f t="shared" si="118"/>
        <v>0.7</v>
      </c>
      <c r="V146" s="28">
        <f t="shared" ref="V146:AC146" si="143">$U$146*J146</f>
        <v>119.7</v>
      </c>
      <c r="W146" s="28">
        <f t="shared" si="143"/>
        <v>9.94</v>
      </c>
      <c r="X146" s="28">
        <f t="shared" si="143"/>
        <v>7.49</v>
      </c>
      <c r="Y146" s="28">
        <f t="shared" si="143"/>
        <v>0</v>
      </c>
      <c r="Z146" s="28">
        <f t="shared" si="143"/>
        <v>0</v>
      </c>
      <c r="AA146" s="28">
        <f t="shared" si="143"/>
        <v>3.15</v>
      </c>
      <c r="AB146" s="28">
        <f t="shared" si="143"/>
        <v>0</v>
      </c>
      <c r="AC146" s="29">
        <f t="shared" si="143"/>
        <v>379.89</v>
      </c>
      <c r="AD146" s="30" t="s">
        <v>378</v>
      </c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ht="14.25" customHeight="1">
      <c r="A147" s="1" t="s">
        <v>53</v>
      </c>
      <c r="C147" s="2" t="s">
        <v>380</v>
      </c>
      <c r="D147" s="2">
        <v>100.0</v>
      </c>
      <c r="E147" s="2" t="s">
        <v>296</v>
      </c>
      <c r="F147" s="2" t="s">
        <v>381</v>
      </c>
      <c r="G147" s="2" t="s">
        <v>382</v>
      </c>
      <c r="H147" s="2" t="s">
        <v>61</v>
      </c>
      <c r="I147" s="23">
        <v>100.0</v>
      </c>
      <c r="J147" s="24">
        <v>190.0</v>
      </c>
      <c r="K147" s="24">
        <v>12.7</v>
      </c>
      <c r="L147" s="24">
        <v>12.7</v>
      </c>
      <c r="M147" s="24">
        <v>0.0</v>
      </c>
      <c r="N147" s="24">
        <v>0.0</v>
      </c>
      <c r="O147" s="24">
        <v>6.3</v>
      </c>
      <c r="P147" s="24">
        <v>0.0</v>
      </c>
      <c r="Q147" s="25">
        <v>2706.1</v>
      </c>
      <c r="R147" s="35"/>
      <c r="S147" s="26" t="s">
        <v>299</v>
      </c>
      <c r="T147" s="27">
        <v>70.0</v>
      </c>
      <c r="U147" s="27">
        <f t="shared" si="118"/>
        <v>0.7</v>
      </c>
      <c r="V147" s="28">
        <f t="shared" ref="V147:AC147" si="144">$U$147*J147</f>
        <v>133</v>
      </c>
      <c r="W147" s="28">
        <f t="shared" si="144"/>
        <v>8.89</v>
      </c>
      <c r="X147" s="28">
        <f t="shared" si="144"/>
        <v>8.89</v>
      </c>
      <c r="Y147" s="28">
        <f t="shared" si="144"/>
        <v>0</v>
      </c>
      <c r="Z147" s="28">
        <f t="shared" si="144"/>
        <v>0</v>
      </c>
      <c r="AA147" s="28">
        <f t="shared" si="144"/>
        <v>4.41</v>
      </c>
      <c r="AB147" s="28">
        <f t="shared" si="144"/>
        <v>0</v>
      </c>
      <c r="AC147" s="29">
        <f t="shared" si="144"/>
        <v>1894.27</v>
      </c>
      <c r="AD147" s="45" t="s">
        <v>381</v>
      </c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ht="14.25" customHeight="1">
      <c r="A148" s="1" t="s">
        <v>53</v>
      </c>
      <c r="C148" s="2" t="s">
        <v>383</v>
      </c>
      <c r="D148" s="2">
        <v>100.0</v>
      </c>
      <c r="E148" s="2" t="s">
        <v>296</v>
      </c>
      <c r="F148" s="2" t="s">
        <v>384</v>
      </c>
      <c r="G148" s="2" t="s">
        <v>385</v>
      </c>
      <c r="H148" s="2" t="s">
        <v>61</v>
      </c>
      <c r="I148" s="23">
        <v>100.0</v>
      </c>
      <c r="J148" s="24">
        <v>194.0</v>
      </c>
      <c r="K148" s="24">
        <v>16.5</v>
      </c>
      <c r="L148" s="24">
        <v>12.5</v>
      </c>
      <c r="M148" s="24">
        <v>0.0</v>
      </c>
      <c r="N148" s="24">
        <v>0.0</v>
      </c>
      <c r="O148" s="24">
        <v>4.2</v>
      </c>
      <c r="P148" s="24">
        <v>0.0</v>
      </c>
      <c r="Q148" s="25">
        <v>373.8</v>
      </c>
      <c r="R148" s="35"/>
      <c r="S148" s="26" t="s">
        <v>326</v>
      </c>
      <c r="T148" s="27">
        <v>60.0</v>
      </c>
      <c r="U148" s="27">
        <f t="shared" si="118"/>
        <v>0.6</v>
      </c>
      <c r="V148" s="28">
        <f t="shared" ref="V148:AC148" si="145">$U$148*J148</f>
        <v>116.4</v>
      </c>
      <c r="W148" s="28">
        <f t="shared" si="145"/>
        <v>9.9</v>
      </c>
      <c r="X148" s="28">
        <f t="shared" si="145"/>
        <v>7.5</v>
      </c>
      <c r="Y148" s="28">
        <f t="shared" si="145"/>
        <v>0</v>
      </c>
      <c r="Z148" s="28">
        <f t="shared" si="145"/>
        <v>0</v>
      </c>
      <c r="AA148" s="28">
        <f t="shared" si="145"/>
        <v>2.52</v>
      </c>
      <c r="AB148" s="28">
        <f t="shared" si="145"/>
        <v>0</v>
      </c>
      <c r="AC148" s="29">
        <f t="shared" si="145"/>
        <v>224.28</v>
      </c>
      <c r="AD148" s="30" t="s">
        <v>384</v>
      </c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ht="14.25" customHeight="1">
      <c r="A149" s="1" t="s">
        <v>53</v>
      </c>
      <c r="C149" s="2" t="s">
        <v>386</v>
      </c>
      <c r="D149" s="2">
        <v>100.0</v>
      </c>
      <c r="E149" s="2" t="s">
        <v>296</v>
      </c>
      <c r="F149" s="2" t="s">
        <v>387</v>
      </c>
      <c r="G149" s="2" t="s">
        <v>388</v>
      </c>
      <c r="H149" s="2" t="s">
        <v>61</v>
      </c>
      <c r="I149" s="23">
        <v>100.0</v>
      </c>
      <c r="J149" s="24">
        <v>121.0</v>
      </c>
      <c r="K149" s="24">
        <v>20.4</v>
      </c>
      <c r="L149" s="24">
        <v>0.3</v>
      </c>
      <c r="M149" s="24">
        <v>0.0</v>
      </c>
      <c r="N149" s="24">
        <v>0.0</v>
      </c>
      <c r="O149" s="24">
        <v>9.3</v>
      </c>
      <c r="P149" s="24">
        <v>0.0</v>
      </c>
      <c r="Q149" s="25">
        <v>230.0</v>
      </c>
      <c r="R149" s="35"/>
      <c r="S149" s="26" t="s">
        <v>389</v>
      </c>
      <c r="T149" s="27">
        <v>60.0</v>
      </c>
      <c r="U149" s="27">
        <f t="shared" si="118"/>
        <v>0.6</v>
      </c>
      <c r="V149" s="28">
        <f t="shared" ref="V149:AC149" si="146">$U$149*J149</f>
        <v>72.6</v>
      </c>
      <c r="W149" s="28">
        <f t="shared" si="146"/>
        <v>12.24</v>
      </c>
      <c r="X149" s="28">
        <f t="shared" si="146"/>
        <v>0.18</v>
      </c>
      <c r="Y149" s="28">
        <f t="shared" si="146"/>
        <v>0</v>
      </c>
      <c r="Z149" s="28">
        <f t="shared" si="146"/>
        <v>0</v>
      </c>
      <c r="AA149" s="28">
        <f t="shared" si="146"/>
        <v>5.58</v>
      </c>
      <c r="AB149" s="28">
        <f t="shared" si="146"/>
        <v>0</v>
      </c>
      <c r="AC149" s="29">
        <f t="shared" si="146"/>
        <v>138</v>
      </c>
      <c r="AD149" s="30" t="s">
        <v>387</v>
      </c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ht="14.25" customHeight="1">
      <c r="A150" s="1" t="s">
        <v>53</v>
      </c>
      <c r="C150" s="2" t="s">
        <v>390</v>
      </c>
      <c r="D150" s="2">
        <v>100.0</v>
      </c>
      <c r="E150" s="2" t="s">
        <v>296</v>
      </c>
      <c r="F150" s="2" t="s">
        <v>391</v>
      </c>
      <c r="G150" s="2" t="s">
        <v>392</v>
      </c>
      <c r="H150" s="2" t="s">
        <v>61</v>
      </c>
      <c r="I150" s="23">
        <v>100.0</v>
      </c>
      <c r="J150" s="24">
        <v>21.0</v>
      </c>
      <c r="K150" s="24">
        <v>1.55</v>
      </c>
      <c r="L150" s="24">
        <v>0.3</v>
      </c>
      <c r="M150" s="24">
        <v>0.0</v>
      </c>
      <c r="N150" s="24">
        <v>0.0</v>
      </c>
      <c r="O150" s="24">
        <v>3.55</v>
      </c>
      <c r="P150" s="24">
        <v>0.0</v>
      </c>
      <c r="Q150" s="25">
        <v>36.8</v>
      </c>
      <c r="R150" s="35"/>
      <c r="S150" s="26" t="s">
        <v>393</v>
      </c>
      <c r="T150" s="27">
        <v>15.0</v>
      </c>
      <c r="U150" s="27">
        <f t="shared" si="118"/>
        <v>0.15</v>
      </c>
      <c r="V150" s="28">
        <f t="shared" ref="V150:AC150" si="147">$U$150*J150</f>
        <v>3.15</v>
      </c>
      <c r="W150" s="28">
        <f t="shared" si="147"/>
        <v>0.2325</v>
      </c>
      <c r="X150" s="28">
        <f t="shared" si="147"/>
        <v>0.045</v>
      </c>
      <c r="Y150" s="28">
        <f t="shared" si="147"/>
        <v>0</v>
      </c>
      <c r="Z150" s="28">
        <f t="shared" si="147"/>
        <v>0</v>
      </c>
      <c r="AA150" s="28">
        <f t="shared" si="147"/>
        <v>0.5325</v>
      </c>
      <c r="AB150" s="28">
        <f t="shared" si="147"/>
        <v>0</v>
      </c>
      <c r="AC150" s="29">
        <f t="shared" si="147"/>
        <v>5.52</v>
      </c>
      <c r="AD150" s="74" t="s">
        <v>391</v>
      </c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ht="14.25" customHeight="1">
      <c r="A151" s="1" t="s">
        <v>53</v>
      </c>
      <c r="C151" s="2" t="s">
        <v>394</v>
      </c>
      <c r="D151" s="2">
        <v>100.0</v>
      </c>
      <c r="E151" s="2" t="s">
        <v>296</v>
      </c>
      <c r="F151" s="2" t="s">
        <v>395</v>
      </c>
      <c r="G151" s="2" t="s">
        <v>396</v>
      </c>
      <c r="H151" s="2" t="s">
        <v>61</v>
      </c>
      <c r="I151" s="23">
        <v>100.0</v>
      </c>
      <c r="J151" s="24">
        <v>294.0</v>
      </c>
      <c r="K151" s="24">
        <v>18.47</v>
      </c>
      <c r="L151" s="24">
        <v>23.8</v>
      </c>
      <c r="M151" s="24">
        <v>8.43</v>
      </c>
      <c r="N151" s="24">
        <v>0.0</v>
      </c>
      <c r="O151" s="24">
        <v>0.0</v>
      </c>
      <c r="P151" s="24">
        <v>0.0</v>
      </c>
      <c r="Q151" s="25">
        <v>54.0</v>
      </c>
      <c r="R151" s="35"/>
      <c r="S151" s="26" t="s">
        <v>397</v>
      </c>
      <c r="T151" s="27">
        <f>500/2</f>
        <v>250</v>
      </c>
      <c r="U151" s="27">
        <f t="shared" si="118"/>
        <v>2.5</v>
      </c>
      <c r="V151" s="28">
        <f t="shared" ref="V151:AC151" si="148">$U$151*J151</f>
        <v>735</v>
      </c>
      <c r="W151" s="28">
        <f t="shared" si="148"/>
        <v>46.175</v>
      </c>
      <c r="X151" s="28">
        <f t="shared" si="148"/>
        <v>59.5</v>
      </c>
      <c r="Y151" s="28">
        <f t="shared" si="148"/>
        <v>21.075</v>
      </c>
      <c r="Z151" s="28">
        <f t="shared" si="148"/>
        <v>0</v>
      </c>
      <c r="AA151" s="28">
        <f t="shared" si="148"/>
        <v>0</v>
      </c>
      <c r="AB151" s="28">
        <f t="shared" si="148"/>
        <v>0</v>
      </c>
      <c r="AC151" s="29">
        <f t="shared" si="148"/>
        <v>135</v>
      </c>
      <c r="AD151" s="45" t="s">
        <v>395</v>
      </c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ht="14.25" customHeight="1">
      <c r="A152" s="1" t="s">
        <v>53</v>
      </c>
      <c r="C152" s="2" t="s">
        <v>398</v>
      </c>
      <c r="D152" s="2">
        <v>100.0</v>
      </c>
      <c r="E152" s="2" t="s">
        <v>296</v>
      </c>
      <c r="F152" s="2" t="s">
        <v>399</v>
      </c>
      <c r="G152" s="2" t="s">
        <v>400</v>
      </c>
      <c r="H152" s="2" t="s">
        <v>61</v>
      </c>
      <c r="I152" s="23">
        <v>100.0</v>
      </c>
      <c r="J152" s="24">
        <v>274.0</v>
      </c>
      <c r="K152" s="24">
        <v>9.63</v>
      </c>
      <c r="L152" s="24">
        <v>1.06</v>
      </c>
      <c r="M152" s="24">
        <v>0.0</v>
      </c>
      <c r="N152" s="24">
        <v>0.0</v>
      </c>
      <c r="O152" s="24">
        <v>70.16</v>
      </c>
      <c r="P152" s="24">
        <v>0.0</v>
      </c>
      <c r="Q152" s="25">
        <v>58.55</v>
      </c>
      <c r="R152" s="35"/>
      <c r="S152" s="26" t="s">
        <v>393</v>
      </c>
      <c r="T152" s="27">
        <v>20.0</v>
      </c>
      <c r="U152" s="27">
        <f t="shared" si="118"/>
        <v>0.2</v>
      </c>
      <c r="V152" s="28">
        <f t="shared" ref="V152:AC152" si="149">$U$152*J152</f>
        <v>54.8</v>
      </c>
      <c r="W152" s="28">
        <f t="shared" si="149"/>
        <v>1.926</v>
      </c>
      <c r="X152" s="28">
        <f t="shared" si="149"/>
        <v>0.212</v>
      </c>
      <c r="Y152" s="28">
        <f t="shared" si="149"/>
        <v>0</v>
      </c>
      <c r="Z152" s="28">
        <f t="shared" si="149"/>
        <v>0</v>
      </c>
      <c r="AA152" s="28">
        <f t="shared" si="149"/>
        <v>14.032</v>
      </c>
      <c r="AB152" s="28">
        <f t="shared" si="149"/>
        <v>0</v>
      </c>
      <c r="AC152" s="29">
        <f t="shared" si="149"/>
        <v>11.71</v>
      </c>
      <c r="AD152" s="74" t="s">
        <v>399</v>
      </c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ht="14.25" customHeight="1">
      <c r="A153" s="1" t="s">
        <v>53</v>
      </c>
      <c r="C153" s="2" t="s">
        <v>401</v>
      </c>
      <c r="D153" s="2">
        <v>100.0</v>
      </c>
      <c r="E153" s="2" t="s">
        <v>296</v>
      </c>
      <c r="F153" s="2" t="s">
        <v>402</v>
      </c>
      <c r="G153" s="2" t="s">
        <v>403</v>
      </c>
      <c r="H153" s="2" t="s">
        <v>61</v>
      </c>
      <c r="I153" s="23">
        <v>100.0</v>
      </c>
      <c r="J153" s="24">
        <v>33.0</v>
      </c>
      <c r="K153" s="24">
        <v>3.7</v>
      </c>
      <c r="L153" s="24">
        <v>0.3</v>
      </c>
      <c r="M153" s="24">
        <v>0.0</v>
      </c>
      <c r="N153" s="24">
        <v>0.0</v>
      </c>
      <c r="O153" s="24">
        <v>3.8</v>
      </c>
      <c r="P153" s="24">
        <v>0.0</v>
      </c>
      <c r="Q153" s="25">
        <v>325.0</v>
      </c>
      <c r="R153" s="35"/>
      <c r="S153" s="76" t="s">
        <v>404</v>
      </c>
      <c r="T153" s="27">
        <v>50.0</v>
      </c>
      <c r="U153" s="27">
        <f t="shared" si="118"/>
        <v>0.5</v>
      </c>
      <c r="V153" s="28">
        <f t="shared" ref="V153:AC153" si="150">$U$153*J153</f>
        <v>16.5</v>
      </c>
      <c r="W153" s="28">
        <f t="shared" si="150"/>
        <v>1.85</v>
      </c>
      <c r="X153" s="28">
        <f t="shared" si="150"/>
        <v>0.15</v>
      </c>
      <c r="Y153" s="28">
        <f t="shared" si="150"/>
        <v>0</v>
      </c>
      <c r="Z153" s="28">
        <f t="shared" si="150"/>
        <v>0</v>
      </c>
      <c r="AA153" s="28">
        <f t="shared" si="150"/>
        <v>1.9</v>
      </c>
      <c r="AB153" s="28">
        <f t="shared" si="150"/>
        <v>0</v>
      </c>
      <c r="AC153" s="29">
        <f t="shared" si="150"/>
        <v>162.5</v>
      </c>
      <c r="AD153" s="30" t="s">
        <v>402</v>
      </c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ht="14.25" customHeight="1">
      <c r="A154" s="1" t="s">
        <v>53</v>
      </c>
      <c r="C154" s="2" t="s">
        <v>405</v>
      </c>
      <c r="D154" s="2">
        <v>100.0</v>
      </c>
      <c r="E154" s="2" t="s">
        <v>296</v>
      </c>
      <c r="F154" s="2" t="s">
        <v>406</v>
      </c>
      <c r="G154" s="2">
        <v>19530.0</v>
      </c>
      <c r="H154" s="2" t="s">
        <v>298</v>
      </c>
      <c r="I154" s="23">
        <v>100.0</v>
      </c>
      <c r="J154" s="24">
        <v>158.0</v>
      </c>
      <c r="K154" s="24">
        <v>13.05</v>
      </c>
      <c r="L154" s="24">
        <v>11.09</v>
      </c>
      <c r="M154" s="24">
        <v>3.56</v>
      </c>
      <c r="N154" s="24">
        <v>0.0</v>
      </c>
      <c r="O154" s="24">
        <v>0.41</v>
      </c>
      <c r="P154" s="24">
        <v>0.0</v>
      </c>
      <c r="Q154" s="25">
        <v>141.0</v>
      </c>
      <c r="R154" s="35"/>
      <c r="S154" s="26" t="s">
        <v>299</v>
      </c>
      <c r="T154" s="27">
        <v>9.0</v>
      </c>
      <c r="U154" s="27">
        <f t="shared" si="118"/>
        <v>0.09</v>
      </c>
      <c r="V154" s="28">
        <f t="shared" ref="V154:AC154" si="151">$U$154*J154</f>
        <v>14.22</v>
      </c>
      <c r="W154" s="28">
        <f t="shared" si="151"/>
        <v>1.1745</v>
      </c>
      <c r="X154" s="28">
        <f t="shared" si="151"/>
        <v>0.9981</v>
      </c>
      <c r="Y154" s="28">
        <f t="shared" si="151"/>
        <v>0.3204</v>
      </c>
      <c r="Z154" s="28">
        <f t="shared" si="151"/>
        <v>0</v>
      </c>
      <c r="AA154" s="28">
        <f t="shared" si="151"/>
        <v>0.0369</v>
      </c>
      <c r="AB154" s="28">
        <f t="shared" si="151"/>
        <v>0</v>
      </c>
      <c r="AC154" s="29">
        <f t="shared" si="151"/>
        <v>12.69</v>
      </c>
      <c r="AD154" s="30" t="s">
        <v>406</v>
      </c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ht="14.25" customHeight="1">
      <c r="A155" s="1" t="s">
        <v>53</v>
      </c>
      <c r="C155" s="2" t="s">
        <v>407</v>
      </c>
      <c r="D155" s="2">
        <v>100.0</v>
      </c>
      <c r="E155" s="2" t="s">
        <v>296</v>
      </c>
      <c r="F155" s="2" t="s">
        <v>408</v>
      </c>
      <c r="G155" s="2">
        <v>17060.0</v>
      </c>
      <c r="H155" s="2" t="s">
        <v>298</v>
      </c>
      <c r="I155" s="23">
        <v>100.0</v>
      </c>
      <c r="J155" s="24">
        <v>208.0</v>
      </c>
      <c r="K155" s="24">
        <v>24.62</v>
      </c>
      <c r="L155" s="24">
        <v>11.45</v>
      </c>
      <c r="M155" s="24">
        <v>1.53</v>
      </c>
      <c r="N155" s="24">
        <v>0.0</v>
      </c>
      <c r="O155" s="24">
        <v>0.0</v>
      </c>
      <c r="P155" s="24">
        <v>0.0</v>
      </c>
      <c r="Q155" s="25">
        <v>307.0</v>
      </c>
      <c r="R155" s="35"/>
      <c r="S155" s="26" t="s">
        <v>314</v>
      </c>
      <c r="T155" s="27">
        <v>92.0</v>
      </c>
      <c r="U155" s="27">
        <f t="shared" si="118"/>
        <v>0.92</v>
      </c>
      <c r="V155" s="28">
        <f t="shared" ref="V155:AC155" si="152">$U$155*J155</f>
        <v>191.36</v>
      </c>
      <c r="W155" s="28">
        <f t="shared" si="152"/>
        <v>22.6504</v>
      </c>
      <c r="X155" s="28">
        <f t="shared" si="152"/>
        <v>10.534</v>
      </c>
      <c r="Y155" s="28">
        <f t="shared" si="152"/>
        <v>1.4076</v>
      </c>
      <c r="Z155" s="28">
        <f t="shared" si="152"/>
        <v>0</v>
      </c>
      <c r="AA155" s="28">
        <f t="shared" si="152"/>
        <v>0</v>
      </c>
      <c r="AB155" s="28">
        <f t="shared" si="152"/>
        <v>0</v>
      </c>
      <c r="AC155" s="29">
        <f t="shared" si="152"/>
        <v>282.44</v>
      </c>
      <c r="AD155" s="30" t="s">
        <v>408</v>
      </c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ht="14.25" customHeight="1">
      <c r="A156" s="1" t="s">
        <v>53</v>
      </c>
      <c r="C156" s="2" t="s">
        <v>409</v>
      </c>
      <c r="D156" s="2">
        <v>100.0</v>
      </c>
      <c r="E156" s="2" t="s">
        <v>296</v>
      </c>
      <c r="F156" s="2" t="s">
        <v>410</v>
      </c>
      <c r="G156" s="2">
        <v>17083.0</v>
      </c>
      <c r="H156" s="2" t="s">
        <v>298</v>
      </c>
      <c r="I156" s="23">
        <v>100.0</v>
      </c>
      <c r="J156" s="24">
        <v>186.0</v>
      </c>
      <c r="K156" s="24">
        <v>26.53</v>
      </c>
      <c r="L156" s="24">
        <v>8.08</v>
      </c>
      <c r="M156" s="24">
        <v>1.28</v>
      </c>
      <c r="N156" s="24">
        <v>0.0</v>
      </c>
      <c r="O156" s="24">
        <v>0.0</v>
      </c>
      <c r="P156" s="24">
        <v>0.0</v>
      </c>
      <c r="Q156" s="25">
        <v>396.0</v>
      </c>
      <c r="R156" s="35"/>
      <c r="S156" s="26" t="s">
        <v>314</v>
      </c>
      <c r="T156" s="27">
        <v>160.0</v>
      </c>
      <c r="U156" s="27">
        <f t="shared" si="118"/>
        <v>1.6</v>
      </c>
      <c r="V156" s="28">
        <f t="shared" ref="V156:AC156" si="153">$U$156*J156</f>
        <v>297.6</v>
      </c>
      <c r="W156" s="28">
        <f t="shared" si="153"/>
        <v>42.448</v>
      </c>
      <c r="X156" s="28">
        <f t="shared" si="153"/>
        <v>12.928</v>
      </c>
      <c r="Y156" s="28">
        <f t="shared" si="153"/>
        <v>2.048</v>
      </c>
      <c r="Z156" s="28">
        <f t="shared" si="153"/>
        <v>0</v>
      </c>
      <c r="AA156" s="28">
        <f t="shared" si="153"/>
        <v>0</v>
      </c>
      <c r="AB156" s="28">
        <f t="shared" si="153"/>
        <v>0</v>
      </c>
      <c r="AC156" s="29">
        <f t="shared" si="153"/>
        <v>633.6</v>
      </c>
      <c r="AD156" s="30" t="s">
        <v>410</v>
      </c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ht="14.25" customHeight="1">
      <c r="A157" s="1" t="s">
        <v>53</v>
      </c>
      <c r="C157" s="2" t="s">
        <v>411</v>
      </c>
      <c r="D157" s="2">
        <v>100.0</v>
      </c>
      <c r="E157" s="2" t="s">
        <v>296</v>
      </c>
      <c r="F157" s="2" t="s">
        <v>412</v>
      </c>
      <c r="G157" s="2">
        <v>17026.0</v>
      </c>
      <c r="H157" s="2" t="s">
        <v>298</v>
      </c>
      <c r="I157" s="23">
        <v>100.0</v>
      </c>
      <c r="J157" s="24">
        <v>86.0</v>
      </c>
      <c r="K157" s="24">
        <v>19.44</v>
      </c>
      <c r="L157" s="24">
        <v>0.96</v>
      </c>
      <c r="M157" s="24">
        <v>0.21</v>
      </c>
      <c r="N157" s="24">
        <v>0.0</v>
      </c>
      <c r="O157" s="24">
        <v>0.0</v>
      </c>
      <c r="P157" s="24">
        <v>0.0</v>
      </c>
      <c r="Q157" s="25">
        <v>247.0</v>
      </c>
      <c r="R157" s="35"/>
      <c r="S157" s="26" t="s">
        <v>314</v>
      </c>
      <c r="T157" s="27">
        <v>167.0</v>
      </c>
      <c r="U157" s="27">
        <f t="shared" si="118"/>
        <v>1.67</v>
      </c>
      <c r="V157" s="28">
        <f t="shared" ref="V157:AC157" si="154">$U$157*J157</f>
        <v>143.62</v>
      </c>
      <c r="W157" s="28">
        <f t="shared" si="154"/>
        <v>32.4648</v>
      </c>
      <c r="X157" s="28">
        <f t="shared" si="154"/>
        <v>1.6032</v>
      </c>
      <c r="Y157" s="28">
        <f t="shared" si="154"/>
        <v>0.3507</v>
      </c>
      <c r="Z157" s="28">
        <f t="shared" si="154"/>
        <v>0</v>
      </c>
      <c r="AA157" s="28">
        <f t="shared" si="154"/>
        <v>0</v>
      </c>
      <c r="AB157" s="28">
        <f t="shared" si="154"/>
        <v>0</v>
      </c>
      <c r="AC157" s="29">
        <f t="shared" si="154"/>
        <v>412.49</v>
      </c>
      <c r="AD157" s="30" t="s">
        <v>412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ht="14.25" customHeight="1">
      <c r="A158" s="1" t="s">
        <v>53</v>
      </c>
      <c r="C158" s="2" t="s">
        <v>413</v>
      </c>
      <c r="D158" s="2">
        <v>100.0</v>
      </c>
      <c r="E158" s="2" t="s">
        <v>296</v>
      </c>
      <c r="F158" s="3" t="s">
        <v>414</v>
      </c>
      <c r="G158" s="2">
        <v>107140.0</v>
      </c>
      <c r="H158" s="2" t="s">
        <v>415</v>
      </c>
      <c r="I158" s="23">
        <v>100.0</v>
      </c>
      <c r="J158" s="24">
        <v>211.64</v>
      </c>
      <c r="K158" s="24">
        <v>14.11</v>
      </c>
      <c r="L158" s="24">
        <v>15.87</v>
      </c>
      <c r="M158" s="24">
        <v>6.17</v>
      </c>
      <c r="N158" s="24">
        <v>0.0</v>
      </c>
      <c r="O158" s="24">
        <v>3.53</v>
      </c>
      <c r="P158" s="24">
        <v>0.0</v>
      </c>
      <c r="Q158" s="25">
        <v>1128.75</v>
      </c>
      <c r="R158" s="35"/>
      <c r="S158" s="26" t="s">
        <v>372</v>
      </c>
      <c r="T158" s="27">
        <v>15.0</v>
      </c>
      <c r="U158" s="27">
        <f t="shared" si="118"/>
        <v>0.15</v>
      </c>
      <c r="V158" s="28">
        <f t="shared" ref="V158:AC158" si="155">$U$158*J158</f>
        <v>31.746</v>
      </c>
      <c r="W158" s="28">
        <f t="shared" si="155"/>
        <v>2.1165</v>
      </c>
      <c r="X158" s="28">
        <f t="shared" si="155"/>
        <v>2.3805</v>
      </c>
      <c r="Y158" s="28">
        <f t="shared" si="155"/>
        <v>0.9255</v>
      </c>
      <c r="Z158" s="28">
        <f t="shared" si="155"/>
        <v>0</v>
      </c>
      <c r="AA158" s="28">
        <f t="shared" si="155"/>
        <v>0.5295</v>
      </c>
      <c r="AB158" s="28">
        <f t="shared" si="155"/>
        <v>0</v>
      </c>
      <c r="AC158" s="29">
        <f t="shared" si="155"/>
        <v>169.3125</v>
      </c>
      <c r="AD158" s="30" t="s">
        <v>414</v>
      </c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ht="14.25" customHeight="1">
      <c r="A159" s="1" t="s">
        <v>53</v>
      </c>
      <c r="C159" s="2" t="s">
        <v>416</v>
      </c>
      <c r="D159" s="2">
        <v>100.0</v>
      </c>
      <c r="E159" s="2" t="s">
        <v>296</v>
      </c>
      <c r="F159" s="2" t="s">
        <v>417</v>
      </c>
      <c r="G159" s="2">
        <v>50018.0</v>
      </c>
      <c r="H159" s="2" t="s">
        <v>418</v>
      </c>
      <c r="I159" s="23">
        <v>100.0</v>
      </c>
      <c r="J159" s="24">
        <v>67.0</v>
      </c>
      <c r="K159" s="24">
        <v>1.9</v>
      </c>
      <c r="L159" s="24">
        <v>1.0</v>
      </c>
      <c r="M159" s="24">
        <v>0.3</v>
      </c>
      <c r="N159" s="24">
        <v>0.0</v>
      </c>
      <c r="O159" s="24">
        <v>12.7</v>
      </c>
      <c r="P159" s="24">
        <v>0.0</v>
      </c>
      <c r="Q159" s="25">
        <v>770.0</v>
      </c>
      <c r="R159" s="35"/>
      <c r="S159" s="26" t="s">
        <v>314</v>
      </c>
      <c r="T159" s="27">
        <v>310.0</v>
      </c>
      <c r="U159" s="27">
        <f t="shared" si="118"/>
        <v>3.1</v>
      </c>
      <c r="V159" s="28">
        <f t="shared" ref="V159:AC159" si="156">$U$159*J159</f>
        <v>207.7</v>
      </c>
      <c r="W159" s="28">
        <f t="shared" si="156"/>
        <v>5.89</v>
      </c>
      <c r="X159" s="28">
        <f t="shared" si="156"/>
        <v>3.1</v>
      </c>
      <c r="Y159" s="28">
        <f t="shared" si="156"/>
        <v>0.93</v>
      </c>
      <c r="Z159" s="28">
        <f t="shared" si="156"/>
        <v>0</v>
      </c>
      <c r="AA159" s="28">
        <f t="shared" si="156"/>
        <v>39.37</v>
      </c>
      <c r="AB159" s="28">
        <f t="shared" si="156"/>
        <v>0</v>
      </c>
      <c r="AC159" s="29">
        <f t="shared" si="156"/>
        <v>2387</v>
      </c>
      <c r="AD159" s="45" t="s">
        <v>417</v>
      </c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ht="14.25" customHeight="1">
      <c r="A160" s="1" t="s">
        <v>53</v>
      </c>
      <c r="C160" s="2" t="s">
        <v>419</v>
      </c>
      <c r="D160" s="2">
        <v>100.0</v>
      </c>
      <c r="E160" s="2" t="s">
        <v>296</v>
      </c>
      <c r="F160" s="2" t="s">
        <v>420</v>
      </c>
      <c r="G160" s="2" t="s">
        <v>421</v>
      </c>
      <c r="H160" s="2" t="s">
        <v>61</v>
      </c>
      <c r="I160" s="23">
        <v>100.0</v>
      </c>
      <c r="J160" s="24">
        <v>461.0</v>
      </c>
      <c r="K160" s="24">
        <v>44.6</v>
      </c>
      <c r="L160" s="24">
        <v>21.7</v>
      </c>
      <c r="M160" s="24">
        <v>0.0</v>
      </c>
      <c r="N160" s="24">
        <v>0.0</v>
      </c>
      <c r="O160" s="24">
        <v>22.3</v>
      </c>
      <c r="P160" s="24">
        <v>0.0</v>
      </c>
      <c r="Q160" s="25">
        <v>26.5</v>
      </c>
      <c r="R160" s="35"/>
      <c r="S160" s="26" t="s">
        <v>422</v>
      </c>
      <c r="T160" s="27">
        <v>7.0</v>
      </c>
      <c r="U160" s="27">
        <f t="shared" si="118"/>
        <v>0.07</v>
      </c>
      <c r="V160" s="28">
        <f t="shared" ref="V160:AC160" si="157">$U$160*J160</f>
        <v>32.27</v>
      </c>
      <c r="W160" s="28">
        <f t="shared" si="157"/>
        <v>3.122</v>
      </c>
      <c r="X160" s="28">
        <f t="shared" si="157"/>
        <v>1.519</v>
      </c>
      <c r="Y160" s="28">
        <f t="shared" si="157"/>
        <v>0</v>
      </c>
      <c r="Z160" s="28">
        <f t="shared" si="157"/>
        <v>0</v>
      </c>
      <c r="AA160" s="28">
        <f t="shared" si="157"/>
        <v>1.561</v>
      </c>
      <c r="AB160" s="28">
        <f t="shared" si="157"/>
        <v>0</v>
      </c>
      <c r="AC160" s="29">
        <f t="shared" si="157"/>
        <v>1.855</v>
      </c>
      <c r="AD160" s="30" t="s">
        <v>420</v>
      </c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ht="14.25" customHeight="1">
      <c r="A161" s="1" t="s">
        <v>53</v>
      </c>
      <c r="C161" s="2" t="s">
        <v>423</v>
      </c>
      <c r="D161" s="2">
        <v>100.0</v>
      </c>
      <c r="E161" s="2" t="s">
        <v>296</v>
      </c>
      <c r="F161" s="2" t="s">
        <v>424</v>
      </c>
      <c r="G161" s="2" t="s">
        <v>425</v>
      </c>
      <c r="H161" s="2" t="s">
        <v>61</v>
      </c>
      <c r="I161" s="23">
        <v>100.0</v>
      </c>
      <c r="J161" s="24">
        <v>410.0</v>
      </c>
      <c r="K161" s="24">
        <v>44.6</v>
      </c>
      <c r="L161" s="24">
        <v>17.4</v>
      </c>
      <c r="M161" s="24">
        <v>0.0</v>
      </c>
      <c r="N161" s="24">
        <v>0.0</v>
      </c>
      <c r="O161" s="24">
        <v>18.8</v>
      </c>
      <c r="P161" s="24">
        <v>0.0</v>
      </c>
      <c r="Q161" s="25">
        <v>9.4</v>
      </c>
      <c r="R161" s="35"/>
      <c r="S161" s="26" t="s">
        <v>422</v>
      </c>
      <c r="T161" s="27">
        <v>7.5</v>
      </c>
      <c r="U161" s="27">
        <f t="shared" si="118"/>
        <v>0.075</v>
      </c>
      <c r="V161" s="28">
        <f t="shared" ref="V161:AC161" si="158">$U$161*J161</f>
        <v>30.75</v>
      </c>
      <c r="W161" s="28">
        <f t="shared" si="158"/>
        <v>3.345</v>
      </c>
      <c r="X161" s="28">
        <f t="shared" si="158"/>
        <v>1.305</v>
      </c>
      <c r="Y161" s="28">
        <f t="shared" si="158"/>
        <v>0</v>
      </c>
      <c r="Z161" s="28">
        <f t="shared" si="158"/>
        <v>0</v>
      </c>
      <c r="AA161" s="28">
        <f t="shared" si="158"/>
        <v>1.41</v>
      </c>
      <c r="AB161" s="28">
        <f t="shared" si="158"/>
        <v>0</v>
      </c>
      <c r="AC161" s="29">
        <f t="shared" si="158"/>
        <v>0.705</v>
      </c>
      <c r="AD161" s="30" t="s">
        <v>424</v>
      </c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ht="14.25" customHeight="1">
      <c r="A162" s="1" t="s">
        <v>53</v>
      </c>
      <c r="C162" s="2" t="s">
        <v>426</v>
      </c>
      <c r="D162" s="2">
        <v>100.0</v>
      </c>
      <c r="E162" s="2" t="s">
        <v>296</v>
      </c>
      <c r="F162" s="2" t="s">
        <v>427</v>
      </c>
      <c r="G162" s="2" t="s">
        <v>428</v>
      </c>
      <c r="H162" s="2" t="s">
        <v>61</v>
      </c>
      <c r="I162" s="23">
        <v>100.0</v>
      </c>
      <c r="J162" s="24">
        <v>245.0</v>
      </c>
      <c r="K162" s="24">
        <v>17.0</v>
      </c>
      <c r="L162" s="24">
        <v>17.6</v>
      </c>
      <c r="M162" s="24">
        <v>0.0</v>
      </c>
      <c r="N162" s="24">
        <v>0.0</v>
      </c>
      <c r="O162" s="24">
        <v>4.9</v>
      </c>
      <c r="P162" s="24">
        <v>0.0</v>
      </c>
      <c r="Q162" s="25">
        <v>32.5</v>
      </c>
      <c r="R162" s="35"/>
      <c r="S162" s="26" t="s">
        <v>422</v>
      </c>
      <c r="T162" s="27">
        <v>55.0</v>
      </c>
      <c r="U162" s="27">
        <f t="shared" si="118"/>
        <v>0.55</v>
      </c>
      <c r="V162" s="28">
        <f t="shared" ref="V162:AC162" si="159">$U$162*J162</f>
        <v>134.75</v>
      </c>
      <c r="W162" s="28">
        <f t="shared" si="159"/>
        <v>9.35</v>
      </c>
      <c r="X162" s="28">
        <f t="shared" si="159"/>
        <v>9.68</v>
      </c>
      <c r="Y162" s="28">
        <f t="shared" si="159"/>
        <v>0</v>
      </c>
      <c r="Z162" s="28">
        <f t="shared" si="159"/>
        <v>0</v>
      </c>
      <c r="AA162" s="28">
        <f t="shared" si="159"/>
        <v>2.695</v>
      </c>
      <c r="AB162" s="28">
        <f t="shared" si="159"/>
        <v>0</v>
      </c>
      <c r="AC162" s="29">
        <f t="shared" si="159"/>
        <v>17.875</v>
      </c>
      <c r="AD162" s="30" t="s">
        <v>427</v>
      </c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ht="14.25" customHeight="1">
      <c r="A163" s="78" t="s">
        <v>429</v>
      </c>
      <c r="C163" s="2"/>
      <c r="D163" s="2"/>
      <c r="E163" s="2"/>
      <c r="F163" s="2" t="s">
        <v>430</v>
      </c>
      <c r="G163" s="2"/>
      <c r="H163" s="2" t="s">
        <v>431</v>
      </c>
      <c r="I163" s="23">
        <v>100.0</v>
      </c>
      <c r="J163" s="24">
        <v>156.0</v>
      </c>
      <c r="K163" s="24">
        <v>3.3</v>
      </c>
      <c r="L163" s="24">
        <v>0.6</v>
      </c>
      <c r="M163" s="24">
        <v>0.0</v>
      </c>
      <c r="N163" s="24">
        <v>0.0</v>
      </c>
      <c r="O163" s="24">
        <v>34.7</v>
      </c>
      <c r="P163" s="24">
        <v>0.0</v>
      </c>
      <c r="Q163" s="25">
        <v>56.4</v>
      </c>
      <c r="R163" s="35"/>
      <c r="S163" s="26" t="s">
        <v>33</v>
      </c>
      <c r="T163" s="27">
        <v>50.0</v>
      </c>
      <c r="U163" s="27">
        <f t="shared" si="118"/>
        <v>0.5</v>
      </c>
      <c r="V163" s="28">
        <f t="shared" ref="V163:AC163" si="160">$U$163*J163</f>
        <v>78</v>
      </c>
      <c r="W163" s="28">
        <f t="shared" si="160"/>
        <v>1.65</v>
      </c>
      <c r="X163" s="28">
        <f t="shared" si="160"/>
        <v>0.3</v>
      </c>
      <c r="Y163" s="28">
        <f t="shared" si="160"/>
        <v>0</v>
      </c>
      <c r="Z163" s="28">
        <f t="shared" si="160"/>
        <v>0</v>
      </c>
      <c r="AA163" s="28">
        <f t="shared" si="160"/>
        <v>17.35</v>
      </c>
      <c r="AB163" s="28">
        <f t="shared" si="160"/>
        <v>0</v>
      </c>
      <c r="AC163" s="29">
        <f t="shared" si="160"/>
        <v>28.2</v>
      </c>
      <c r="AD163" s="30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ht="14.25" customHeight="1">
      <c r="A164" s="78" t="s">
        <v>429</v>
      </c>
      <c r="C164" s="2"/>
      <c r="D164" s="2"/>
      <c r="E164" s="2"/>
      <c r="F164" s="2" t="s">
        <v>432</v>
      </c>
      <c r="G164" s="2"/>
      <c r="H164" s="2" t="s">
        <v>433</v>
      </c>
      <c r="I164" s="23">
        <v>100.0</v>
      </c>
      <c r="J164" s="24">
        <f>190*4*0.54</f>
        <v>410.4</v>
      </c>
      <c r="K164" s="24">
        <f>3.2*4*0.54</f>
        <v>6.912</v>
      </c>
      <c r="L164" s="24">
        <v>22.0</v>
      </c>
      <c r="M164" s="24">
        <f>2.1*4*0.54</f>
        <v>4.536</v>
      </c>
      <c r="N164" s="24">
        <f>0*4*0.54</f>
        <v>0</v>
      </c>
      <c r="O164" s="24">
        <f>21.4*4*0.54</f>
        <v>46.224</v>
      </c>
      <c r="P164" s="24">
        <f>15*4*0.54</f>
        <v>32.4</v>
      </c>
      <c r="Q164" s="25">
        <f>52*4*0.54</f>
        <v>112.32</v>
      </c>
      <c r="R164" s="35"/>
      <c r="S164" s="26" t="s">
        <v>434</v>
      </c>
      <c r="T164" s="27">
        <v>46.25</v>
      </c>
      <c r="U164" s="27">
        <f t="shared" si="118"/>
        <v>0.4625</v>
      </c>
      <c r="V164" s="28">
        <v>190.0</v>
      </c>
      <c r="W164" s="28">
        <v>3.2</v>
      </c>
      <c r="X164" s="28">
        <v>10.2</v>
      </c>
      <c r="Y164" s="28">
        <v>2.1</v>
      </c>
      <c r="Z164" s="28">
        <v>0.0</v>
      </c>
      <c r="AA164" s="28">
        <v>21.4</v>
      </c>
      <c r="AB164" s="28">
        <v>15.0</v>
      </c>
      <c r="AC164" s="29">
        <v>52.0</v>
      </c>
      <c r="AD164" s="30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ht="14.25" customHeight="1">
      <c r="A165" s="78" t="s">
        <v>429</v>
      </c>
      <c r="C165" s="2"/>
      <c r="D165" s="2"/>
      <c r="E165" s="2"/>
      <c r="F165" s="2" t="s">
        <v>435</v>
      </c>
      <c r="G165" s="2"/>
      <c r="H165" s="2" t="s">
        <v>431</v>
      </c>
      <c r="I165" s="23">
        <v>100.0</v>
      </c>
      <c r="J165" s="24">
        <v>424.0</v>
      </c>
      <c r="K165" s="24">
        <v>8.0</v>
      </c>
      <c r="L165" s="24">
        <v>16.0</v>
      </c>
      <c r="M165" s="24">
        <v>0.0</v>
      </c>
      <c r="N165" s="24">
        <v>0.0</v>
      </c>
      <c r="O165" s="24">
        <v>64.0</v>
      </c>
      <c r="P165" s="24">
        <v>0.0</v>
      </c>
      <c r="Q165" s="25">
        <v>18.5</v>
      </c>
      <c r="R165" s="35"/>
      <c r="S165" s="26" t="s">
        <v>434</v>
      </c>
      <c r="T165" s="27">
        <v>50.0</v>
      </c>
      <c r="U165" s="27">
        <f t="shared" si="118"/>
        <v>0.5</v>
      </c>
      <c r="V165" s="28">
        <f t="shared" ref="V165:AC165" si="161">$U$165*J165</f>
        <v>212</v>
      </c>
      <c r="W165" s="28">
        <f t="shared" si="161"/>
        <v>4</v>
      </c>
      <c r="X165" s="28">
        <f t="shared" si="161"/>
        <v>8</v>
      </c>
      <c r="Y165" s="28">
        <f t="shared" si="161"/>
        <v>0</v>
      </c>
      <c r="Z165" s="28">
        <f t="shared" si="161"/>
        <v>0</v>
      </c>
      <c r="AA165" s="28">
        <f t="shared" si="161"/>
        <v>32</v>
      </c>
      <c r="AB165" s="28">
        <f t="shared" si="161"/>
        <v>0</v>
      </c>
      <c r="AC165" s="29">
        <f t="shared" si="161"/>
        <v>9.25</v>
      </c>
      <c r="AD165" s="30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ht="14.25" customHeight="1">
      <c r="A166" s="78" t="s">
        <v>429</v>
      </c>
      <c r="C166" s="2"/>
      <c r="D166" s="2"/>
      <c r="E166" s="2"/>
      <c r="F166" s="2" t="s">
        <v>436</v>
      </c>
      <c r="G166" s="2"/>
      <c r="H166" s="2" t="s">
        <v>437</v>
      </c>
      <c r="I166" s="23">
        <v>100.0</v>
      </c>
      <c r="J166" s="24">
        <v>306.0</v>
      </c>
      <c r="K166" s="24">
        <v>3.9</v>
      </c>
      <c r="L166" s="24">
        <v>11.8</v>
      </c>
      <c r="M166" s="24">
        <v>3.4</v>
      </c>
      <c r="N166" s="24">
        <v>0.0</v>
      </c>
      <c r="O166" s="24">
        <v>47.9</v>
      </c>
      <c r="P166" s="24">
        <v>22.1</v>
      </c>
      <c r="Q166" s="25">
        <v>73.3</v>
      </c>
      <c r="R166" s="35"/>
      <c r="S166" s="26" t="s">
        <v>434</v>
      </c>
      <c r="T166" s="27">
        <v>15.0</v>
      </c>
      <c r="U166" s="27">
        <f t="shared" si="118"/>
        <v>0.15</v>
      </c>
      <c r="V166" s="28">
        <f t="shared" ref="V166:AC166" si="162">$U$166*J166</f>
        <v>45.9</v>
      </c>
      <c r="W166" s="28">
        <f t="shared" si="162"/>
        <v>0.585</v>
      </c>
      <c r="X166" s="28">
        <f t="shared" si="162"/>
        <v>1.77</v>
      </c>
      <c r="Y166" s="28">
        <f t="shared" si="162"/>
        <v>0.51</v>
      </c>
      <c r="Z166" s="28">
        <f t="shared" si="162"/>
        <v>0</v>
      </c>
      <c r="AA166" s="28">
        <f t="shared" si="162"/>
        <v>7.185</v>
      </c>
      <c r="AB166" s="28">
        <f t="shared" si="162"/>
        <v>3.315</v>
      </c>
      <c r="AC166" s="29">
        <f t="shared" si="162"/>
        <v>10.995</v>
      </c>
      <c r="AD166" s="30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ht="14.25" customHeight="1">
      <c r="A167" s="78" t="s">
        <v>429</v>
      </c>
      <c r="C167" s="2"/>
      <c r="D167" s="2"/>
      <c r="E167" s="2"/>
      <c r="F167" s="2" t="s">
        <v>438</v>
      </c>
      <c r="G167" s="2"/>
      <c r="H167" s="2" t="s">
        <v>61</v>
      </c>
      <c r="I167" s="23">
        <v>100.0</v>
      </c>
      <c r="J167" s="24">
        <v>180.0</v>
      </c>
      <c r="K167" s="24">
        <v>5.7</v>
      </c>
      <c r="L167" s="24">
        <v>6.7</v>
      </c>
      <c r="M167" s="24">
        <v>2.0</v>
      </c>
      <c r="N167" s="24">
        <v>0.0</v>
      </c>
      <c r="O167" s="24">
        <v>25.0</v>
      </c>
      <c r="P167" s="24">
        <v>0.34</v>
      </c>
      <c r="Q167" s="25">
        <v>260.0</v>
      </c>
      <c r="R167" s="35"/>
      <c r="S167" s="26" t="s">
        <v>33</v>
      </c>
      <c r="T167" s="27">
        <v>250.0</v>
      </c>
      <c r="U167" s="27">
        <v>2.5</v>
      </c>
      <c r="V167" s="28">
        <f t="shared" ref="V167:AC167" si="163">$U$167*J167</f>
        <v>450</v>
      </c>
      <c r="W167" s="28">
        <f t="shared" si="163"/>
        <v>14.25</v>
      </c>
      <c r="X167" s="28">
        <f t="shared" si="163"/>
        <v>16.75</v>
      </c>
      <c r="Y167" s="28">
        <f t="shared" si="163"/>
        <v>5</v>
      </c>
      <c r="Z167" s="28">
        <f t="shared" si="163"/>
        <v>0</v>
      </c>
      <c r="AA167" s="28">
        <f t="shared" si="163"/>
        <v>62.5</v>
      </c>
      <c r="AB167" s="28">
        <f t="shared" si="163"/>
        <v>0.85</v>
      </c>
      <c r="AC167" s="29">
        <f t="shared" si="163"/>
        <v>650</v>
      </c>
      <c r="AD167" s="30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ht="14.25" customHeight="1">
      <c r="A168" s="1" t="s">
        <v>53</v>
      </c>
      <c r="B168" s="2"/>
      <c r="C168" s="1"/>
      <c r="D168" s="1"/>
      <c r="E168" s="1"/>
      <c r="F168" s="1"/>
      <c r="G168" s="1"/>
      <c r="H168" s="1"/>
      <c r="I168" s="68"/>
      <c r="J168" s="69"/>
      <c r="K168" s="69"/>
      <c r="L168" s="69"/>
      <c r="M168" s="69"/>
      <c r="N168" s="69"/>
      <c r="O168" s="69"/>
      <c r="P168" s="69"/>
      <c r="Q168" s="70"/>
      <c r="R168" s="35"/>
      <c r="S168" s="71"/>
      <c r="T168" s="18"/>
      <c r="U168" s="18"/>
      <c r="V168" s="28"/>
      <c r="W168" s="72"/>
      <c r="X168" s="72"/>
      <c r="Y168" s="72"/>
      <c r="Z168" s="72"/>
      <c r="AA168" s="72"/>
      <c r="AB168" s="72"/>
      <c r="AC168" s="73"/>
      <c r="AD168" s="7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ht="14.25" customHeight="1">
      <c r="A169" s="1" t="s">
        <v>439</v>
      </c>
      <c r="C169" s="2" t="s">
        <v>440</v>
      </c>
      <c r="D169" s="2">
        <v>100.0</v>
      </c>
      <c r="E169" s="2" t="s">
        <v>296</v>
      </c>
      <c r="F169" s="2" t="s">
        <v>441</v>
      </c>
      <c r="G169" s="2">
        <v>23709.0</v>
      </c>
      <c r="H169" s="2" t="s">
        <v>442</v>
      </c>
      <c r="I169" s="23">
        <v>100.0</v>
      </c>
      <c r="J169" s="24">
        <v>333.33</v>
      </c>
      <c r="K169" s="24">
        <v>13.33</v>
      </c>
      <c r="L169" s="24">
        <v>13.33</v>
      </c>
      <c r="M169" s="24">
        <v>6.67</v>
      </c>
      <c r="N169" s="24">
        <v>0.0</v>
      </c>
      <c r="O169" s="24">
        <v>73.33</v>
      </c>
      <c r="P169" s="24">
        <v>0.0</v>
      </c>
      <c r="Q169" s="25">
        <v>0.0</v>
      </c>
      <c r="R169" s="35"/>
      <c r="S169" s="26" t="s">
        <v>443</v>
      </c>
      <c r="T169" s="27">
        <v>240.0</v>
      </c>
      <c r="U169" s="27">
        <f t="shared" ref="U169:U199" si="165">T169/I169</f>
        <v>2.4</v>
      </c>
      <c r="V169" s="28">
        <f t="shared" ref="V169:AC169" si="164">$U$169*J169</f>
        <v>799.992</v>
      </c>
      <c r="W169" s="28">
        <f t="shared" si="164"/>
        <v>31.992</v>
      </c>
      <c r="X169" s="28">
        <f t="shared" si="164"/>
        <v>31.992</v>
      </c>
      <c r="Y169" s="28">
        <f t="shared" si="164"/>
        <v>16.008</v>
      </c>
      <c r="Z169" s="28">
        <f t="shared" si="164"/>
        <v>0</v>
      </c>
      <c r="AA169" s="28">
        <f t="shared" si="164"/>
        <v>175.992</v>
      </c>
      <c r="AB169" s="28">
        <f t="shared" si="164"/>
        <v>0</v>
      </c>
      <c r="AC169" s="29">
        <f t="shared" si="164"/>
        <v>0</v>
      </c>
      <c r="AD169" s="45" t="s">
        <v>441</v>
      </c>
      <c r="AE169" s="2"/>
      <c r="AF169" s="2"/>
      <c r="AG169" s="2"/>
      <c r="AH169" s="2"/>
      <c r="AI169" s="2"/>
      <c r="AJ169" s="1"/>
      <c r="AK169" s="2"/>
      <c r="AL169" s="2"/>
      <c r="AM169" s="2"/>
      <c r="AN169" s="2"/>
      <c r="AO169" s="2"/>
    </row>
    <row r="170" ht="14.25" customHeight="1">
      <c r="A170" s="34" t="s">
        <v>444</v>
      </c>
      <c r="B170" s="1"/>
      <c r="C170" s="2" t="s">
        <v>445</v>
      </c>
      <c r="D170" s="2">
        <v>100.0</v>
      </c>
      <c r="E170" s="2" t="s">
        <v>296</v>
      </c>
      <c r="F170" s="2" t="s">
        <v>446</v>
      </c>
      <c r="G170" s="2" t="s">
        <v>447</v>
      </c>
      <c r="H170" s="2" t="s">
        <v>61</v>
      </c>
      <c r="I170" s="23">
        <v>100.0</v>
      </c>
      <c r="J170" s="24">
        <v>370.0</v>
      </c>
      <c r="K170" s="24">
        <v>9.5</v>
      </c>
      <c r="L170" s="24">
        <v>3.1</v>
      </c>
      <c r="M170" s="24">
        <v>2.1</v>
      </c>
      <c r="N170" s="24">
        <v>0.0</v>
      </c>
      <c r="O170" s="24">
        <v>76.0</v>
      </c>
      <c r="P170" s="24">
        <v>0.0</v>
      </c>
      <c r="Q170" s="25">
        <v>400.0</v>
      </c>
      <c r="R170" s="18"/>
      <c r="S170" s="26" t="s">
        <v>443</v>
      </c>
      <c r="T170" s="27">
        <v>240.0</v>
      </c>
      <c r="U170" s="27">
        <f t="shared" si="165"/>
        <v>2.4</v>
      </c>
      <c r="V170" s="28">
        <f t="shared" ref="V170:AC170" si="166">$U$170*J170</f>
        <v>888</v>
      </c>
      <c r="W170" s="28">
        <f t="shared" si="166"/>
        <v>22.8</v>
      </c>
      <c r="X170" s="28">
        <f t="shared" si="166"/>
        <v>7.44</v>
      </c>
      <c r="Y170" s="28">
        <f t="shared" si="166"/>
        <v>5.04</v>
      </c>
      <c r="Z170" s="28">
        <f t="shared" si="166"/>
        <v>0</v>
      </c>
      <c r="AA170" s="28">
        <f t="shared" si="166"/>
        <v>182.4</v>
      </c>
      <c r="AB170" s="28">
        <f t="shared" si="166"/>
        <v>0</v>
      </c>
      <c r="AC170" s="29">
        <f t="shared" si="166"/>
        <v>960</v>
      </c>
      <c r="AD170" s="45" t="s">
        <v>446</v>
      </c>
      <c r="AE170" s="2"/>
      <c r="AF170" s="2"/>
      <c r="AG170" s="2"/>
      <c r="AH170" s="2"/>
      <c r="AI170" s="1"/>
      <c r="AJ170" s="2"/>
      <c r="AK170" s="1"/>
      <c r="AL170" s="1"/>
      <c r="AM170" s="1"/>
      <c r="AN170" s="1"/>
      <c r="AO170" s="1"/>
    </row>
    <row r="171" ht="14.25" customHeight="1">
      <c r="A171" s="1"/>
      <c r="C171" s="2" t="s">
        <v>448</v>
      </c>
      <c r="D171" s="2">
        <v>100.0</v>
      </c>
      <c r="E171" s="2" t="s">
        <v>296</v>
      </c>
      <c r="F171" s="2" t="s">
        <v>449</v>
      </c>
      <c r="G171" s="2" t="s">
        <v>450</v>
      </c>
      <c r="H171" s="2" t="s">
        <v>61</v>
      </c>
      <c r="I171" s="23">
        <v>100.0</v>
      </c>
      <c r="J171" s="24">
        <v>417.0</v>
      </c>
      <c r="K171" s="24">
        <v>8.1</v>
      </c>
      <c r="L171" s="24">
        <v>8.3</v>
      </c>
      <c r="M171" s="24">
        <v>4.0</v>
      </c>
      <c r="N171" s="24">
        <v>0.0</v>
      </c>
      <c r="O171" s="24">
        <v>77.4</v>
      </c>
      <c r="P171" s="24">
        <v>0.0</v>
      </c>
      <c r="Q171" s="25">
        <v>251.0</v>
      </c>
      <c r="R171" s="35"/>
      <c r="S171" s="26" t="s">
        <v>443</v>
      </c>
      <c r="T171" s="27">
        <v>240.0</v>
      </c>
      <c r="U171" s="27">
        <f t="shared" si="165"/>
        <v>2.4</v>
      </c>
      <c r="V171" s="28">
        <f t="shared" ref="V171:AC171" si="167">$U$171*J171</f>
        <v>1000.8</v>
      </c>
      <c r="W171" s="28">
        <f t="shared" si="167"/>
        <v>19.44</v>
      </c>
      <c r="X171" s="28">
        <f t="shared" si="167"/>
        <v>19.92</v>
      </c>
      <c r="Y171" s="28">
        <f t="shared" si="167"/>
        <v>9.6</v>
      </c>
      <c r="Z171" s="28">
        <f t="shared" si="167"/>
        <v>0</v>
      </c>
      <c r="AA171" s="28">
        <f t="shared" si="167"/>
        <v>185.76</v>
      </c>
      <c r="AB171" s="28">
        <f t="shared" si="167"/>
        <v>0</v>
      </c>
      <c r="AC171" s="29">
        <f t="shared" si="167"/>
        <v>602.4</v>
      </c>
      <c r="AD171" s="45" t="s">
        <v>449</v>
      </c>
      <c r="AE171" s="2"/>
      <c r="AF171" s="1"/>
      <c r="AG171" s="1"/>
      <c r="AH171" s="1"/>
      <c r="AI171" s="2"/>
      <c r="AJ171" s="2"/>
      <c r="AK171" s="2"/>
      <c r="AL171" s="2"/>
      <c r="AM171" s="2"/>
      <c r="AN171" s="2"/>
      <c r="AO171" s="2"/>
    </row>
    <row r="172" ht="14.25" customHeight="1">
      <c r="A172" s="1"/>
      <c r="C172" s="2" t="s">
        <v>451</v>
      </c>
      <c r="D172" s="2">
        <v>100.0</v>
      </c>
      <c r="E172" s="2" t="s">
        <v>452</v>
      </c>
      <c r="F172" s="2" t="s">
        <v>453</v>
      </c>
      <c r="G172" s="2">
        <v>39225.0</v>
      </c>
      <c r="H172" s="2" t="s">
        <v>454</v>
      </c>
      <c r="I172" s="79">
        <v>72.7</v>
      </c>
      <c r="J172" s="24">
        <v>39.45</v>
      </c>
      <c r="K172" s="24">
        <v>0.0</v>
      </c>
      <c r="L172" s="24">
        <v>0.0</v>
      </c>
      <c r="M172" s="24">
        <v>0.0</v>
      </c>
      <c r="N172" s="24">
        <v>0.0</v>
      </c>
      <c r="O172" s="24">
        <v>10.99</v>
      </c>
      <c r="P172" s="24">
        <v>10.99</v>
      </c>
      <c r="Q172" s="25">
        <v>12.68</v>
      </c>
      <c r="R172" s="35"/>
      <c r="S172" s="26" t="s">
        <v>443</v>
      </c>
      <c r="T172" s="77">
        <f>I172*3.3</f>
        <v>239.91</v>
      </c>
      <c r="U172" s="27">
        <f t="shared" si="165"/>
        <v>3.3</v>
      </c>
      <c r="V172" s="28">
        <f t="shared" ref="V172:AC172" si="168">$U$172*J172</f>
        <v>130.185</v>
      </c>
      <c r="W172" s="28">
        <f t="shared" si="168"/>
        <v>0</v>
      </c>
      <c r="X172" s="28">
        <f t="shared" si="168"/>
        <v>0</v>
      </c>
      <c r="Y172" s="28">
        <f t="shared" si="168"/>
        <v>0</v>
      </c>
      <c r="Z172" s="28">
        <f t="shared" si="168"/>
        <v>0</v>
      </c>
      <c r="AA172" s="28">
        <f t="shared" si="168"/>
        <v>36.267</v>
      </c>
      <c r="AB172" s="28">
        <f t="shared" si="168"/>
        <v>36.267</v>
      </c>
      <c r="AC172" s="29">
        <f t="shared" si="168"/>
        <v>41.844</v>
      </c>
      <c r="AD172" s="45" t="s">
        <v>453</v>
      </c>
      <c r="AE172" s="1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ht="14.25" customHeight="1">
      <c r="A173" s="1" t="s">
        <v>53</v>
      </c>
      <c r="C173" s="2" t="s">
        <v>455</v>
      </c>
      <c r="D173" s="2">
        <v>100.0</v>
      </c>
      <c r="E173" s="2" t="s">
        <v>296</v>
      </c>
      <c r="F173" s="2" t="s">
        <v>456</v>
      </c>
      <c r="G173" s="2" t="s">
        <v>457</v>
      </c>
      <c r="H173" s="2" t="s">
        <v>61</v>
      </c>
      <c r="I173" s="23">
        <v>100.0</v>
      </c>
      <c r="J173" s="24">
        <v>75.0</v>
      </c>
      <c r="K173" s="24">
        <v>1.2</v>
      </c>
      <c r="L173" s="24">
        <v>0.0</v>
      </c>
      <c r="M173" s="24">
        <v>0.0</v>
      </c>
      <c r="N173" s="24">
        <v>0.0</v>
      </c>
      <c r="O173" s="24">
        <v>17.3</v>
      </c>
      <c r="P173" s="24">
        <v>17.3</v>
      </c>
      <c r="Q173" s="25">
        <v>15.0</v>
      </c>
      <c r="R173" s="35"/>
      <c r="S173" s="26" t="s">
        <v>458</v>
      </c>
      <c r="T173" s="27">
        <v>100.0</v>
      </c>
      <c r="U173" s="27">
        <f t="shared" si="165"/>
        <v>1</v>
      </c>
      <c r="V173" s="28">
        <f t="shared" ref="V173:AC173" si="169">$U$173*J173</f>
        <v>75</v>
      </c>
      <c r="W173" s="28">
        <f t="shared" si="169"/>
        <v>1.2</v>
      </c>
      <c r="X173" s="28">
        <f t="shared" si="169"/>
        <v>0</v>
      </c>
      <c r="Y173" s="28">
        <f t="shared" si="169"/>
        <v>0</v>
      </c>
      <c r="Z173" s="28">
        <f t="shared" si="169"/>
        <v>0</v>
      </c>
      <c r="AA173" s="28">
        <f t="shared" si="169"/>
        <v>17.3</v>
      </c>
      <c r="AB173" s="28">
        <f t="shared" si="169"/>
        <v>17.3</v>
      </c>
      <c r="AC173" s="29">
        <f t="shared" si="169"/>
        <v>15</v>
      </c>
      <c r="AD173" s="30" t="s">
        <v>456</v>
      </c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ht="14.25" customHeight="1">
      <c r="A174" s="1" t="s">
        <v>53</v>
      </c>
      <c r="C174" s="2" t="s">
        <v>459</v>
      </c>
      <c r="D174" s="2">
        <v>100.0</v>
      </c>
      <c r="E174" s="2" t="s">
        <v>296</v>
      </c>
      <c r="F174" s="2" t="s">
        <v>460</v>
      </c>
      <c r="G174" s="2" t="s">
        <v>461</v>
      </c>
      <c r="H174" s="2" t="s">
        <v>61</v>
      </c>
      <c r="I174" s="23">
        <v>100.0</v>
      </c>
      <c r="J174" s="24">
        <v>41.0</v>
      </c>
      <c r="K174" s="24">
        <v>1.2</v>
      </c>
      <c r="L174" s="24">
        <v>0.0</v>
      </c>
      <c r="M174" s="24">
        <v>0.0</v>
      </c>
      <c r="N174" s="24">
        <v>0.0</v>
      </c>
      <c r="O174" s="24">
        <v>14.1</v>
      </c>
      <c r="P174" s="24">
        <v>14.1</v>
      </c>
      <c r="Q174" s="25">
        <v>15.0</v>
      </c>
      <c r="R174" s="35"/>
      <c r="S174" s="26" t="s">
        <v>458</v>
      </c>
      <c r="T174" s="27">
        <v>100.0</v>
      </c>
      <c r="U174" s="27">
        <f t="shared" si="165"/>
        <v>1</v>
      </c>
      <c r="V174" s="28">
        <f t="shared" ref="V174:AC174" si="170">$U$174*J174</f>
        <v>41</v>
      </c>
      <c r="W174" s="28">
        <f t="shared" si="170"/>
        <v>1.2</v>
      </c>
      <c r="X174" s="28">
        <f t="shared" si="170"/>
        <v>0</v>
      </c>
      <c r="Y174" s="28">
        <f t="shared" si="170"/>
        <v>0</v>
      </c>
      <c r="Z174" s="28">
        <f t="shared" si="170"/>
        <v>0</v>
      </c>
      <c r="AA174" s="28">
        <f t="shared" si="170"/>
        <v>14.1</v>
      </c>
      <c r="AB174" s="28">
        <f t="shared" si="170"/>
        <v>14.1</v>
      </c>
      <c r="AC174" s="29">
        <f t="shared" si="170"/>
        <v>15</v>
      </c>
      <c r="AD174" s="30" t="s">
        <v>460</v>
      </c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ht="14.25" customHeight="1">
      <c r="A175" s="1" t="s">
        <v>53</v>
      </c>
      <c r="C175" s="2" t="s">
        <v>462</v>
      </c>
      <c r="D175" s="2">
        <v>100.0</v>
      </c>
      <c r="E175" s="2" t="s">
        <v>296</v>
      </c>
      <c r="F175" s="2" t="s">
        <v>463</v>
      </c>
      <c r="G175" s="2" t="s">
        <v>464</v>
      </c>
      <c r="H175" s="2" t="s">
        <v>61</v>
      </c>
      <c r="I175" s="23">
        <v>100.0</v>
      </c>
      <c r="J175" s="24">
        <v>47.0</v>
      </c>
      <c r="K175" s="24">
        <v>1.8</v>
      </c>
      <c r="L175" s="24">
        <v>1.5</v>
      </c>
      <c r="M175" s="24">
        <v>0.4</v>
      </c>
      <c r="N175" s="24">
        <v>0.0</v>
      </c>
      <c r="O175" s="24">
        <v>6.6</v>
      </c>
      <c r="P175" s="24">
        <v>6.6</v>
      </c>
      <c r="Q175" s="25">
        <v>40.0</v>
      </c>
      <c r="R175" s="35"/>
      <c r="S175" s="26" t="s">
        <v>458</v>
      </c>
      <c r="T175" s="27">
        <v>250.0</v>
      </c>
      <c r="U175" s="27">
        <f t="shared" si="165"/>
        <v>2.5</v>
      </c>
      <c r="V175" s="28">
        <f t="shared" ref="V175:AC175" si="171">$U$175*J175</f>
        <v>117.5</v>
      </c>
      <c r="W175" s="28">
        <f t="shared" si="171"/>
        <v>4.5</v>
      </c>
      <c r="X175" s="28">
        <f t="shared" si="171"/>
        <v>3.75</v>
      </c>
      <c r="Y175" s="28">
        <f t="shared" si="171"/>
        <v>1</v>
      </c>
      <c r="Z175" s="28">
        <f t="shared" si="171"/>
        <v>0</v>
      </c>
      <c r="AA175" s="28">
        <f t="shared" si="171"/>
        <v>16.5</v>
      </c>
      <c r="AB175" s="28">
        <f t="shared" si="171"/>
        <v>16.5</v>
      </c>
      <c r="AC175" s="29">
        <f t="shared" si="171"/>
        <v>100</v>
      </c>
      <c r="AD175" s="30" t="s">
        <v>463</v>
      </c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ht="14.25" customHeight="1">
      <c r="A176" s="1" t="s">
        <v>53</v>
      </c>
      <c r="C176" s="2" t="s">
        <v>465</v>
      </c>
      <c r="D176" s="2">
        <v>100.0</v>
      </c>
      <c r="E176" s="2" t="s">
        <v>296</v>
      </c>
      <c r="F176" s="2" t="s">
        <v>466</v>
      </c>
      <c r="G176" s="2" t="s">
        <v>467</v>
      </c>
      <c r="H176" s="2" t="s">
        <v>61</v>
      </c>
      <c r="I176" s="23">
        <v>100.0</v>
      </c>
      <c r="J176" s="24">
        <v>42.0</v>
      </c>
      <c r="K176" s="24">
        <v>1.8</v>
      </c>
      <c r="L176" s="24">
        <v>1.5</v>
      </c>
      <c r="M176" s="24">
        <v>0.5</v>
      </c>
      <c r="N176" s="24">
        <v>0.0</v>
      </c>
      <c r="O176" s="24">
        <v>5.1</v>
      </c>
      <c r="P176" s="24">
        <v>5.1</v>
      </c>
      <c r="Q176" s="25">
        <v>40.0</v>
      </c>
      <c r="R176" s="35"/>
      <c r="S176" s="26" t="s">
        <v>458</v>
      </c>
      <c r="T176" s="27">
        <v>250.0</v>
      </c>
      <c r="U176" s="27">
        <f t="shared" si="165"/>
        <v>2.5</v>
      </c>
      <c r="V176" s="28">
        <f t="shared" ref="V176:AC176" si="172">$U$176*J176</f>
        <v>105</v>
      </c>
      <c r="W176" s="28">
        <f t="shared" si="172"/>
        <v>4.5</v>
      </c>
      <c r="X176" s="28">
        <f t="shared" si="172"/>
        <v>3.75</v>
      </c>
      <c r="Y176" s="28">
        <f t="shared" si="172"/>
        <v>1.25</v>
      </c>
      <c r="Z176" s="28">
        <f t="shared" si="172"/>
        <v>0</v>
      </c>
      <c r="AA176" s="28">
        <f t="shared" si="172"/>
        <v>12.75</v>
      </c>
      <c r="AB176" s="28">
        <f t="shared" si="172"/>
        <v>12.75</v>
      </c>
      <c r="AC176" s="29">
        <f t="shared" si="172"/>
        <v>100</v>
      </c>
      <c r="AD176" s="30" t="s">
        <v>466</v>
      </c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ht="14.25" customHeight="1">
      <c r="A177" s="1" t="s">
        <v>53</v>
      </c>
      <c r="C177" s="2" t="s">
        <v>468</v>
      </c>
      <c r="D177" s="2">
        <v>100.0</v>
      </c>
      <c r="E177" s="2" t="s">
        <v>452</v>
      </c>
      <c r="F177" s="2" t="s">
        <v>469</v>
      </c>
      <c r="G177" s="2">
        <v>3090.0</v>
      </c>
      <c r="H177" s="2" t="s">
        <v>298</v>
      </c>
      <c r="I177" s="79">
        <v>104.82</v>
      </c>
      <c r="J177" s="24">
        <v>47.17</v>
      </c>
      <c r="K177" s="24">
        <v>0.73</v>
      </c>
      <c r="L177" s="24">
        <v>0.21</v>
      </c>
      <c r="M177" s="24">
        <v>0.03</v>
      </c>
      <c r="N177" s="24">
        <v>0.0</v>
      </c>
      <c r="O177" s="24">
        <v>10.9</v>
      </c>
      <c r="P177" s="24">
        <v>10.9</v>
      </c>
      <c r="Q177" s="25">
        <v>1.05</v>
      </c>
      <c r="R177" s="35"/>
      <c r="S177" s="26" t="s">
        <v>458</v>
      </c>
      <c r="T177" s="77">
        <f t="shared" ref="T177:T181" si="174">I177*3</f>
        <v>314.46</v>
      </c>
      <c r="U177" s="27">
        <f t="shared" si="165"/>
        <v>3</v>
      </c>
      <c r="V177" s="28">
        <f t="shared" ref="V177:AC177" si="173">$U$177*J177</f>
        <v>141.51</v>
      </c>
      <c r="W177" s="28">
        <f t="shared" si="173"/>
        <v>2.19</v>
      </c>
      <c r="X177" s="28">
        <f t="shared" si="173"/>
        <v>0.63</v>
      </c>
      <c r="Y177" s="28">
        <f t="shared" si="173"/>
        <v>0.09</v>
      </c>
      <c r="Z177" s="28">
        <f t="shared" si="173"/>
        <v>0</v>
      </c>
      <c r="AA177" s="28">
        <f t="shared" si="173"/>
        <v>32.7</v>
      </c>
      <c r="AB177" s="28">
        <f t="shared" si="173"/>
        <v>32.7</v>
      </c>
      <c r="AC177" s="29">
        <f t="shared" si="173"/>
        <v>3.15</v>
      </c>
      <c r="AD177" s="45" t="s">
        <v>469</v>
      </c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ht="14.25" customHeight="1">
      <c r="A178" s="1" t="s">
        <v>53</v>
      </c>
      <c r="C178" s="2" t="s">
        <v>470</v>
      </c>
      <c r="D178" s="2">
        <v>100.0</v>
      </c>
      <c r="E178" s="2" t="s">
        <v>452</v>
      </c>
      <c r="F178" s="2" t="s">
        <v>471</v>
      </c>
      <c r="G178" s="2">
        <v>20070.0</v>
      </c>
      <c r="H178" s="2" t="s">
        <v>298</v>
      </c>
      <c r="I178" s="79">
        <v>104.82</v>
      </c>
      <c r="J178" s="24">
        <v>51.36</v>
      </c>
      <c r="K178" s="24">
        <v>0.0</v>
      </c>
      <c r="L178" s="24">
        <v>0.07</v>
      </c>
      <c r="M178" s="24">
        <v>0.0</v>
      </c>
      <c r="N178" s="24">
        <v>0.0</v>
      </c>
      <c r="O178" s="24">
        <v>12.94</v>
      </c>
      <c r="P178" s="24">
        <v>12.94</v>
      </c>
      <c r="Q178" s="25">
        <v>3.14</v>
      </c>
      <c r="R178" s="35"/>
      <c r="S178" s="26" t="s">
        <v>458</v>
      </c>
      <c r="T178" s="77">
        <f t="shared" si="174"/>
        <v>314.46</v>
      </c>
      <c r="U178" s="27">
        <f t="shared" si="165"/>
        <v>3</v>
      </c>
      <c r="V178" s="28">
        <f t="shared" ref="V178:AC178" si="175">$U$178*J178</f>
        <v>154.08</v>
      </c>
      <c r="W178" s="28">
        <f t="shared" si="175"/>
        <v>0</v>
      </c>
      <c r="X178" s="28">
        <f t="shared" si="175"/>
        <v>0.21</v>
      </c>
      <c r="Y178" s="28">
        <f t="shared" si="175"/>
        <v>0</v>
      </c>
      <c r="Z178" s="28">
        <f t="shared" si="175"/>
        <v>0</v>
      </c>
      <c r="AA178" s="28">
        <f t="shared" si="175"/>
        <v>38.82</v>
      </c>
      <c r="AB178" s="28">
        <f t="shared" si="175"/>
        <v>38.82</v>
      </c>
      <c r="AC178" s="29">
        <f t="shared" si="175"/>
        <v>9.42</v>
      </c>
      <c r="AD178" s="45" t="s">
        <v>471</v>
      </c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ht="14.25" customHeight="1">
      <c r="A179" s="1" t="s">
        <v>53</v>
      </c>
      <c r="C179" s="2" t="s">
        <v>472</v>
      </c>
      <c r="D179" s="2">
        <v>100.0</v>
      </c>
      <c r="E179" s="2" t="s">
        <v>452</v>
      </c>
      <c r="F179" s="3" t="s">
        <v>473</v>
      </c>
      <c r="G179" s="2">
        <v>20693.0</v>
      </c>
      <c r="H179" s="2" t="s">
        <v>474</v>
      </c>
      <c r="I179" s="79">
        <v>101.44</v>
      </c>
      <c r="J179" s="24">
        <v>54.95</v>
      </c>
      <c r="K179" s="24">
        <v>2.96</v>
      </c>
      <c r="L179" s="24">
        <v>1.69</v>
      </c>
      <c r="M179" s="24">
        <v>0.21</v>
      </c>
      <c r="N179" s="24">
        <v>0.0</v>
      </c>
      <c r="O179" s="24">
        <v>6.76</v>
      </c>
      <c r="P179" s="24">
        <v>6.76</v>
      </c>
      <c r="Q179" s="25">
        <v>57.06</v>
      </c>
      <c r="R179" s="35"/>
      <c r="S179" s="26" t="s">
        <v>458</v>
      </c>
      <c r="T179" s="77">
        <f t="shared" si="174"/>
        <v>304.32</v>
      </c>
      <c r="U179" s="27">
        <f t="shared" si="165"/>
        <v>3</v>
      </c>
      <c r="V179" s="28">
        <f t="shared" ref="V179:AC179" si="176">$U$179*J179</f>
        <v>164.85</v>
      </c>
      <c r="W179" s="28">
        <f t="shared" si="176"/>
        <v>8.88</v>
      </c>
      <c r="X179" s="28">
        <f t="shared" si="176"/>
        <v>5.07</v>
      </c>
      <c r="Y179" s="28">
        <f t="shared" si="176"/>
        <v>0.63</v>
      </c>
      <c r="Z179" s="28">
        <f t="shared" si="176"/>
        <v>0</v>
      </c>
      <c r="AA179" s="28">
        <f t="shared" si="176"/>
        <v>20.28</v>
      </c>
      <c r="AB179" s="28">
        <f t="shared" si="176"/>
        <v>20.28</v>
      </c>
      <c r="AC179" s="29">
        <f t="shared" si="176"/>
        <v>171.18</v>
      </c>
      <c r="AD179" s="30" t="s">
        <v>473</v>
      </c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ht="14.25" customHeight="1">
      <c r="A180" s="1" t="s">
        <v>53</v>
      </c>
      <c r="C180" s="2" t="s">
        <v>475</v>
      </c>
      <c r="D180" s="2">
        <v>100.0</v>
      </c>
      <c r="E180" s="2" t="s">
        <v>452</v>
      </c>
      <c r="F180" s="59" t="s">
        <v>476</v>
      </c>
      <c r="G180" s="2">
        <v>17392.0</v>
      </c>
      <c r="H180" s="2" t="s">
        <v>477</v>
      </c>
      <c r="I180" s="79">
        <v>102.71</v>
      </c>
      <c r="J180" s="24">
        <v>33.89</v>
      </c>
      <c r="K180" s="24">
        <v>2.96</v>
      </c>
      <c r="L180" s="24">
        <v>1.69</v>
      </c>
      <c r="M180" s="24">
        <v>0.21</v>
      </c>
      <c r="N180" s="24">
        <v>0.0</v>
      </c>
      <c r="O180" s="24">
        <v>1.69</v>
      </c>
      <c r="P180" s="24">
        <v>1.69</v>
      </c>
      <c r="Q180" s="25">
        <v>35.95</v>
      </c>
      <c r="R180" s="35"/>
      <c r="S180" s="26" t="s">
        <v>458</v>
      </c>
      <c r="T180" s="77">
        <f t="shared" si="174"/>
        <v>308.13</v>
      </c>
      <c r="U180" s="27">
        <f t="shared" si="165"/>
        <v>3</v>
      </c>
      <c r="V180" s="28">
        <f t="shared" ref="V180:AC180" si="177">$U$180*J180</f>
        <v>101.67</v>
      </c>
      <c r="W180" s="28">
        <f t="shared" si="177"/>
        <v>8.88</v>
      </c>
      <c r="X180" s="28">
        <f t="shared" si="177"/>
        <v>5.07</v>
      </c>
      <c r="Y180" s="28">
        <f t="shared" si="177"/>
        <v>0.63</v>
      </c>
      <c r="Z180" s="28">
        <f t="shared" si="177"/>
        <v>0</v>
      </c>
      <c r="AA180" s="28">
        <f t="shared" si="177"/>
        <v>5.07</v>
      </c>
      <c r="AB180" s="28">
        <f t="shared" si="177"/>
        <v>5.07</v>
      </c>
      <c r="AC180" s="29">
        <f t="shared" si="177"/>
        <v>107.85</v>
      </c>
      <c r="AD180" s="80" t="s">
        <v>476</v>
      </c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ht="14.25" customHeight="1">
      <c r="A181" s="1" t="s">
        <v>53</v>
      </c>
      <c r="C181" s="2" t="s">
        <v>478</v>
      </c>
      <c r="D181" s="2">
        <v>100.0</v>
      </c>
      <c r="E181" s="2" t="s">
        <v>296</v>
      </c>
      <c r="F181" s="2" t="s">
        <v>479</v>
      </c>
      <c r="G181" s="2" t="s">
        <v>480</v>
      </c>
      <c r="H181" s="2" t="s">
        <v>61</v>
      </c>
      <c r="I181" s="23">
        <v>100.0</v>
      </c>
      <c r="J181" s="24">
        <v>36.32</v>
      </c>
      <c r="K181" s="24">
        <v>0.0</v>
      </c>
      <c r="L181" s="24">
        <v>0.0</v>
      </c>
      <c r="M181" s="24">
        <v>0.0</v>
      </c>
      <c r="N181" s="24">
        <v>0.0</v>
      </c>
      <c r="O181" s="24">
        <v>8.95</v>
      </c>
      <c r="P181" s="24">
        <v>8.95</v>
      </c>
      <c r="Q181" s="25">
        <v>17.45</v>
      </c>
      <c r="R181" s="35"/>
      <c r="S181" s="26" t="s">
        <v>458</v>
      </c>
      <c r="T181" s="77">
        <f t="shared" si="174"/>
        <v>300</v>
      </c>
      <c r="U181" s="27">
        <f t="shared" si="165"/>
        <v>3</v>
      </c>
      <c r="V181" s="28">
        <f t="shared" ref="V181:AC181" si="178">$U$181*J181</f>
        <v>108.96</v>
      </c>
      <c r="W181" s="28">
        <f t="shared" si="178"/>
        <v>0</v>
      </c>
      <c r="X181" s="28">
        <f t="shared" si="178"/>
        <v>0</v>
      </c>
      <c r="Y181" s="28">
        <f t="shared" si="178"/>
        <v>0</v>
      </c>
      <c r="Z181" s="28">
        <f t="shared" si="178"/>
        <v>0</v>
      </c>
      <c r="AA181" s="28">
        <f t="shared" si="178"/>
        <v>26.85</v>
      </c>
      <c r="AB181" s="28">
        <f t="shared" si="178"/>
        <v>26.85</v>
      </c>
      <c r="AC181" s="29">
        <f t="shared" si="178"/>
        <v>52.35</v>
      </c>
      <c r="AD181" s="30" t="s">
        <v>479</v>
      </c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ht="14.25" customHeight="1">
      <c r="A182" s="1" t="s">
        <v>53</v>
      </c>
      <c r="C182" s="2" t="s">
        <v>481</v>
      </c>
      <c r="D182" s="2">
        <v>100.0</v>
      </c>
      <c r="E182" s="2" t="s">
        <v>296</v>
      </c>
      <c r="F182" s="2" t="s">
        <v>482</v>
      </c>
      <c r="G182" s="2" t="s">
        <v>483</v>
      </c>
      <c r="H182" s="2" t="s">
        <v>61</v>
      </c>
      <c r="I182" s="23">
        <v>100.0</v>
      </c>
      <c r="J182" s="24">
        <v>334.0</v>
      </c>
      <c r="K182" s="24">
        <v>22.8</v>
      </c>
      <c r="L182" s="24">
        <v>1.3</v>
      </c>
      <c r="M182" s="24">
        <v>0.0</v>
      </c>
      <c r="N182" s="24">
        <v>0.0</v>
      </c>
      <c r="O182" s="24">
        <v>65.0</v>
      </c>
      <c r="P182" s="24">
        <v>0.0</v>
      </c>
      <c r="Q182" s="25">
        <v>7.8</v>
      </c>
      <c r="R182" s="35"/>
      <c r="S182" s="26" t="s">
        <v>484</v>
      </c>
      <c r="T182" s="27">
        <v>80.0</v>
      </c>
      <c r="U182" s="27">
        <f t="shared" si="165"/>
        <v>0.8</v>
      </c>
      <c r="V182" s="28">
        <f t="shared" ref="V182:AC182" si="179">$U$182*J182</f>
        <v>267.2</v>
      </c>
      <c r="W182" s="28">
        <f t="shared" si="179"/>
        <v>18.24</v>
      </c>
      <c r="X182" s="28">
        <f t="shared" si="179"/>
        <v>1.04</v>
      </c>
      <c r="Y182" s="28">
        <f t="shared" si="179"/>
        <v>0</v>
      </c>
      <c r="Z182" s="28">
        <f t="shared" si="179"/>
        <v>0</v>
      </c>
      <c r="AA182" s="28">
        <f t="shared" si="179"/>
        <v>52</v>
      </c>
      <c r="AB182" s="28">
        <f t="shared" si="179"/>
        <v>0</v>
      </c>
      <c r="AC182" s="29">
        <f t="shared" si="179"/>
        <v>6.24</v>
      </c>
      <c r="AD182" s="74" t="s">
        <v>482</v>
      </c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ht="14.25" customHeight="1">
      <c r="A183" s="1" t="s">
        <v>53</v>
      </c>
      <c r="C183" s="2" t="s">
        <v>485</v>
      </c>
      <c r="D183" s="2">
        <v>100.0</v>
      </c>
      <c r="E183" s="2" t="s">
        <v>296</v>
      </c>
      <c r="F183" s="2" t="s">
        <v>486</v>
      </c>
      <c r="G183" s="2" t="s">
        <v>487</v>
      </c>
      <c r="H183" s="2" t="s">
        <v>61</v>
      </c>
      <c r="I183" s="23">
        <v>100.0</v>
      </c>
      <c r="J183" s="24">
        <v>328.0</v>
      </c>
      <c r="K183" s="24">
        <v>34.2</v>
      </c>
      <c r="L183" s="24">
        <v>2.3</v>
      </c>
      <c r="M183" s="24">
        <v>0.0</v>
      </c>
      <c r="N183" s="24">
        <v>0.0</v>
      </c>
      <c r="O183" s="24">
        <v>50.3</v>
      </c>
      <c r="P183" s="24">
        <v>0.0</v>
      </c>
      <c r="Q183" s="25">
        <v>28.2</v>
      </c>
      <c r="R183" s="35"/>
      <c r="S183" s="26" t="s">
        <v>484</v>
      </c>
      <c r="T183" s="27">
        <v>80.0</v>
      </c>
      <c r="U183" s="27">
        <f t="shared" si="165"/>
        <v>0.8</v>
      </c>
      <c r="V183" s="28">
        <f t="shared" ref="V183:AC183" si="180">$U$183*J183</f>
        <v>262.4</v>
      </c>
      <c r="W183" s="28">
        <f t="shared" si="180"/>
        <v>27.36</v>
      </c>
      <c r="X183" s="28">
        <f t="shared" si="180"/>
        <v>1.84</v>
      </c>
      <c r="Y183" s="28">
        <f t="shared" si="180"/>
        <v>0</v>
      </c>
      <c r="Z183" s="28">
        <f t="shared" si="180"/>
        <v>0</v>
      </c>
      <c r="AA183" s="28">
        <f t="shared" si="180"/>
        <v>40.24</v>
      </c>
      <c r="AB183" s="28">
        <f t="shared" si="180"/>
        <v>0</v>
      </c>
      <c r="AC183" s="29">
        <f t="shared" si="180"/>
        <v>22.56</v>
      </c>
      <c r="AD183" s="74" t="s">
        <v>488</v>
      </c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ht="14.25" customHeight="1">
      <c r="A184" s="1" t="s">
        <v>53</v>
      </c>
      <c r="C184" s="2" t="s">
        <v>489</v>
      </c>
      <c r="D184" s="2">
        <v>100.0</v>
      </c>
      <c r="E184" s="2" t="s">
        <v>452</v>
      </c>
      <c r="F184" s="2" t="s">
        <v>490</v>
      </c>
      <c r="G184" s="2">
        <v>20132.0</v>
      </c>
      <c r="H184" s="2" t="s">
        <v>298</v>
      </c>
      <c r="I184" s="79">
        <v>100.09</v>
      </c>
      <c r="J184" s="24">
        <v>1.0</v>
      </c>
      <c r="K184" s="24">
        <v>0.0</v>
      </c>
      <c r="L184" s="24">
        <v>0.01</v>
      </c>
      <c r="M184" s="24">
        <v>0.0</v>
      </c>
      <c r="N184" s="24">
        <v>0.0</v>
      </c>
      <c r="O184" s="24">
        <v>0.3</v>
      </c>
      <c r="P184" s="24">
        <v>0.3</v>
      </c>
      <c r="Q184" s="25">
        <v>0.0</v>
      </c>
      <c r="R184" s="35"/>
      <c r="S184" s="26" t="s">
        <v>484</v>
      </c>
      <c r="T184" s="77">
        <v>80.0</v>
      </c>
      <c r="U184" s="27">
        <f t="shared" si="165"/>
        <v>0.7992806474</v>
      </c>
      <c r="V184" s="28">
        <f t="shared" ref="V184:AC184" si="181">$U$184*J184</f>
        <v>0.7992806474</v>
      </c>
      <c r="W184" s="28">
        <f t="shared" si="181"/>
        <v>0</v>
      </c>
      <c r="X184" s="28">
        <f t="shared" si="181"/>
        <v>0.007992806474</v>
      </c>
      <c r="Y184" s="28">
        <f t="shared" si="181"/>
        <v>0</v>
      </c>
      <c r="Z184" s="28">
        <f t="shared" si="181"/>
        <v>0</v>
      </c>
      <c r="AA184" s="28">
        <f t="shared" si="181"/>
        <v>0.2397841942</v>
      </c>
      <c r="AB184" s="28">
        <f t="shared" si="181"/>
        <v>0.2397841942</v>
      </c>
      <c r="AC184" s="29">
        <f t="shared" si="181"/>
        <v>0</v>
      </c>
      <c r="AD184" s="74" t="s">
        <v>491</v>
      </c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ht="14.25" customHeight="1">
      <c r="A185" s="1" t="s">
        <v>53</v>
      </c>
      <c r="C185" s="2" t="s">
        <v>492</v>
      </c>
      <c r="D185" s="2">
        <v>100.0</v>
      </c>
      <c r="E185" s="2" t="s">
        <v>296</v>
      </c>
      <c r="F185" s="2" t="s">
        <v>493</v>
      </c>
      <c r="G185" s="2" t="s">
        <v>494</v>
      </c>
      <c r="H185" s="2" t="s">
        <v>61</v>
      </c>
      <c r="I185" s="23">
        <v>100.0</v>
      </c>
      <c r="J185" s="24">
        <v>45.0</v>
      </c>
      <c r="K185" s="24">
        <v>2.3</v>
      </c>
      <c r="L185" s="24">
        <v>2.4</v>
      </c>
      <c r="M185" s="24">
        <v>1.3</v>
      </c>
      <c r="N185" s="24">
        <v>0.0</v>
      </c>
      <c r="O185" s="24">
        <v>3.6</v>
      </c>
      <c r="P185" s="24">
        <v>3.6</v>
      </c>
      <c r="Q185" s="25">
        <v>35.0</v>
      </c>
      <c r="R185" s="35"/>
      <c r="S185" s="26" t="s">
        <v>443</v>
      </c>
      <c r="T185" s="27">
        <v>242.0</v>
      </c>
      <c r="U185" s="27">
        <f t="shared" si="165"/>
        <v>2.42</v>
      </c>
      <c r="V185" s="28">
        <f t="shared" ref="V185:AC185" si="182">$U$185*J185</f>
        <v>108.9</v>
      </c>
      <c r="W185" s="28">
        <f t="shared" si="182"/>
        <v>5.566</v>
      </c>
      <c r="X185" s="28">
        <f t="shared" si="182"/>
        <v>5.808</v>
      </c>
      <c r="Y185" s="28">
        <f t="shared" si="182"/>
        <v>3.146</v>
      </c>
      <c r="Z185" s="28">
        <f t="shared" si="182"/>
        <v>0</v>
      </c>
      <c r="AA185" s="28">
        <f t="shared" si="182"/>
        <v>8.712</v>
      </c>
      <c r="AB185" s="28">
        <f t="shared" si="182"/>
        <v>8.712</v>
      </c>
      <c r="AC185" s="29">
        <f t="shared" si="182"/>
        <v>84.7</v>
      </c>
      <c r="AD185" s="74" t="s">
        <v>493</v>
      </c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ht="14.25" customHeight="1">
      <c r="A186" s="1" t="s">
        <v>53</v>
      </c>
      <c r="C186" s="2" t="s">
        <v>495</v>
      </c>
      <c r="D186" s="2">
        <v>100.0</v>
      </c>
      <c r="E186" s="2" t="s">
        <v>296</v>
      </c>
      <c r="F186" s="2" t="s">
        <v>496</v>
      </c>
      <c r="G186" s="2" t="s">
        <v>497</v>
      </c>
      <c r="H186" s="2" t="s">
        <v>61</v>
      </c>
      <c r="I186" s="23">
        <v>100.0</v>
      </c>
      <c r="J186" s="24">
        <v>43.0</v>
      </c>
      <c r="K186" s="24">
        <v>2.2</v>
      </c>
      <c r="L186" s="24">
        <v>2.1</v>
      </c>
      <c r="M186" s="24">
        <v>1.2</v>
      </c>
      <c r="N186" s="24">
        <v>0.0</v>
      </c>
      <c r="O186" s="24">
        <v>3.9</v>
      </c>
      <c r="P186" s="24">
        <v>3.9</v>
      </c>
      <c r="Q186" s="25">
        <v>32.0</v>
      </c>
      <c r="R186" s="35"/>
      <c r="S186" s="26" t="s">
        <v>443</v>
      </c>
      <c r="T186" s="27">
        <v>241.0</v>
      </c>
      <c r="U186" s="27">
        <f t="shared" si="165"/>
        <v>2.41</v>
      </c>
      <c r="V186" s="28">
        <f t="shared" ref="V186:AC186" si="183">$U$186*J186</f>
        <v>103.63</v>
      </c>
      <c r="W186" s="28">
        <f t="shared" si="183"/>
        <v>5.302</v>
      </c>
      <c r="X186" s="28">
        <f t="shared" si="183"/>
        <v>5.061</v>
      </c>
      <c r="Y186" s="28">
        <f t="shared" si="183"/>
        <v>2.892</v>
      </c>
      <c r="Z186" s="28">
        <f t="shared" si="183"/>
        <v>0</v>
      </c>
      <c r="AA186" s="28">
        <f t="shared" si="183"/>
        <v>9.399</v>
      </c>
      <c r="AB186" s="28">
        <f t="shared" si="183"/>
        <v>9.399</v>
      </c>
      <c r="AC186" s="29">
        <f t="shared" si="183"/>
        <v>77.12</v>
      </c>
      <c r="AD186" s="74" t="s">
        <v>496</v>
      </c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ht="14.25" customHeight="1">
      <c r="A187" s="1" t="s">
        <v>53</v>
      </c>
      <c r="C187" s="2" t="s">
        <v>498</v>
      </c>
      <c r="D187" s="2">
        <v>100.0</v>
      </c>
      <c r="E187" s="2" t="s">
        <v>452</v>
      </c>
      <c r="F187" s="2" t="s">
        <v>499</v>
      </c>
      <c r="G187" s="2">
        <v>22507.0</v>
      </c>
      <c r="H187" s="2" t="s">
        <v>298</v>
      </c>
      <c r="I187" s="79">
        <v>99.75</v>
      </c>
      <c r="J187" s="24">
        <v>159.6</v>
      </c>
      <c r="K187" s="24">
        <v>0.2</v>
      </c>
      <c r="L187" s="24">
        <v>0.0</v>
      </c>
      <c r="M187" s="24">
        <v>0.0</v>
      </c>
      <c r="N187" s="24">
        <v>0.0</v>
      </c>
      <c r="O187" s="24">
        <v>13.66</v>
      </c>
      <c r="P187" s="24">
        <v>13.66</v>
      </c>
      <c r="Q187" s="25">
        <v>8.98</v>
      </c>
      <c r="R187" s="35"/>
      <c r="S187" s="26" t="s">
        <v>500</v>
      </c>
      <c r="T187" s="77">
        <v>200.0</v>
      </c>
      <c r="U187" s="27">
        <f t="shared" si="165"/>
        <v>2.005012531</v>
      </c>
      <c r="V187" s="28">
        <f t="shared" ref="V187:AC187" si="184">$U$187*J187</f>
        <v>320</v>
      </c>
      <c r="W187" s="28">
        <f t="shared" si="184"/>
        <v>0.4010025063</v>
      </c>
      <c r="X187" s="28">
        <f t="shared" si="184"/>
        <v>0</v>
      </c>
      <c r="Y187" s="28">
        <f t="shared" si="184"/>
        <v>0</v>
      </c>
      <c r="Z187" s="28">
        <f t="shared" si="184"/>
        <v>0</v>
      </c>
      <c r="AA187" s="28">
        <f t="shared" si="184"/>
        <v>27.38847118</v>
      </c>
      <c r="AB187" s="28">
        <f t="shared" si="184"/>
        <v>27.38847118</v>
      </c>
      <c r="AC187" s="29">
        <f t="shared" si="184"/>
        <v>18.00501253</v>
      </c>
      <c r="AD187" s="45" t="s">
        <v>499</v>
      </c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ht="14.25" customHeight="1">
      <c r="A188" s="1" t="s">
        <v>53</v>
      </c>
      <c r="C188" s="2" t="s">
        <v>501</v>
      </c>
      <c r="D188" s="2">
        <v>100.0</v>
      </c>
      <c r="E188" s="2" t="s">
        <v>452</v>
      </c>
      <c r="F188" s="2" t="s">
        <v>502</v>
      </c>
      <c r="G188" s="2">
        <v>22661.0</v>
      </c>
      <c r="H188" s="2" t="s">
        <v>298</v>
      </c>
      <c r="I188" s="23">
        <v>94.0</v>
      </c>
      <c r="J188" s="24">
        <v>247.23</v>
      </c>
      <c r="K188" s="24">
        <v>0.0</v>
      </c>
      <c r="L188" s="24">
        <v>0.0</v>
      </c>
      <c r="M188" s="24">
        <v>0.0</v>
      </c>
      <c r="N188" s="24">
        <v>0.0</v>
      </c>
      <c r="O188" s="24">
        <v>0.0</v>
      </c>
      <c r="P188" s="24">
        <v>0.0</v>
      </c>
      <c r="Q188" s="25">
        <v>0.94</v>
      </c>
      <c r="R188" s="35"/>
      <c r="S188" s="26" t="s">
        <v>503</v>
      </c>
      <c r="T188" s="27">
        <v>80.0</v>
      </c>
      <c r="U188" s="27">
        <f t="shared" si="165"/>
        <v>0.8510638298</v>
      </c>
      <c r="V188" s="28">
        <f t="shared" ref="V188:AC188" si="185">$U$188*J188</f>
        <v>210.4085106</v>
      </c>
      <c r="W188" s="28">
        <f t="shared" si="185"/>
        <v>0</v>
      </c>
      <c r="X188" s="28">
        <f t="shared" si="185"/>
        <v>0</v>
      </c>
      <c r="Y188" s="28">
        <f t="shared" si="185"/>
        <v>0</v>
      </c>
      <c r="Z188" s="28">
        <f t="shared" si="185"/>
        <v>0</v>
      </c>
      <c r="AA188" s="28">
        <f t="shared" si="185"/>
        <v>0</v>
      </c>
      <c r="AB188" s="28">
        <f t="shared" si="185"/>
        <v>0</v>
      </c>
      <c r="AC188" s="29">
        <f t="shared" si="185"/>
        <v>0.8</v>
      </c>
      <c r="AD188" s="30" t="s">
        <v>502</v>
      </c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ht="14.25" customHeight="1">
      <c r="A189" s="1" t="s">
        <v>53</v>
      </c>
      <c r="C189" s="2" t="s">
        <v>504</v>
      </c>
      <c r="D189" s="2">
        <v>100.0</v>
      </c>
      <c r="E189" s="2" t="s">
        <v>296</v>
      </c>
      <c r="F189" s="2" t="s">
        <v>505</v>
      </c>
      <c r="G189" s="2" t="s">
        <v>506</v>
      </c>
      <c r="H189" s="2" t="s">
        <v>61</v>
      </c>
      <c r="I189" s="23">
        <v>100.0</v>
      </c>
      <c r="J189" s="24">
        <v>43.0</v>
      </c>
      <c r="K189" s="24">
        <v>0.46</v>
      </c>
      <c r="L189" s="24">
        <v>0.0</v>
      </c>
      <c r="M189" s="24">
        <v>0.0</v>
      </c>
      <c r="N189" s="24">
        <v>0.0</v>
      </c>
      <c r="O189" s="24">
        <v>3.55</v>
      </c>
      <c r="P189" s="24">
        <v>3.55</v>
      </c>
      <c r="Q189" s="25">
        <v>4.0</v>
      </c>
      <c r="R189" s="35"/>
      <c r="S189" s="26" t="s">
        <v>314</v>
      </c>
      <c r="T189" s="27">
        <v>355.0</v>
      </c>
      <c r="U189" s="27">
        <f t="shared" si="165"/>
        <v>3.55</v>
      </c>
      <c r="V189" s="28">
        <f t="shared" ref="V189:AC189" si="186">$U$189*J189</f>
        <v>152.65</v>
      </c>
      <c r="W189" s="28">
        <f t="shared" si="186"/>
        <v>1.633</v>
      </c>
      <c r="X189" s="28">
        <f t="shared" si="186"/>
        <v>0</v>
      </c>
      <c r="Y189" s="28">
        <f t="shared" si="186"/>
        <v>0</v>
      </c>
      <c r="Z189" s="28">
        <f t="shared" si="186"/>
        <v>0</v>
      </c>
      <c r="AA189" s="28">
        <f t="shared" si="186"/>
        <v>12.6025</v>
      </c>
      <c r="AB189" s="28">
        <f t="shared" si="186"/>
        <v>12.6025</v>
      </c>
      <c r="AC189" s="29">
        <f t="shared" si="186"/>
        <v>14.2</v>
      </c>
      <c r="AD189" s="30" t="s">
        <v>505</v>
      </c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ht="14.25" customHeight="1">
      <c r="A190" s="1" t="s">
        <v>53</v>
      </c>
      <c r="C190" s="2" t="s">
        <v>507</v>
      </c>
      <c r="D190" s="2">
        <v>100.0</v>
      </c>
      <c r="E190" s="2" t="s">
        <v>452</v>
      </c>
      <c r="F190" s="2" t="s">
        <v>508</v>
      </c>
      <c r="G190" s="2">
        <v>22577.0</v>
      </c>
      <c r="H190" s="2" t="s">
        <v>298</v>
      </c>
      <c r="I190" s="79">
        <v>100.09</v>
      </c>
      <c r="J190" s="24">
        <v>83.07</v>
      </c>
      <c r="K190" s="24">
        <v>0.07</v>
      </c>
      <c r="L190" s="24">
        <v>0.0</v>
      </c>
      <c r="M190" s="24">
        <v>0.0</v>
      </c>
      <c r="N190" s="24">
        <v>0.0</v>
      </c>
      <c r="O190" s="24">
        <v>2.72</v>
      </c>
      <c r="P190" s="24">
        <v>2.72</v>
      </c>
      <c r="Q190" s="25">
        <v>5.0</v>
      </c>
      <c r="R190" s="35"/>
      <c r="S190" s="26" t="s">
        <v>500</v>
      </c>
      <c r="T190" s="77">
        <v>200.0</v>
      </c>
      <c r="U190" s="27">
        <f t="shared" si="165"/>
        <v>1.998201619</v>
      </c>
      <c r="V190" s="28">
        <f t="shared" ref="V190:AC190" si="187">$U$190*J190</f>
        <v>165.9906085</v>
      </c>
      <c r="W190" s="28">
        <f t="shared" si="187"/>
        <v>0.1398741133</v>
      </c>
      <c r="X190" s="28">
        <f t="shared" si="187"/>
        <v>0</v>
      </c>
      <c r="Y190" s="28">
        <f t="shared" si="187"/>
        <v>0</v>
      </c>
      <c r="Z190" s="28">
        <f t="shared" si="187"/>
        <v>0</v>
      </c>
      <c r="AA190" s="28">
        <f t="shared" si="187"/>
        <v>5.435108402</v>
      </c>
      <c r="AB190" s="28">
        <f t="shared" si="187"/>
        <v>5.435108402</v>
      </c>
      <c r="AC190" s="29">
        <f t="shared" si="187"/>
        <v>9.991008093</v>
      </c>
      <c r="AD190" s="30" t="s">
        <v>508</v>
      </c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ht="14.25" customHeight="1">
      <c r="A191" s="1" t="s">
        <v>53</v>
      </c>
      <c r="C191" s="2" t="s">
        <v>509</v>
      </c>
      <c r="D191" s="2">
        <v>100.0</v>
      </c>
      <c r="E191" s="2" t="s">
        <v>296</v>
      </c>
      <c r="F191" s="2" t="s">
        <v>510</v>
      </c>
      <c r="G191" s="2">
        <v>66.0</v>
      </c>
      <c r="H191" s="2" t="s">
        <v>298</v>
      </c>
      <c r="I191" s="23">
        <v>100.0</v>
      </c>
      <c r="J191" s="24">
        <v>496.0</v>
      </c>
      <c r="K191" s="24">
        <v>26.32</v>
      </c>
      <c r="L191" s="24">
        <v>26.71</v>
      </c>
      <c r="M191" s="24">
        <v>16.74</v>
      </c>
      <c r="N191" s="24">
        <v>0.8</v>
      </c>
      <c r="O191" s="24">
        <v>38.42</v>
      </c>
      <c r="P191" s="24">
        <v>38.42</v>
      </c>
      <c r="Q191" s="25">
        <v>371.0</v>
      </c>
      <c r="R191" s="35"/>
      <c r="S191" s="26" t="s">
        <v>511</v>
      </c>
      <c r="T191" s="27">
        <v>30.0</v>
      </c>
      <c r="U191" s="27">
        <f t="shared" si="165"/>
        <v>0.3</v>
      </c>
      <c r="V191" s="28">
        <f t="shared" ref="V191:AC191" si="188">$U$191*J191</f>
        <v>148.8</v>
      </c>
      <c r="W191" s="28">
        <f t="shared" si="188"/>
        <v>7.896</v>
      </c>
      <c r="X191" s="28">
        <f t="shared" si="188"/>
        <v>8.013</v>
      </c>
      <c r="Y191" s="28">
        <f t="shared" si="188"/>
        <v>5.022</v>
      </c>
      <c r="Z191" s="28">
        <f t="shared" si="188"/>
        <v>0.24</v>
      </c>
      <c r="AA191" s="28">
        <f t="shared" si="188"/>
        <v>11.526</v>
      </c>
      <c r="AB191" s="28">
        <f t="shared" si="188"/>
        <v>11.526</v>
      </c>
      <c r="AC191" s="29">
        <f t="shared" si="188"/>
        <v>111.3</v>
      </c>
      <c r="AD191" s="30" t="s">
        <v>510</v>
      </c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ht="14.25" customHeight="1">
      <c r="A192" s="1" t="s">
        <v>53</v>
      </c>
      <c r="C192" s="2" t="s">
        <v>512</v>
      </c>
      <c r="D192" s="2">
        <v>100.0</v>
      </c>
      <c r="E192" s="2" t="s">
        <v>296</v>
      </c>
      <c r="F192" s="2" t="s">
        <v>513</v>
      </c>
      <c r="G192" s="2" t="s">
        <v>514</v>
      </c>
      <c r="H192" s="2" t="s">
        <v>61</v>
      </c>
      <c r="I192" s="23">
        <v>100.0</v>
      </c>
      <c r="J192" s="24">
        <v>59.0</v>
      </c>
      <c r="K192" s="24">
        <v>4.4</v>
      </c>
      <c r="L192" s="24">
        <v>1.5</v>
      </c>
      <c r="M192" s="24">
        <v>1.1</v>
      </c>
      <c r="N192" s="24">
        <v>0.0</v>
      </c>
      <c r="O192" s="24">
        <v>7.1</v>
      </c>
      <c r="P192" s="24">
        <v>7.1</v>
      </c>
      <c r="Q192" s="25">
        <v>58.0</v>
      </c>
      <c r="R192" s="35"/>
      <c r="S192" s="26" t="s">
        <v>443</v>
      </c>
      <c r="T192" s="27">
        <v>236.0</v>
      </c>
      <c r="U192" s="27">
        <f t="shared" si="165"/>
        <v>2.36</v>
      </c>
      <c r="V192" s="28">
        <f t="shared" ref="V192:AC192" si="189">$U$192*J192</f>
        <v>139.24</v>
      </c>
      <c r="W192" s="28">
        <f t="shared" si="189"/>
        <v>10.384</v>
      </c>
      <c r="X192" s="28">
        <f t="shared" si="189"/>
        <v>3.54</v>
      </c>
      <c r="Y192" s="28">
        <f t="shared" si="189"/>
        <v>2.596</v>
      </c>
      <c r="Z192" s="28">
        <f t="shared" si="189"/>
        <v>0</v>
      </c>
      <c r="AA192" s="28">
        <f t="shared" si="189"/>
        <v>16.756</v>
      </c>
      <c r="AB192" s="28">
        <f t="shared" si="189"/>
        <v>16.756</v>
      </c>
      <c r="AC192" s="29">
        <f t="shared" si="189"/>
        <v>136.88</v>
      </c>
      <c r="AD192" s="30" t="s">
        <v>513</v>
      </c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ht="14.25" customHeight="1">
      <c r="A193" s="1" t="s">
        <v>53</v>
      </c>
      <c r="C193" s="2" t="s">
        <v>515</v>
      </c>
      <c r="D193" s="2">
        <v>100.0</v>
      </c>
      <c r="E193" s="2" t="s">
        <v>452</v>
      </c>
      <c r="F193" s="2" t="s">
        <v>516</v>
      </c>
      <c r="G193" s="2">
        <v>1.0</v>
      </c>
      <c r="H193" s="2" t="s">
        <v>298</v>
      </c>
      <c r="I193" s="79">
        <v>103.13</v>
      </c>
      <c r="J193" s="24">
        <v>62.91</v>
      </c>
      <c r="K193" s="24">
        <v>3.25</v>
      </c>
      <c r="L193" s="24">
        <v>3.35</v>
      </c>
      <c r="M193" s="24">
        <v>1.92</v>
      </c>
      <c r="N193" s="24">
        <v>0.1</v>
      </c>
      <c r="O193" s="24">
        <v>4.95</v>
      </c>
      <c r="P193" s="24">
        <v>4.95</v>
      </c>
      <c r="Q193" s="25">
        <v>44.35</v>
      </c>
      <c r="R193" s="35"/>
      <c r="S193" s="26" t="s">
        <v>443</v>
      </c>
      <c r="T193" s="77">
        <v>236.0</v>
      </c>
      <c r="U193" s="27">
        <f t="shared" si="165"/>
        <v>2.288373897</v>
      </c>
      <c r="V193" s="28">
        <f t="shared" ref="V193:AC193" si="190">$U$193*J193</f>
        <v>143.9616019</v>
      </c>
      <c r="W193" s="28">
        <f t="shared" si="190"/>
        <v>7.437215165</v>
      </c>
      <c r="X193" s="28">
        <f t="shared" si="190"/>
        <v>7.666052555</v>
      </c>
      <c r="Y193" s="28">
        <f t="shared" si="190"/>
        <v>4.393677882</v>
      </c>
      <c r="Z193" s="28">
        <f t="shared" si="190"/>
        <v>0.2288373897</v>
      </c>
      <c r="AA193" s="28">
        <f t="shared" si="190"/>
        <v>11.32745079</v>
      </c>
      <c r="AB193" s="28">
        <f t="shared" si="190"/>
        <v>11.32745079</v>
      </c>
      <c r="AC193" s="29">
        <f t="shared" si="190"/>
        <v>101.4893823</v>
      </c>
      <c r="AD193" s="30" t="s">
        <v>516</v>
      </c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ht="14.25" customHeight="1">
      <c r="A194" s="1" t="s">
        <v>53</v>
      </c>
      <c r="C194" s="2" t="s">
        <v>517</v>
      </c>
      <c r="D194" s="2">
        <v>100.0</v>
      </c>
      <c r="E194" s="2" t="s">
        <v>296</v>
      </c>
      <c r="F194" s="2" t="s">
        <v>518</v>
      </c>
      <c r="G194" s="2" t="s">
        <v>519</v>
      </c>
      <c r="H194" s="2" t="s">
        <v>61</v>
      </c>
      <c r="I194" s="23">
        <v>100.0</v>
      </c>
      <c r="J194" s="24">
        <v>318.0</v>
      </c>
      <c r="K194" s="24">
        <v>0.0</v>
      </c>
      <c r="L194" s="24">
        <v>1.0</v>
      </c>
      <c r="M194" s="24">
        <v>0.9</v>
      </c>
      <c r="N194" s="24">
        <v>0.0</v>
      </c>
      <c r="O194" s="24">
        <v>46.7</v>
      </c>
      <c r="P194" s="24">
        <v>46.7</v>
      </c>
      <c r="Q194" s="25">
        <v>435.0</v>
      </c>
      <c r="R194" s="35"/>
      <c r="S194" s="26" t="s">
        <v>511</v>
      </c>
      <c r="T194" s="27">
        <v>30.0</v>
      </c>
      <c r="U194" s="27">
        <f t="shared" si="165"/>
        <v>0.3</v>
      </c>
      <c r="V194" s="28">
        <f t="shared" ref="V194:AC194" si="191">$U$194*J194</f>
        <v>95.4</v>
      </c>
      <c r="W194" s="28">
        <f t="shared" si="191"/>
        <v>0</v>
      </c>
      <c r="X194" s="28">
        <f t="shared" si="191"/>
        <v>0.3</v>
      </c>
      <c r="Y194" s="28">
        <f t="shared" si="191"/>
        <v>0.27</v>
      </c>
      <c r="Z194" s="28">
        <f t="shared" si="191"/>
        <v>0</v>
      </c>
      <c r="AA194" s="28">
        <f t="shared" si="191"/>
        <v>14.01</v>
      </c>
      <c r="AB194" s="28">
        <f t="shared" si="191"/>
        <v>14.01</v>
      </c>
      <c r="AC194" s="29">
        <f t="shared" si="191"/>
        <v>130.5</v>
      </c>
      <c r="AD194" s="30" t="s">
        <v>518</v>
      </c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ht="14.25" customHeight="1">
      <c r="A195" s="1"/>
      <c r="C195" s="2" t="s">
        <v>520</v>
      </c>
      <c r="D195" s="2">
        <v>100.0</v>
      </c>
      <c r="E195" s="2" t="s">
        <v>296</v>
      </c>
      <c r="F195" s="2" t="s">
        <v>521</v>
      </c>
      <c r="G195" s="2">
        <v>2024.0</v>
      </c>
      <c r="H195" s="2" t="s">
        <v>522</v>
      </c>
      <c r="I195" s="23">
        <v>100.0</v>
      </c>
      <c r="J195" s="24">
        <v>148.0</v>
      </c>
      <c r="K195" s="24">
        <v>3.37</v>
      </c>
      <c r="L195" s="24">
        <v>6.52</v>
      </c>
      <c r="M195" s="24">
        <v>3.96</v>
      </c>
      <c r="N195" s="24">
        <v>0.0</v>
      </c>
      <c r="O195" s="24">
        <v>19.59</v>
      </c>
      <c r="P195" s="24">
        <v>19.59</v>
      </c>
      <c r="Q195" s="25">
        <v>81.0</v>
      </c>
      <c r="R195" s="35"/>
      <c r="S195" s="26" t="s">
        <v>443</v>
      </c>
      <c r="T195" s="27">
        <v>300.0</v>
      </c>
      <c r="U195" s="27">
        <f t="shared" si="165"/>
        <v>3</v>
      </c>
      <c r="V195" s="28">
        <f t="shared" ref="V195:AC195" si="192">$U$195*J195</f>
        <v>444</v>
      </c>
      <c r="W195" s="28">
        <f t="shared" si="192"/>
        <v>10.11</v>
      </c>
      <c r="X195" s="28">
        <f t="shared" si="192"/>
        <v>19.56</v>
      </c>
      <c r="Y195" s="28">
        <f t="shared" si="192"/>
        <v>11.88</v>
      </c>
      <c r="Z195" s="28">
        <f t="shared" si="192"/>
        <v>0</v>
      </c>
      <c r="AA195" s="28">
        <f t="shared" si="192"/>
        <v>58.77</v>
      </c>
      <c r="AB195" s="28">
        <f t="shared" si="192"/>
        <v>58.77</v>
      </c>
      <c r="AC195" s="29">
        <f t="shared" si="192"/>
        <v>243</v>
      </c>
      <c r="AD195" s="45" t="s">
        <v>521</v>
      </c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ht="14.25" customHeight="1">
      <c r="A196" s="50" t="s">
        <v>523</v>
      </c>
      <c r="C196" s="2" t="s">
        <v>524</v>
      </c>
      <c r="D196" s="2">
        <v>101.0</v>
      </c>
      <c r="E196" s="2" t="s">
        <v>296</v>
      </c>
      <c r="F196" s="2" t="s">
        <v>525</v>
      </c>
      <c r="G196" s="2"/>
      <c r="H196" s="2" t="s">
        <v>61</v>
      </c>
      <c r="I196" s="23">
        <v>100.0</v>
      </c>
      <c r="J196" s="24">
        <v>23.0</v>
      </c>
      <c r="K196" s="24">
        <v>0.0</v>
      </c>
      <c r="L196" s="24">
        <v>0.0</v>
      </c>
      <c r="M196" s="24">
        <v>0.0</v>
      </c>
      <c r="N196" s="24">
        <v>0.0</v>
      </c>
      <c r="O196" s="24">
        <v>5.4</v>
      </c>
      <c r="P196" s="24">
        <v>5.2</v>
      </c>
      <c r="Q196" s="25">
        <v>9.0</v>
      </c>
      <c r="R196" s="35"/>
      <c r="S196" s="26" t="s">
        <v>443</v>
      </c>
      <c r="T196" s="27">
        <v>300.0</v>
      </c>
      <c r="U196" s="27">
        <f t="shared" si="165"/>
        <v>3</v>
      </c>
      <c r="V196" s="28">
        <f t="shared" ref="V196:AC196" si="193">$U$196*J196</f>
        <v>69</v>
      </c>
      <c r="W196" s="28">
        <f t="shared" si="193"/>
        <v>0</v>
      </c>
      <c r="X196" s="28">
        <f t="shared" si="193"/>
        <v>0</v>
      </c>
      <c r="Y196" s="28">
        <f t="shared" si="193"/>
        <v>0</v>
      </c>
      <c r="Z196" s="28">
        <f t="shared" si="193"/>
        <v>0</v>
      </c>
      <c r="AA196" s="28">
        <f t="shared" si="193"/>
        <v>16.2</v>
      </c>
      <c r="AB196" s="28">
        <f t="shared" si="193"/>
        <v>15.6</v>
      </c>
      <c r="AC196" s="29">
        <f t="shared" si="193"/>
        <v>27</v>
      </c>
      <c r="AD196" s="30" t="s">
        <v>525</v>
      </c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ht="14.25" customHeight="1">
      <c r="A197" s="2"/>
      <c r="C197" s="2" t="s">
        <v>526</v>
      </c>
      <c r="D197" s="2">
        <v>102.0</v>
      </c>
      <c r="E197" s="2" t="s">
        <v>296</v>
      </c>
      <c r="F197" s="2" t="s">
        <v>527</v>
      </c>
      <c r="G197" s="2"/>
      <c r="H197" s="2" t="s">
        <v>61</v>
      </c>
      <c r="I197" s="23">
        <v>100.0</v>
      </c>
      <c r="J197" s="24">
        <v>81.0</v>
      </c>
      <c r="K197" s="24">
        <v>2.4</v>
      </c>
      <c r="L197" s="24">
        <v>1.1</v>
      </c>
      <c r="M197" s="24">
        <v>0.51</v>
      </c>
      <c r="N197" s="24">
        <v>0.011</v>
      </c>
      <c r="O197" s="24">
        <v>15.0</v>
      </c>
      <c r="P197" s="24">
        <v>11.0</v>
      </c>
      <c r="Q197" s="25">
        <v>10.0</v>
      </c>
      <c r="R197" s="35"/>
      <c r="S197" s="26" t="s">
        <v>443</v>
      </c>
      <c r="T197" s="27">
        <v>300.0</v>
      </c>
      <c r="U197" s="27">
        <f t="shared" si="165"/>
        <v>3</v>
      </c>
      <c r="V197" s="28">
        <f t="shared" ref="V197:AC197" si="194">$U$197*J197</f>
        <v>243</v>
      </c>
      <c r="W197" s="28">
        <f t="shared" si="194"/>
        <v>7.2</v>
      </c>
      <c r="X197" s="28">
        <f t="shared" si="194"/>
        <v>3.3</v>
      </c>
      <c r="Y197" s="28">
        <f t="shared" si="194"/>
        <v>1.53</v>
      </c>
      <c r="Z197" s="28">
        <f t="shared" si="194"/>
        <v>0.033</v>
      </c>
      <c r="AA197" s="28">
        <f t="shared" si="194"/>
        <v>45</v>
      </c>
      <c r="AB197" s="28">
        <f t="shared" si="194"/>
        <v>33</v>
      </c>
      <c r="AC197" s="29">
        <f t="shared" si="194"/>
        <v>30</v>
      </c>
      <c r="AD197" s="45" t="s">
        <v>527</v>
      </c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ht="14.25" customHeight="1">
      <c r="A198" s="2"/>
      <c r="C198" s="2" t="s">
        <v>528</v>
      </c>
      <c r="D198" s="2">
        <v>103.0</v>
      </c>
      <c r="E198" s="2" t="s">
        <v>296</v>
      </c>
      <c r="F198" s="2" t="s">
        <v>529</v>
      </c>
      <c r="G198" s="2"/>
      <c r="H198" s="2" t="s">
        <v>61</v>
      </c>
      <c r="I198" s="23">
        <v>100.0</v>
      </c>
      <c r="J198" s="24">
        <v>47.0</v>
      </c>
      <c r="K198" s="24">
        <v>2.2</v>
      </c>
      <c r="L198" s="24">
        <v>2.2</v>
      </c>
      <c r="M198" s="24">
        <v>1.2</v>
      </c>
      <c r="N198" s="24">
        <v>0.0</v>
      </c>
      <c r="O198" s="24">
        <v>4.8</v>
      </c>
      <c r="P198" s="24">
        <v>0.0</v>
      </c>
      <c r="Q198" s="25">
        <v>35.0</v>
      </c>
      <c r="R198" s="35"/>
      <c r="S198" s="26" t="s">
        <v>443</v>
      </c>
      <c r="T198" s="27">
        <v>240.0</v>
      </c>
      <c r="U198" s="27">
        <f t="shared" si="165"/>
        <v>2.4</v>
      </c>
      <c r="V198" s="28">
        <f t="shared" ref="V198:AC198" si="195">$U$198*J198</f>
        <v>112.8</v>
      </c>
      <c r="W198" s="28">
        <f t="shared" si="195"/>
        <v>5.28</v>
      </c>
      <c r="X198" s="28">
        <f t="shared" si="195"/>
        <v>5.28</v>
      </c>
      <c r="Y198" s="28">
        <f t="shared" si="195"/>
        <v>2.88</v>
      </c>
      <c r="Z198" s="28">
        <f t="shared" si="195"/>
        <v>0</v>
      </c>
      <c r="AA198" s="28">
        <f t="shared" si="195"/>
        <v>11.52</v>
      </c>
      <c r="AB198" s="28">
        <f t="shared" si="195"/>
        <v>0</v>
      </c>
      <c r="AC198" s="29">
        <f t="shared" si="195"/>
        <v>84</v>
      </c>
      <c r="AD198" s="74" t="s">
        <v>529</v>
      </c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ht="14.25" customHeight="1">
      <c r="A199" s="2"/>
      <c r="C199" s="2" t="s">
        <v>530</v>
      </c>
      <c r="D199" s="2">
        <v>104.0</v>
      </c>
      <c r="E199" s="2" t="s">
        <v>296</v>
      </c>
      <c r="F199" s="2" t="s">
        <v>531</v>
      </c>
      <c r="G199" s="2"/>
      <c r="H199" s="2" t="s">
        <v>61</v>
      </c>
      <c r="I199" s="23">
        <v>100.0</v>
      </c>
      <c r="J199" s="24">
        <v>39.0</v>
      </c>
      <c r="K199" s="24">
        <v>0.0</v>
      </c>
      <c r="L199" s="24">
        <v>0.4</v>
      </c>
      <c r="M199" s="24">
        <v>0.0</v>
      </c>
      <c r="N199" s="24">
        <v>0.0</v>
      </c>
      <c r="O199" s="24">
        <v>8.9</v>
      </c>
      <c r="P199" s="24">
        <v>7.5</v>
      </c>
      <c r="Q199" s="25">
        <v>0.0</v>
      </c>
      <c r="R199" s="35"/>
      <c r="S199" s="26" t="s">
        <v>443</v>
      </c>
      <c r="T199" s="27">
        <v>240.0</v>
      </c>
      <c r="U199" s="27">
        <f t="shared" si="165"/>
        <v>2.4</v>
      </c>
      <c r="V199" s="28">
        <f t="shared" ref="V199:AB199" si="196">$U$199*J199</f>
        <v>93.6</v>
      </c>
      <c r="W199" s="28">
        <f t="shared" si="196"/>
        <v>0</v>
      </c>
      <c r="X199" s="28">
        <f t="shared" si="196"/>
        <v>0.96</v>
      </c>
      <c r="Y199" s="28">
        <f t="shared" si="196"/>
        <v>0</v>
      </c>
      <c r="Z199" s="28">
        <f t="shared" si="196"/>
        <v>0</v>
      </c>
      <c r="AA199" s="28">
        <f t="shared" si="196"/>
        <v>21.36</v>
      </c>
      <c r="AB199" s="28">
        <f t="shared" si="196"/>
        <v>18</v>
      </c>
      <c r="AC199" s="29">
        <v>0.0</v>
      </c>
      <c r="AD199" s="30" t="s">
        <v>531</v>
      </c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ht="14.25" customHeight="1">
      <c r="A200" s="1"/>
      <c r="B200" s="2"/>
      <c r="C200" s="1"/>
      <c r="D200" s="1"/>
      <c r="E200" s="1"/>
      <c r="F200" s="1"/>
      <c r="G200" s="1"/>
      <c r="H200" s="1"/>
      <c r="I200" s="68"/>
      <c r="J200" s="69"/>
      <c r="K200" s="69"/>
      <c r="L200" s="69"/>
      <c r="M200" s="69"/>
      <c r="N200" s="69"/>
      <c r="O200" s="69"/>
      <c r="P200" s="69"/>
      <c r="Q200" s="70"/>
      <c r="R200" s="35"/>
      <c r="S200" s="71"/>
      <c r="T200" s="18"/>
      <c r="U200" s="35"/>
      <c r="V200" s="28"/>
      <c r="W200" s="72"/>
      <c r="X200" s="72"/>
      <c r="Y200" s="72"/>
      <c r="Z200" s="72"/>
      <c r="AA200" s="72"/>
      <c r="AB200" s="72"/>
      <c r="AC200" s="73"/>
      <c r="AD200" s="7"/>
      <c r="AE200" s="2"/>
      <c r="AF200" s="2"/>
      <c r="AG200" s="2"/>
      <c r="AH200" s="2"/>
      <c r="AI200" s="2"/>
      <c r="AJ200" s="1"/>
      <c r="AK200" s="2"/>
      <c r="AL200" s="2"/>
      <c r="AM200" s="2"/>
      <c r="AN200" s="2"/>
      <c r="AO200" s="2"/>
    </row>
    <row r="201" ht="14.25" customHeight="1">
      <c r="A201" s="1" t="s">
        <v>532</v>
      </c>
      <c r="B201" s="1"/>
      <c r="C201" s="2" t="s">
        <v>533</v>
      </c>
      <c r="D201" s="2">
        <v>100.0</v>
      </c>
      <c r="E201" s="2" t="s">
        <v>296</v>
      </c>
      <c r="F201" s="2" t="s">
        <v>534</v>
      </c>
      <c r="G201" s="2" t="s">
        <v>535</v>
      </c>
      <c r="H201" s="2" t="s">
        <v>61</v>
      </c>
      <c r="I201" s="23">
        <v>100.0</v>
      </c>
      <c r="J201" s="24">
        <v>32.0</v>
      </c>
      <c r="K201" s="24">
        <v>0.71</v>
      </c>
      <c r="L201" s="24">
        <v>0.69</v>
      </c>
      <c r="M201" s="24">
        <v>0.1</v>
      </c>
      <c r="N201" s="24">
        <v>0.0</v>
      </c>
      <c r="O201" s="24">
        <v>5.8</v>
      </c>
      <c r="P201" s="24">
        <v>0.0</v>
      </c>
      <c r="Q201" s="25">
        <v>29.0</v>
      </c>
      <c r="R201" s="18"/>
      <c r="S201" s="26" t="s">
        <v>142</v>
      </c>
      <c r="T201" s="27">
        <v>450.0</v>
      </c>
      <c r="U201" s="27">
        <f t="shared" ref="U201:U232" si="198">T201/I201</f>
        <v>4.5</v>
      </c>
      <c r="V201" s="28">
        <f t="shared" ref="V201:AC201" si="197">$U$201*J201</f>
        <v>144</v>
      </c>
      <c r="W201" s="28">
        <f t="shared" si="197"/>
        <v>3.195</v>
      </c>
      <c r="X201" s="28">
        <f t="shared" si="197"/>
        <v>3.105</v>
      </c>
      <c r="Y201" s="28">
        <f t="shared" si="197"/>
        <v>0.45</v>
      </c>
      <c r="Z201" s="28">
        <f t="shared" si="197"/>
        <v>0</v>
      </c>
      <c r="AA201" s="28">
        <f t="shared" si="197"/>
        <v>26.1</v>
      </c>
      <c r="AB201" s="28">
        <f t="shared" si="197"/>
        <v>0</v>
      </c>
      <c r="AC201" s="29">
        <f t="shared" si="197"/>
        <v>130.5</v>
      </c>
      <c r="AD201" s="74" t="s">
        <v>534</v>
      </c>
      <c r="AE201" s="2"/>
      <c r="AF201" s="2"/>
      <c r="AG201" s="2"/>
      <c r="AH201" s="2"/>
      <c r="AI201" s="1"/>
      <c r="AJ201" s="1"/>
      <c r="AK201" s="1"/>
      <c r="AL201" s="1"/>
      <c r="AM201" s="1"/>
      <c r="AN201" s="1"/>
      <c r="AO201" s="1"/>
    </row>
    <row r="202" ht="14.25" customHeight="1">
      <c r="A202" s="34" t="s">
        <v>536</v>
      </c>
      <c r="B202" s="1"/>
      <c r="C202" s="2" t="s">
        <v>537</v>
      </c>
      <c r="D202" s="2">
        <v>100.0</v>
      </c>
      <c r="E202" s="2" t="s">
        <v>296</v>
      </c>
      <c r="F202" s="2" t="s">
        <v>538</v>
      </c>
      <c r="G202" s="2">
        <v>38258.0</v>
      </c>
      <c r="H202" s="2" t="s">
        <v>61</v>
      </c>
      <c r="I202" s="23">
        <v>100.0</v>
      </c>
      <c r="J202" s="24">
        <v>158.0</v>
      </c>
      <c r="K202" s="24">
        <v>5.8</v>
      </c>
      <c r="L202" s="24">
        <v>0.93</v>
      </c>
      <c r="M202" s="24">
        <v>0.18</v>
      </c>
      <c r="N202" s="24">
        <v>0.0</v>
      </c>
      <c r="O202" s="24">
        <v>30.86</v>
      </c>
      <c r="P202" s="24">
        <v>0.0</v>
      </c>
      <c r="Q202" s="25">
        <v>1.0</v>
      </c>
      <c r="R202" s="18"/>
      <c r="S202" s="26" t="s">
        <v>539</v>
      </c>
      <c r="T202" s="27">
        <v>90.0</v>
      </c>
      <c r="U202" s="27">
        <f t="shared" si="198"/>
        <v>0.9</v>
      </c>
      <c r="V202" s="28">
        <f t="shared" ref="V202:AC202" si="199">$U$202*J202</f>
        <v>142.2</v>
      </c>
      <c r="W202" s="28">
        <f t="shared" si="199"/>
        <v>5.22</v>
      </c>
      <c r="X202" s="28">
        <f t="shared" si="199"/>
        <v>0.837</v>
      </c>
      <c r="Y202" s="28">
        <f t="shared" si="199"/>
        <v>0.162</v>
      </c>
      <c r="Z202" s="28">
        <f t="shared" si="199"/>
        <v>0</v>
      </c>
      <c r="AA202" s="28">
        <f t="shared" si="199"/>
        <v>27.774</v>
      </c>
      <c r="AB202" s="28">
        <f t="shared" si="199"/>
        <v>0</v>
      </c>
      <c r="AC202" s="29">
        <f t="shared" si="199"/>
        <v>0.9</v>
      </c>
      <c r="AD202" s="74" t="s">
        <v>538</v>
      </c>
      <c r="AE202" s="2"/>
      <c r="AF202" s="1"/>
      <c r="AG202" s="1"/>
      <c r="AH202" s="1"/>
      <c r="AI202" s="1"/>
      <c r="AJ202" s="2"/>
      <c r="AK202" s="1"/>
      <c r="AL202" s="1"/>
      <c r="AM202" s="1"/>
      <c r="AN202" s="1"/>
      <c r="AO202" s="1"/>
    </row>
    <row r="203" ht="14.25" customHeight="1">
      <c r="A203" s="1"/>
      <c r="C203" s="2" t="s">
        <v>540</v>
      </c>
      <c r="D203" s="2">
        <v>100.0</v>
      </c>
      <c r="E203" s="2" t="s">
        <v>296</v>
      </c>
      <c r="F203" s="2" t="s">
        <v>541</v>
      </c>
      <c r="G203" s="2">
        <v>40072.0</v>
      </c>
      <c r="H203" s="2" t="s">
        <v>298</v>
      </c>
      <c r="I203" s="23">
        <v>100.0</v>
      </c>
      <c r="J203" s="24">
        <v>68.0</v>
      </c>
      <c r="K203" s="24">
        <v>2.37</v>
      </c>
      <c r="L203" s="24">
        <v>1.36</v>
      </c>
      <c r="M203" s="24">
        <v>0.23</v>
      </c>
      <c r="N203" s="24">
        <v>0.0</v>
      </c>
      <c r="O203" s="24">
        <v>11.67</v>
      </c>
      <c r="P203" s="24">
        <v>0.0</v>
      </c>
      <c r="Q203" s="25">
        <v>49.0</v>
      </c>
      <c r="R203" s="35"/>
      <c r="S203" s="26" t="s">
        <v>389</v>
      </c>
      <c r="T203" s="27">
        <v>240.0</v>
      </c>
      <c r="U203" s="27">
        <f t="shared" si="198"/>
        <v>2.4</v>
      </c>
      <c r="V203" s="28">
        <f t="shared" ref="V203:AC203" si="200">$U$203*J203</f>
        <v>163.2</v>
      </c>
      <c r="W203" s="28">
        <f t="shared" si="200"/>
        <v>5.688</v>
      </c>
      <c r="X203" s="28">
        <f t="shared" si="200"/>
        <v>3.264</v>
      </c>
      <c r="Y203" s="28">
        <f t="shared" si="200"/>
        <v>0.552</v>
      </c>
      <c r="Z203" s="28">
        <f t="shared" si="200"/>
        <v>0</v>
      </c>
      <c r="AA203" s="28">
        <f t="shared" si="200"/>
        <v>28.008</v>
      </c>
      <c r="AB203" s="28">
        <f t="shared" si="200"/>
        <v>0</v>
      </c>
      <c r="AC203" s="29">
        <f t="shared" si="200"/>
        <v>117.6</v>
      </c>
      <c r="AD203" s="74" t="s">
        <v>541</v>
      </c>
      <c r="AE203" s="1"/>
      <c r="AF203" s="1"/>
      <c r="AG203" s="1"/>
      <c r="AH203" s="1"/>
      <c r="AI203" s="2"/>
      <c r="AJ203" s="2"/>
      <c r="AK203" s="2"/>
      <c r="AL203" s="2"/>
      <c r="AM203" s="2"/>
      <c r="AN203" s="2"/>
      <c r="AO203" s="2"/>
    </row>
    <row r="204" ht="14.25" customHeight="1">
      <c r="A204" s="1"/>
      <c r="C204" s="2" t="s">
        <v>542</v>
      </c>
      <c r="D204" s="2">
        <v>100.0</v>
      </c>
      <c r="E204" s="2" t="s">
        <v>296</v>
      </c>
      <c r="F204" s="2" t="s">
        <v>543</v>
      </c>
      <c r="G204" s="2">
        <v>40195.0</v>
      </c>
      <c r="H204" s="2" t="s">
        <v>544</v>
      </c>
      <c r="I204" s="23">
        <v>100.0</v>
      </c>
      <c r="J204" s="24">
        <v>357.0</v>
      </c>
      <c r="K204" s="24">
        <v>7.5</v>
      </c>
      <c r="L204" s="24">
        <v>0.4</v>
      </c>
      <c r="M204" s="24">
        <v>0.12</v>
      </c>
      <c r="N204" s="24">
        <v>0.0</v>
      </c>
      <c r="O204" s="24">
        <v>84.1</v>
      </c>
      <c r="P204" s="24">
        <v>0.0</v>
      </c>
      <c r="Q204" s="25">
        <v>729.0</v>
      </c>
      <c r="R204" s="35"/>
      <c r="S204" s="26" t="s">
        <v>545</v>
      </c>
      <c r="T204" s="27">
        <v>23.0</v>
      </c>
      <c r="U204" s="27">
        <f t="shared" si="198"/>
        <v>0.23</v>
      </c>
      <c r="V204" s="28">
        <f t="shared" ref="V204:AC204" si="201">$U$204*J204</f>
        <v>82.11</v>
      </c>
      <c r="W204" s="28">
        <f t="shared" si="201"/>
        <v>1.725</v>
      </c>
      <c r="X204" s="28">
        <f t="shared" si="201"/>
        <v>0.092</v>
      </c>
      <c r="Y204" s="28">
        <f t="shared" si="201"/>
        <v>0.0276</v>
      </c>
      <c r="Z204" s="28">
        <f t="shared" si="201"/>
        <v>0</v>
      </c>
      <c r="AA204" s="28">
        <f t="shared" si="201"/>
        <v>19.343</v>
      </c>
      <c r="AB204" s="28">
        <f t="shared" si="201"/>
        <v>0</v>
      </c>
      <c r="AC204" s="29">
        <f t="shared" si="201"/>
        <v>167.67</v>
      </c>
      <c r="AD204" s="30" t="s">
        <v>543</v>
      </c>
      <c r="AE204" s="1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ht="14.25" customHeight="1">
      <c r="A205" s="1"/>
      <c r="C205" s="2" t="s">
        <v>546</v>
      </c>
      <c r="D205" s="2">
        <v>100.0</v>
      </c>
      <c r="E205" s="2" t="s">
        <v>296</v>
      </c>
      <c r="F205" s="2" t="s">
        <v>547</v>
      </c>
      <c r="G205" s="2">
        <v>40217.0</v>
      </c>
      <c r="H205" s="2" t="s">
        <v>544</v>
      </c>
      <c r="I205" s="23">
        <v>100.0</v>
      </c>
      <c r="J205" s="24">
        <v>369.0</v>
      </c>
      <c r="K205" s="24">
        <v>3.96</v>
      </c>
      <c r="L205" s="24">
        <v>1.68</v>
      </c>
      <c r="M205" s="24">
        <v>0.45</v>
      </c>
      <c r="N205" s="24">
        <v>0.0</v>
      </c>
      <c r="O205" s="24">
        <v>89.2</v>
      </c>
      <c r="P205" s="24">
        <v>0.0</v>
      </c>
      <c r="Q205" s="25">
        <v>468.0</v>
      </c>
      <c r="R205" s="35"/>
      <c r="S205" s="26" t="s">
        <v>545</v>
      </c>
      <c r="T205" s="27">
        <v>32.0</v>
      </c>
      <c r="U205" s="27">
        <f t="shared" si="198"/>
        <v>0.32</v>
      </c>
      <c r="V205" s="28">
        <f t="shared" ref="V205:AC205" si="202">$U$205*J205</f>
        <v>118.08</v>
      </c>
      <c r="W205" s="28">
        <f t="shared" si="202"/>
        <v>1.2672</v>
      </c>
      <c r="X205" s="28">
        <f t="shared" si="202"/>
        <v>0.5376</v>
      </c>
      <c r="Y205" s="28">
        <f t="shared" si="202"/>
        <v>0.144</v>
      </c>
      <c r="Z205" s="28">
        <f t="shared" si="202"/>
        <v>0</v>
      </c>
      <c r="AA205" s="28">
        <f t="shared" si="202"/>
        <v>28.544</v>
      </c>
      <c r="AB205" s="28">
        <f t="shared" si="202"/>
        <v>0</v>
      </c>
      <c r="AC205" s="29">
        <f t="shared" si="202"/>
        <v>149.76</v>
      </c>
      <c r="AD205" s="30" t="s">
        <v>547</v>
      </c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ht="14.25" customHeight="1">
      <c r="A206" s="1"/>
      <c r="C206" s="2" t="s">
        <v>548</v>
      </c>
      <c r="D206" s="2">
        <v>100.0</v>
      </c>
      <c r="E206" s="2" t="s">
        <v>296</v>
      </c>
      <c r="F206" s="2" t="s">
        <v>549</v>
      </c>
      <c r="G206" s="2" t="s">
        <v>550</v>
      </c>
      <c r="H206" s="2" t="s">
        <v>61</v>
      </c>
      <c r="I206" s="23">
        <v>100.0</v>
      </c>
      <c r="J206" s="24">
        <v>223.0</v>
      </c>
      <c r="K206" s="24">
        <v>7.0</v>
      </c>
      <c r="L206" s="24">
        <v>1.1</v>
      </c>
      <c r="M206" s="24">
        <v>0.0</v>
      </c>
      <c r="N206" s="24">
        <v>0.0</v>
      </c>
      <c r="O206" s="24">
        <v>47.0</v>
      </c>
      <c r="P206" s="24">
        <v>0.0</v>
      </c>
      <c r="Q206" s="25">
        <v>165.1</v>
      </c>
      <c r="R206" s="35"/>
      <c r="S206" s="26" t="s">
        <v>551</v>
      </c>
      <c r="T206" s="27">
        <v>120.0</v>
      </c>
      <c r="U206" s="27">
        <f t="shared" si="198"/>
        <v>1.2</v>
      </c>
      <c r="V206" s="28">
        <f t="shared" ref="V206:AC206" si="203">$U$206*J206</f>
        <v>267.6</v>
      </c>
      <c r="W206" s="28">
        <f t="shared" si="203"/>
        <v>8.4</v>
      </c>
      <c r="X206" s="28">
        <f t="shared" si="203"/>
        <v>1.32</v>
      </c>
      <c r="Y206" s="28">
        <f t="shared" si="203"/>
        <v>0</v>
      </c>
      <c r="Z206" s="28">
        <f t="shared" si="203"/>
        <v>0</v>
      </c>
      <c r="AA206" s="28">
        <f t="shared" si="203"/>
        <v>56.4</v>
      </c>
      <c r="AB206" s="28">
        <f t="shared" si="203"/>
        <v>0</v>
      </c>
      <c r="AC206" s="29">
        <f t="shared" si="203"/>
        <v>198.12</v>
      </c>
      <c r="AD206" s="30" t="s">
        <v>549</v>
      </c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ht="14.25" customHeight="1">
      <c r="A207" s="1" t="s">
        <v>53</v>
      </c>
      <c r="C207" s="2" t="s">
        <v>552</v>
      </c>
      <c r="D207" s="2">
        <v>100.0</v>
      </c>
      <c r="E207" s="2" t="s">
        <v>296</v>
      </c>
      <c r="F207" s="2" t="s">
        <v>553</v>
      </c>
      <c r="G207" s="2"/>
      <c r="H207" s="2" t="s">
        <v>61</v>
      </c>
      <c r="I207" s="23">
        <v>100.0</v>
      </c>
      <c r="J207" s="24">
        <v>457.0</v>
      </c>
      <c r="K207" s="24">
        <v>10.1</v>
      </c>
      <c r="L207" s="24">
        <v>20.3</v>
      </c>
      <c r="M207" s="24">
        <v>13.2</v>
      </c>
      <c r="N207" s="24">
        <v>0.0</v>
      </c>
      <c r="O207" s="24">
        <v>58.4</v>
      </c>
      <c r="P207" s="24">
        <v>0.0</v>
      </c>
      <c r="Q207" s="25">
        <v>1862.0</v>
      </c>
      <c r="R207" s="35"/>
      <c r="S207" s="26" t="s">
        <v>539</v>
      </c>
      <c r="T207" s="27">
        <v>100.0</v>
      </c>
      <c r="U207" s="27">
        <f t="shared" si="198"/>
        <v>1</v>
      </c>
      <c r="V207" s="28">
        <f t="shared" ref="V207:AC207" si="204">$U$207*J207</f>
        <v>457</v>
      </c>
      <c r="W207" s="28">
        <f t="shared" si="204"/>
        <v>10.1</v>
      </c>
      <c r="X207" s="28">
        <f t="shared" si="204"/>
        <v>20.3</v>
      </c>
      <c r="Y207" s="28">
        <f t="shared" si="204"/>
        <v>13.2</v>
      </c>
      <c r="Z207" s="28">
        <f t="shared" si="204"/>
        <v>0</v>
      </c>
      <c r="AA207" s="28">
        <f t="shared" si="204"/>
        <v>58.4</v>
      </c>
      <c r="AB207" s="28">
        <f t="shared" si="204"/>
        <v>0</v>
      </c>
      <c r="AC207" s="29">
        <f t="shared" si="204"/>
        <v>1862</v>
      </c>
      <c r="AD207" s="45" t="s">
        <v>553</v>
      </c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ht="14.25" customHeight="1">
      <c r="A208" s="1" t="s">
        <v>53</v>
      </c>
      <c r="C208" s="2" t="s">
        <v>554</v>
      </c>
      <c r="D208" s="2">
        <v>100.0</v>
      </c>
      <c r="E208" s="2" t="s">
        <v>296</v>
      </c>
      <c r="F208" s="2" t="s">
        <v>555</v>
      </c>
      <c r="G208" s="2">
        <v>6155.0</v>
      </c>
      <c r="H208" s="2" t="s">
        <v>46</v>
      </c>
      <c r="I208" s="23">
        <v>100.0</v>
      </c>
      <c r="J208" s="24">
        <v>271.0</v>
      </c>
      <c r="K208" s="24">
        <v>2.48</v>
      </c>
      <c r="L208" s="24">
        <v>16.3</v>
      </c>
      <c r="M208" s="24">
        <v>2.33</v>
      </c>
      <c r="N208" s="24">
        <v>0.05</v>
      </c>
      <c r="O208" s="24">
        <v>28.56</v>
      </c>
      <c r="P208" s="24">
        <v>0.0</v>
      </c>
      <c r="Q208" s="25">
        <v>580.0</v>
      </c>
      <c r="R208" s="35"/>
      <c r="S208" s="26" t="s">
        <v>33</v>
      </c>
      <c r="T208" s="27">
        <v>53.0</v>
      </c>
      <c r="U208" s="27">
        <f t="shared" si="198"/>
        <v>0.53</v>
      </c>
      <c r="V208" s="28">
        <f t="shared" ref="V208:AC208" si="205">$U$208*J208</f>
        <v>143.63</v>
      </c>
      <c r="W208" s="28">
        <f t="shared" si="205"/>
        <v>1.3144</v>
      </c>
      <c r="X208" s="28">
        <f t="shared" si="205"/>
        <v>8.639</v>
      </c>
      <c r="Y208" s="28">
        <f t="shared" si="205"/>
        <v>1.2349</v>
      </c>
      <c r="Z208" s="28">
        <f t="shared" si="205"/>
        <v>0.0265</v>
      </c>
      <c r="AA208" s="28">
        <f t="shared" si="205"/>
        <v>15.1368</v>
      </c>
      <c r="AB208" s="28">
        <f t="shared" si="205"/>
        <v>0</v>
      </c>
      <c r="AC208" s="29">
        <f t="shared" si="205"/>
        <v>307.4</v>
      </c>
      <c r="AD208" s="45" t="s">
        <v>555</v>
      </c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ht="14.25" customHeight="1">
      <c r="A209" s="1"/>
      <c r="C209" s="2" t="s">
        <v>556</v>
      </c>
      <c r="D209" s="2">
        <v>100.0</v>
      </c>
      <c r="E209" s="2" t="s">
        <v>296</v>
      </c>
      <c r="F209" s="2" t="s">
        <v>557</v>
      </c>
      <c r="G209" s="2">
        <v>45104.0</v>
      </c>
      <c r="H209" s="2" t="s">
        <v>56</v>
      </c>
      <c r="I209" s="23">
        <v>100.0</v>
      </c>
      <c r="J209" s="24">
        <v>272.01</v>
      </c>
      <c r="K209" s="24">
        <v>4.08</v>
      </c>
      <c r="L209" s="24">
        <v>7.25</v>
      </c>
      <c r="M209" s="24">
        <v>3.17</v>
      </c>
      <c r="N209" s="24">
        <v>0.0</v>
      </c>
      <c r="O209" s="24">
        <v>46.24</v>
      </c>
      <c r="P209" s="24">
        <v>0.0</v>
      </c>
      <c r="Q209" s="25">
        <v>276.54</v>
      </c>
      <c r="R209" s="35"/>
      <c r="S209" s="26" t="s">
        <v>33</v>
      </c>
      <c r="T209" s="27">
        <v>49.0</v>
      </c>
      <c r="U209" s="27">
        <f t="shared" si="198"/>
        <v>0.49</v>
      </c>
      <c r="V209" s="28">
        <f t="shared" ref="V209:AC209" si="206">$U$209*J209</f>
        <v>133.2849</v>
      </c>
      <c r="W209" s="28">
        <f t="shared" si="206"/>
        <v>1.9992</v>
      </c>
      <c r="X209" s="28">
        <f t="shared" si="206"/>
        <v>3.5525</v>
      </c>
      <c r="Y209" s="28">
        <f t="shared" si="206"/>
        <v>1.5533</v>
      </c>
      <c r="Z209" s="28">
        <f t="shared" si="206"/>
        <v>0</v>
      </c>
      <c r="AA209" s="28">
        <f t="shared" si="206"/>
        <v>22.6576</v>
      </c>
      <c r="AB209" s="28">
        <f t="shared" si="206"/>
        <v>0</v>
      </c>
      <c r="AC209" s="29">
        <f t="shared" si="206"/>
        <v>135.5046</v>
      </c>
      <c r="AD209" s="30" t="s">
        <v>557</v>
      </c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ht="14.25" customHeight="1">
      <c r="A210" s="1" t="s">
        <v>53</v>
      </c>
      <c r="C210" s="2" t="s">
        <v>558</v>
      </c>
      <c r="D210" s="2">
        <v>100.0</v>
      </c>
      <c r="E210" s="2" t="s">
        <v>296</v>
      </c>
      <c r="F210" s="2" t="s">
        <v>559</v>
      </c>
      <c r="G210" s="2">
        <v>17088.0</v>
      </c>
      <c r="H210" s="2" t="s">
        <v>298</v>
      </c>
      <c r="I210" s="23">
        <v>100.0</v>
      </c>
      <c r="J210" s="24">
        <v>229.0</v>
      </c>
      <c r="K210" s="24">
        <v>18.09</v>
      </c>
      <c r="L210" s="24">
        <v>13.33</v>
      </c>
      <c r="M210" s="24">
        <v>3.29</v>
      </c>
      <c r="N210" s="24">
        <v>0.0</v>
      </c>
      <c r="O210" s="24">
        <v>8.04</v>
      </c>
      <c r="P210" s="24">
        <v>0.0</v>
      </c>
      <c r="Q210" s="25">
        <v>280.0</v>
      </c>
      <c r="R210" s="35"/>
      <c r="S210" s="26" t="s">
        <v>33</v>
      </c>
      <c r="T210" s="27">
        <v>113.0</v>
      </c>
      <c r="U210" s="27">
        <f t="shared" si="198"/>
        <v>1.13</v>
      </c>
      <c r="V210" s="28">
        <f t="shared" ref="V210:AC210" si="207">$U$210*J210</f>
        <v>258.77</v>
      </c>
      <c r="W210" s="28">
        <f t="shared" si="207"/>
        <v>20.4417</v>
      </c>
      <c r="X210" s="28">
        <f t="shared" si="207"/>
        <v>15.0629</v>
      </c>
      <c r="Y210" s="28">
        <f t="shared" si="207"/>
        <v>3.7177</v>
      </c>
      <c r="Z210" s="28">
        <f t="shared" si="207"/>
        <v>0</v>
      </c>
      <c r="AA210" s="28">
        <f t="shared" si="207"/>
        <v>9.0852</v>
      </c>
      <c r="AB210" s="28">
        <f t="shared" si="207"/>
        <v>0</v>
      </c>
      <c r="AC210" s="29">
        <f t="shared" si="207"/>
        <v>316.4</v>
      </c>
      <c r="AD210" s="45" t="s">
        <v>559</v>
      </c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ht="14.25" customHeight="1">
      <c r="A211" s="1" t="s">
        <v>53</v>
      </c>
      <c r="C211" s="2" t="s">
        <v>560</v>
      </c>
      <c r="D211" s="2">
        <v>100.0</v>
      </c>
      <c r="E211" s="2" t="s">
        <v>296</v>
      </c>
      <c r="F211" s="2" t="s">
        <v>561</v>
      </c>
      <c r="G211" s="2">
        <v>19037.0</v>
      </c>
      <c r="H211" s="2" t="s">
        <v>298</v>
      </c>
      <c r="I211" s="23">
        <v>100.0</v>
      </c>
      <c r="J211" s="24">
        <v>95.0</v>
      </c>
      <c r="K211" s="24">
        <v>7.62</v>
      </c>
      <c r="L211" s="24">
        <v>0.46</v>
      </c>
      <c r="M211" s="24">
        <v>0.16</v>
      </c>
      <c r="N211" s="24">
        <v>0.01</v>
      </c>
      <c r="O211" s="24">
        <v>15.0</v>
      </c>
      <c r="P211" s="24">
        <v>0.0</v>
      </c>
      <c r="Q211" s="25">
        <v>529.0</v>
      </c>
      <c r="R211" s="35"/>
      <c r="S211" s="26" t="s">
        <v>33</v>
      </c>
      <c r="T211" s="27">
        <v>7.0</v>
      </c>
      <c r="U211" s="27">
        <f t="shared" si="198"/>
        <v>0.07</v>
      </c>
      <c r="V211" s="28">
        <f t="shared" ref="V211:AC211" si="208">$U$211*J211</f>
        <v>6.65</v>
      </c>
      <c r="W211" s="28">
        <f t="shared" si="208"/>
        <v>0.5334</v>
      </c>
      <c r="X211" s="28">
        <f t="shared" si="208"/>
        <v>0.0322</v>
      </c>
      <c r="Y211" s="28">
        <f t="shared" si="208"/>
        <v>0.0112</v>
      </c>
      <c r="Z211" s="28">
        <f t="shared" si="208"/>
        <v>0.0007</v>
      </c>
      <c r="AA211" s="28">
        <f t="shared" si="208"/>
        <v>1.05</v>
      </c>
      <c r="AB211" s="28">
        <f t="shared" si="208"/>
        <v>0</v>
      </c>
      <c r="AC211" s="29">
        <f t="shared" si="208"/>
        <v>37.03</v>
      </c>
      <c r="AD211" s="30" t="s">
        <v>561</v>
      </c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ht="14.25" customHeight="1">
      <c r="A212" s="1" t="s">
        <v>53</v>
      </c>
      <c r="C212" s="2" t="s">
        <v>562</v>
      </c>
      <c r="D212" s="2">
        <v>100.0</v>
      </c>
      <c r="E212" s="2" t="s">
        <v>296</v>
      </c>
      <c r="F212" s="2" t="s">
        <v>563</v>
      </c>
      <c r="G212" s="2">
        <v>12165.0</v>
      </c>
      <c r="H212" s="2" t="s">
        <v>298</v>
      </c>
      <c r="I212" s="23">
        <v>100.0</v>
      </c>
      <c r="J212" s="24">
        <v>417.0</v>
      </c>
      <c r="K212" s="24">
        <v>12.62</v>
      </c>
      <c r="L212" s="24">
        <v>39.69</v>
      </c>
      <c r="M212" s="24">
        <v>13.3</v>
      </c>
      <c r="N212" s="24">
        <v>0.13</v>
      </c>
      <c r="O212" s="24">
        <v>1.28</v>
      </c>
      <c r="P212" s="24">
        <v>1.0</v>
      </c>
      <c r="Q212" s="25">
        <v>662.0</v>
      </c>
      <c r="R212" s="35"/>
      <c r="S212" s="26" t="s">
        <v>372</v>
      </c>
      <c r="T212" s="27">
        <v>12.0</v>
      </c>
      <c r="U212" s="27">
        <f t="shared" si="198"/>
        <v>0.12</v>
      </c>
      <c r="V212" s="28">
        <f t="shared" ref="V212:AC212" si="209">$U$212*J212</f>
        <v>50.04</v>
      </c>
      <c r="W212" s="28">
        <f t="shared" si="209"/>
        <v>1.5144</v>
      </c>
      <c r="X212" s="28">
        <f t="shared" si="209"/>
        <v>4.7628</v>
      </c>
      <c r="Y212" s="28">
        <f t="shared" si="209"/>
        <v>1.596</v>
      </c>
      <c r="Z212" s="28">
        <f t="shared" si="209"/>
        <v>0.0156</v>
      </c>
      <c r="AA212" s="28">
        <f t="shared" si="209"/>
        <v>0.1536</v>
      </c>
      <c r="AB212" s="28">
        <f t="shared" si="209"/>
        <v>0.12</v>
      </c>
      <c r="AC212" s="29">
        <f t="shared" si="209"/>
        <v>79.44</v>
      </c>
      <c r="AD212" s="30" t="s">
        <v>563</v>
      </c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ht="14.25" customHeight="1">
      <c r="A213" s="2"/>
      <c r="C213" s="2" t="s">
        <v>564</v>
      </c>
      <c r="D213" s="2">
        <v>101.0</v>
      </c>
      <c r="E213" s="2" t="s">
        <v>30</v>
      </c>
      <c r="F213" s="3" t="s">
        <v>565</v>
      </c>
      <c r="G213" s="2"/>
      <c r="H213" s="2" t="s">
        <v>65</v>
      </c>
      <c r="I213" s="23">
        <v>100.0</v>
      </c>
      <c r="J213" s="24">
        <v>186.0</v>
      </c>
      <c r="K213" s="24">
        <v>9.0</v>
      </c>
      <c r="L213" s="24">
        <v>15.6</v>
      </c>
      <c r="M213" s="24">
        <v>4.8</v>
      </c>
      <c r="N213" s="24">
        <v>0.0</v>
      </c>
      <c r="O213" s="24">
        <v>2.1</v>
      </c>
      <c r="P213" s="24">
        <v>0.0</v>
      </c>
      <c r="Q213" s="25">
        <v>480.0</v>
      </c>
      <c r="R213" s="35"/>
      <c r="S213" s="26" t="s">
        <v>566</v>
      </c>
      <c r="T213" s="27">
        <v>200.0</v>
      </c>
      <c r="U213" s="27">
        <f t="shared" si="198"/>
        <v>2</v>
      </c>
      <c r="V213" s="28">
        <f t="shared" ref="V213:AC213" si="210">$U$213*J213</f>
        <v>372</v>
      </c>
      <c r="W213" s="28">
        <f t="shared" si="210"/>
        <v>18</v>
      </c>
      <c r="X213" s="28">
        <f t="shared" si="210"/>
        <v>31.2</v>
      </c>
      <c r="Y213" s="28">
        <f t="shared" si="210"/>
        <v>9.6</v>
      </c>
      <c r="Z213" s="28">
        <f t="shared" si="210"/>
        <v>0</v>
      </c>
      <c r="AA213" s="28">
        <f t="shared" si="210"/>
        <v>4.2</v>
      </c>
      <c r="AB213" s="28">
        <f t="shared" si="210"/>
        <v>0</v>
      </c>
      <c r="AC213" s="29">
        <f t="shared" si="210"/>
        <v>960</v>
      </c>
      <c r="AD213" s="45" t="s">
        <v>565</v>
      </c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ht="14.25" customHeight="1">
      <c r="A214" s="2"/>
      <c r="C214" s="2" t="s">
        <v>567</v>
      </c>
      <c r="D214" s="2">
        <v>100.0</v>
      </c>
      <c r="E214" s="2" t="s">
        <v>30</v>
      </c>
      <c r="F214" s="3" t="s">
        <v>568</v>
      </c>
      <c r="G214" s="2"/>
      <c r="H214" s="2" t="s">
        <v>56</v>
      </c>
      <c r="I214" s="23">
        <v>100.0</v>
      </c>
      <c r="J214" s="24">
        <v>238.0</v>
      </c>
      <c r="K214" s="24">
        <v>9.3</v>
      </c>
      <c r="L214" s="24">
        <v>15.3</v>
      </c>
      <c r="M214" s="24">
        <v>4.0</v>
      </c>
      <c r="N214" s="24">
        <v>0.3</v>
      </c>
      <c r="O214" s="24">
        <v>15.2</v>
      </c>
      <c r="P214" s="24">
        <v>1.3</v>
      </c>
      <c r="Q214" s="25">
        <v>424.0</v>
      </c>
      <c r="R214" s="35"/>
      <c r="S214" s="26" t="s">
        <v>566</v>
      </c>
      <c r="T214" s="27">
        <v>251.0</v>
      </c>
      <c r="U214" s="27">
        <f t="shared" si="198"/>
        <v>2.51</v>
      </c>
      <c r="V214" s="28">
        <f t="shared" ref="V214:AC214" si="211">$U$214*J214</f>
        <v>597.38</v>
      </c>
      <c r="W214" s="28">
        <f t="shared" si="211"/>
        <v>23.343</v>
      </c>
      <c r="X214" s="28">
        <f t="shared" si="211"/>
        <v>38.403</v>
      </c>
      <c r="Y214" s="28">
        <f t="shared" si="211"/>
        <v>10.04</v>
      </c>
      <c r="Z214" s="28">
        <f t="shared" si="211"/>
        <v>0.753</v>
      </c>
      <c r="AA214" s="28">
        <f t="shared" si="211"/>
        <v>38.152</v>
      </c>
      <c r="AB214" s="28">
        <f t="shared" si="211"/>
        <v>3.263</v>
      </c>
      <c r="AC214" s="29">
        <f t="shared" si="211"/>
        <v>1064.24</v>
      </c>
      <c r="AD214" s="45" t="s">
        <v>568</v>
      </c>
      <c r="AE214" s="2"/>
      <c r="AF214" s="2"/>
      <c r="AG214" s="2"/>
      <c r="AH214" s="2"/>
      <c r="AI214" s="2"/>
      <c r="AJ214" s="1"/>
      <c r="AK214" s="2"/>
      <c r="AL214" s="2"/>
      <c r="AM214" s="2"/>
      <c r="AN214" s="2"/>
      <c r="AO214" s="2"/>
    </row>
    <row r="215" ht="14.25" customHeight="1">
      <c r="A215" s="1"/>
      <c r="B215" s="1"/>
      <c r="C215" s="3" t="s">
        <v>569</v>
      </c>
      <c r="D215" s="2">
        <v>100.0</v>
      </c>
      <c r="E215" s="2" t="s">
        <v>30</v>
      </c>
      <c r="F215" s="3" t="s">
        <v>570</v>
      </c>
      <c r="G215" s="2"/>
      <c r="H215" s="2" t="s">
        <v>61</v>
      </c>
      <c r="I215" s="23">
        <v>100.0</v>
      </c>
      <c r="J215" s="24">
        <v>280.0</v>
      </c>
      <c r="K215" s="24">
        <v>9.4</v>
      </c>
      <c r="L215" s="24">
        <v>9.9</v>
      </c>
      <c r="M215" s="24">
        <v>3.2</v>
      </c>
      <c r="N215" s="24">
        <v>0.0</v>
      </c>
      <c r="O215" s="24">
        <v>39.0</v>
      </c>
      <c r="P215" s="24">
        <v>12.0</v>
      </c>
      <c r="Q215" s="25">
        <v>290.0</v>
      </c>
      <c r="R215" s="18"/>
      <c r="S215" s="26" t="s">
        <v>566</v>
      </c>
      <c r="T215" s="27">
        <v>70.0</v>
      </c>
      <c r="U215" s="27">
        <f t="shared" si="198"/>
        <v>0.7</v>
      </c>
      <c r="V215" s="28">
        <f t="shared" ref="V215:AC215" si="212">$U$215*J215</f>
        <v>196</v>
      </c>
      <c r="W215" s="28">
        <f t="shared" si="212"/>
        <v>6.58</v>
      </c>
      <c r="X215" s="28">
        <f t="shared" si="212"/>
        <v>6.93</v>
      </c>
      <c r="Y215" s="28">
        <f t="shared" si="212"/>
        <v>2.24</v>
      </c>
      <c r="Z215" s="28">
        <f t="shared" si="212"/>
        <v>0</v>
      </c>
      <c r="AA215" s="28">
        <f t="shared" si="212"/>
        <v>27.3</v>
      </c>
      <c r="AB215" s="28">
        <f t="shared" si="212"/>
        <v>8.4</v>
      </c>
      <c r="AC215" s="29">
        <f t="shared" si="212"/>
        <v>203</v>
      </c>
      <c r="AD215" s="30" t="s">
        <v>570</v>
      </c>
      <c r="AE215" s="2"/>
      <c r="AF215" s="2"/>
      <c r="AG215" s="2"/>
      <c r="AH215" s="2"/>
      <c r="AI215" s="1"/>
      <c r="AJ215" s="1"/>
      <c r="AK215" s="1"/>
      <c r="AL215" s="1"/>
      <c r="AM215" s="1"/>
      <c r="AN215" s="1"/>
      <c r="AO215" s="1"/>
    </row>
    <row r="216" ht="14.25" customHeight="1">
      <c r="A216" s="1"/>
      <c r="B216" s="1"/>
      <c r="C216" s="3" t="s">
        <v>571</v>
      </c>
      <c r="D216" s="2">
        <v>100.0</v>
      </c>
      <c r="E216" s="2" t="s">
        <v>30</v>
      </c>
      <c r="F216" s="3" t="s">
        <v>572</v>
      </c>
      <c r="G216" s="2"/>
      <c r="H216" s="2" t="s">
        <v>61</v>
      </c>
      <c r="I216" s="23">
        <v>100.0</v>
      </c>
      <c r="J216" s="24">
        <v>60.0</v>
      </c>
      <c r="K216" s="24">
        <v>4.5</v>
      </c>
      <c r="L216" s="24">
        <v>2.5</v>
      </c>
      <c r="M216" s="24">
        <v>0.6</v>
      </c>
      <c r="N216" s="24">
        <v>0.0</v>
      </c>
      <c r="O216" s="24">
        <v>5.0</v>
      </c>
      <c r="P216" s="24">
        <v>0.37</v>
      </c>
      <c r="Q216" s="25">
        <v>310.0</v>
      </c>
      <c r="R216" s="18"/>
      <c r="S216" s="26" t="s">
        <v>142</v>
      </c>
      <c r="T216" s="27">
        <v>582.0</v>
      </c>
      <c r="U216" s="27">
        <f t="shared" si="198"/>
        <v>5.82</v>
      </c>
      <c r="V216" s="28">
        <f t="shared" ref="V216:AC216" si="213">$U$216*J216</f>
        <v>349.2</v>
      </c>
      <c r="W216" s="28">
        <f t="shared" si="213"/>
        <v>26.19</v>
      </c>
      <c r="X216" s="28">
        <f t="shared" si="213"/>
        <v>14.55</v>
      </c>
      <c r="Y216" s="28">
        <f t="shared" si="213"/>
        <v>3.492</v>
      </c>
      <c r="Z216" s="28">
        <f t="shared" si="213"/>
        <v>0</v>
      </c>
      <c r="AA216" s="28">
        <f t="shared" si="213"/>
        <v>29.1</v>
      </c>
      <c r="AB216" s="28">
        <f t="shared" si="213"/>
        <v>2.1534</v>
      </c>
      <c r="AC216" s="29">
        <f t="shared" si="213"/>
        <v>1804.2</v>
      </c>
      <c r="AD216" s="45" t="s">
        <v>572</v>
      </c>
      <c r="AE216" s="2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ht="14.25" customHeight="1">
      <c r="A217" s="1"/>
      <c r="B217" s="1"/>
      <c r="C217" s="3" t="s">
        <v>573</v>
      </c>
      <c r="D217" s="2">
        <v>100.0</v>
      </c>
      <c r="E217" s="2" t="s">
        <v>30</v>
      </c>
      <c r="F217" s="3" t="s">
        <v>574</v>
      </c>
      <c r="G217" s="2"/>
      <c r="H217" s="2" t="s">
        <v>61</v>
      </c>
      <c r="I217" s="23">
        <v>100.0</v>
      </c>
      <c r="J217" s="24">
        <v>58.0</v>
      </c>
      <c r="K217" s="24">
        <v>3.2</v>
      </c>
      <c r="L217" s="24">
        <v>3.3</v>
      </c>
      <c r="M217" s="24">
        <v>0.55</v>
      </c>
      <c r="N217" s="24">
        <v>0.0</v>
      </c>
      <c r="O217" s="24">
        <v>4.0</v>
      </c>
      <c r="P217" s="24">
        <v>0.2</v>
      </c>
      <c r="Q217" s="25">
        <v>240.0</v>
      </c>
      <c r="R217" s="18"/>
      <c r="S217" s="26" t="s">
        <v>142</v>
      </c>
      <c r="T217" s="27">
        <v>552.0</v>
      </c>
      <c r="U217" s="27">
        <f t="shared" si="198"/>
        <v>5.52</v>
      </c>
      <c r="V217" s="28">
        <f t="shared" ref="V217:AC217" si="214">$U$217*J217</f>
        <v>320.16</v>
      </c>
      <c r="W217" s="28">
        <f t="shared" si="214"/>
        <v>17.664</v>
      </c>
      <c r="X217" s="28">
        <f t="shared" si="214"/>
        <v>18.216</v>
      </c>
      <c r="Y217" s="28">
        <f t="shared" si="214"/>
        <v>3.036</v>
      </c>
      <c r="Z217" s="28">
        <f t="shared" si="214"/>
        <v>0</v>
      </c>
      <c r="AA217" s="28">
        <f t="shared" si="214"/>
        <v>22.08</v>
      </c>
      <c r="AB217" s="28">
        <f t="shared" si="214"/>
        <v>1.104</v>
      </c>
      <c r="AC217" s="29">
        <f t="shared" si="214"/>
        <v>1324.8</v>
      </c>
      <c r="AD217" s="45" t="s">
        <v>574</v>
      </c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ht="14.25" customHeight="1">
      <c r="A218" s="1"/>
      <c r="B218" s="1"/>
      <c r="C218" s="3" t="s">
        <v>575</v>
      </c>
      <c r="D218" s="2">
        <v>100.0</v>
      </c>
      <c r="E218" s="2" t="s">
        <v>30</v>
      </c>
      <c r="F218" s="3" t="s">
        <v>576</v>
      </c>
      <c r="G218" s="2"/>
      <c r="H218" s="2" t="s">
        <v>61</v>
      </c>
      <c r="I218" s="23">
        <v>100.0</v>
      </c>
      <c r="J218" s="24">
        <v>52.0</v>
      </c>
      <c r="K218" s="24">
        <v>3.4</v>
      </c>
      <c r="L218" s="24">
        <v>2.5</v>
      </c>
      <c r="M218" s="24">
        <v>0.61</v>
      </c>
      <c r="N218" s="24">
        <v>0.0</v>
      </c>
      <c r="O218" s="24">
        <v>4.0</v>
      </c>
      <c r="P218" s="24">
        <v>0.1</v>
      </c>
      <c r="Q218" s="25">
        <v>280.0</v>
      </c>
      <c r="R218" s="18"/>
      <c r="S218" s="26" t="s">
        <v>142</v>
      </c>
      <c r="T218" s="27">
        <v>537.0</v>
      </c>
      <c r="U218" s="27">
        <f t="shared" si="198"/>
        <v>5.37</v>
      </c>
      <c r="V218" s="28">
        <f t="shared" ref="V218:AC218" si="215">$U$218*J218</f>
        <v>279.24</v>
      </c>
      <c r="W218" s="28">
        <f t="shared" si="215"/>
        <v>18.258</v>
      </c>
      <c r="X218" s="28">
        <f t="shared" si="215"/>
        <v>13.425</v>
      </c>
      <c r="Y218" s="28">
        <f t="shared" si="215"/>
        <v>3.2757</v>
      </c>
      <c r="Z218" s="28">
        <f t="shared" si="215"/>
        <v>0</v>
      </c>
      <c r="AA218" s="28">
        <f t="shared" si="215"/>
        <v>21.48</v>
      </c>
      <c r="AB218" s="28">
        <f t="shared" si="215"/>
        <v>0.537</v>
      </c>
      <c r="AC218" s="29">
        <f t="shared" si="215"/>
        <v>1503.6</v>
      </c>
      <c r="AD218" s="45" t="s">
        <v>576</v>
      </c>
      <c r="AE218" s="1"/>
      <c r="AF218" s="1"/>
      <c r="AG218" s="1"/>
      <c r="AH218" s="1"/>
      <c r="AI218" s="1"/>
      <c r="AJ218" s="2"/>
      <c r="AK218" s="1"/>
      <c r="AL218" s="1"/>
      <c r="AM218" s="1"/>
      <c r="AN218" s="1"/>
      <c r="AO218" s="1"/>
    </row>
    <row r="219" ht="14.25" customHeight="1">
      <c r="A219" s="1" t="s">
        <v>53</v>
      </c>
      <c r="C219" s="2" t="s">
        <v>577</v>
      </c>
      <c r="D219" s="2">
        <v>100.0</v>
      </c>
      <c r="E219" s="2" t="s">
        <v>296</v>
      </c>
      <c r="F219" s="3" t="s">
        <v>578</v>
      </c>
      <c r="G219" s="2" t="s">
        <v>579</v>
      </c>
      <c r="H219" s="2" t="s">
        <v>61</v>
      </c>
      <c r="I219" s="23">
        <v>100.0</v>
      </c>
      <c r="J219" s="24">
        <v>415.0</v>
      </c>
      <c r="K219" s="24">
        <v>8.4</v>
      </c>
      <c r="L219" s="24">
        <v>23.5</v>
      </c>
      <c r="M219" s="24">
        <v>3.15</v>
      </c>
      <c r="N219" s="24">
        <v>0.0</v>
      </c>
      <c r="O219" s="24">
        <v>43.5</v>
      </c>
      <c r="P219" s="24">
        <v>0.0</v>
      </c>
      <c r="Q219" s="25">
        <v>405.0</v>
      </c>
      <c r="R219" s="35"/>
      <c r="S219" s="26" t="s">
        <v>566</v>
      </c>
      <c r="T219" s="27">
        <v>100.0</v>
      </c>
      <c r="U219" s="27">
        <f t="shared" si="198"/>
        <v>1</v>
      </c>
      <c r="V219" s="28">
        <f t="shared" ref="V219:AC219" si="216">$U$219*J219</f>
        <v>415</v>
      </c>
      <c r="W219" s="28">
        <f t="shared" si="216"/>
        <v>8.4</v>
      </c>
      <c r="X219" s="28">
        <f t="shared" si="216"/>
        <v>23.5</v>
      </c>
      <c r="Y219" s="28">
        <f t="shared" si="216"/>
        <v>3.15</v>
      </c>
      <c r="Z219" s="28">
        <f t="shared" si="216"/>
        <v>0</v>
      </c>
      <c r="AA219" s="28">
        <f t="shared" si="216"/>
        <v>43.5</v>
      </c>
      <c r="AB219" s="28">
        <f t="shared" si="216"/>
        <v>0</v>
      </c>
      <c r="AC219" s="29">
        <f t="shared" si="216"/>
        <v>405</v>
      </c>
      <c r="AD219" s="45" t="s">
        <v>578</v>
      </c>
      <c r="AE219" s="1"/>
      <c r="AF219" s="1"/>
      <c r="AG219" s="1"/>
      <c r="AH219" s="1"/>
      <c r="AI219" s="2"/>
      <c r="AJ219" s="1"/>
      <c r="AK219" s="2"/>
      <c r="AL219" s="2"/>
      <c r="AM219" s="2"/>
      <c r="AN219" s="2"/>
      <c r="AO219" s="2"/>
    </row>
    <row r="220" ht="14.25" customHeight="1">
      <c r="A220" s="1"/>
      <c r="B220" s="1"/>
      <c r="C220" s="3" t="s">
        <v>580</v>
      </c>
      <c r="D220" s="2">
        <v>100.0</v>
      </c>
      <c r="E220" s="2" t="s">
        <v>30</v>
      </c>
      <c r="F220" s="3" t="s">
        <v>581</v>
      </c>
      <c r="G220" s="2"/>
      <c r="H220" s="2" t="s">
        <v>61</v>
      </c>
      <c r="I220" s="23">
        <v>100.0</v>
      </c>
      <c r="J220" s="24">
        <v>240.0</v>
      </c>
      <c r="K220" s="24">
        <v>11.0</v>
      </c>
      <c r="L220" s="24">
        <v>12.0</v>
      </c>
      <c r="M220" s="24">
        <v>3.3</v>
      </c>
      <c r="N220" s="24">
        <v>0.0</v>
      </c>
      <c r="O220" s="24">
        <v>21.0</v>
      </c>
      <c r="P220" s="24">
        <v>2.5</v>
      </c>
      <c r="Q220" s="25">
        <v>440.0</v>
      </c>
      <c r="R220" s="18"/>
      <c r="S220" s="26" t="s">
        <v>566</v>
      </c>
      <c r="T220" s="27">
        <v>150.0</v>
      </c>
      <c r="U220" s="27">
        <f t="shared" si="198"/>
        <v>1.5</v>
      </c>
      <c r="V220" s="28">
        <f t="shared" ref="V220:AC220" si="217">$U$220*J220</f>
        <v>360</v>
      </c>
      <c r="W220" s="28">
        <f t="shared" si="217"/>
        <v>16.5</v>
      </c>
      <c r="X220" s="28">
        <f t="shared" si="217"/>
        <v>18</v>
      </c>
      <c r="Y220" s="28">
        <f t="shared" si="217"/>
        <v>4.95</v>
      </c>
      <c r="Z220" s="28">
        <f t="shared" si="217"/>
        <v>0</v>
      </c>
      <c r="AA220" s="28">
        <f t="shared" si="217"/>
        <v>31.5</v>
      </c>
      <c r="AB220" s="28">
        <f t="shared" si="217"/>
        <v>3.75</v>
      </c>
      <c r="AC220" s="29">
        <f t="shared" si="217"/>
        <v>660</v>
      </c>
      <c r="AD220" s="45" t="s">
        <v>581</v>
      </c>
      <c r="AE220" s="1"/>
      <c r="AF220" s="2"/>
      <c r="AG220" s="2"/>
      <c r="AH220" s="2"/>
      <c r="AI220" s="1"/>
      <c r="AJ220" s="1"/>
      <c r="AK220" s="1"/>
      <c r="AL220" s="1"/>
      <c r="AM220" s="1"/>
      <c r="AN220" s="1"/>
      <c r="AO220" s="1"/>
    </row>
    <row r="221" ht="14.25" customHeight="1">
      <c r="A221" s="1"/>
      <c r="B221" s="1"/>
      <c r="C221" s="3" t="s">
        <v>582</v>
      </c>
      <c r="D221" s="2">
        <v>100.0</v>
      </c>
      <c r="E221" s="2" t="s">
        <v>30</v>
      </c>
      <c r="F221" s="3" t="s">
        <v>583</v>
      </c>
      <c r="G221" s="2"/>
      <c r="H221" s="2" t="s">
        <v>61</v>
      </c>
      <c r="I221" s="23">
        <v>100.0</v>
      </c>
      <c r="J221" s="24">
        <v>80.0</v>
      </c>
      <c r="K221" s="24">
        <v>4.3</v>
      </c>
      <c r="L221" s="24">
        <v>1.1</v>
      </c>
      <c r="M221" s="24">
        <v>0.29</v>
      </c>
      <c r="N221" s="24">
        <v>0.0</v>
      </c>
      <c r="O221" s="24">
        <v>13.0</v>
      </c>
      <c r="P221" s="24">
        <v>0.5</v>
      </c>
      <c r="Q221" s="25">
        <v>300.0</v>
      </c>
      <c r="R221" s="18"/>
      <c r="S221" s="26" t="s">
        <v>566</v>
      </c>
      <c r="T221" s="27">
        <v>350.0</v>
      </c>
      <c r="U221" s="27">
        <f t="shared" si="198"/>
        <v>3.5</v>
      </c>
      <c r="V221" s="28">
        <f t="shared" ref="V221:AC221" si="218">$U$221*J221</f>
        <v>280</v>
      </c>
      <c r="W221" s="28">
        <f t="shared" si="218"/>
        <v>15.05</v>
      </c>
      <c r="X221" s="28">
        <f t="shared" si="218"/>
        <v>3.85</v>
      </c>
      <c r="Y221" s="28">
        <f t="shared" si="218"/>
        <v>1.015</v>
      </c>
      <c r="Z221" s="28">
        <f t="shared" si="218"/>
        <v>0</v>
      </c>
      <c r="AA221" s="28">
        <f t="shared" si="218"/>
        <v>45.5</v>
      </c>
      <c r="AB221" s="28">
        <f t="shared" si="218"/>
        <v>1.75</v>
      </c>
      <c r="AC221" s="29">
        <f t="shared" si="218"/>
        <v>1050</v>
      </c>
      <c r="AD221" s="45" t="s">
        <v>583</v>
      </c>
      <c r="AE221" s="2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ht="14.25" customHeight="1">
      <c r="A222" s="1"/>
      <c r="B222" s="1"/>
      <c r="C222" s="3" t="s">
        <v>584</v>
      </c>
      <c r="D222" s="2">
        <v>100.0</v>
      </c>
      <c r="E222" s="2" t="s">
        <v>30</v>
      </c>
      <c r="F222" s="3" t="s">
        <v>585</v>
      </c>
      <c r="G222" s="2"/>
      <c r="H222" s="2" t="s">
        <v>61</v>
      </c>
      <c r="I222" s="23">
        <v>100.0</v>
      </c>
      <c r="J222" s="24">
        <v>160.0</v>
      </c>
      <c r="K222" s="24">
        <v>3.7</v>
      </c>
      <c r="L222" s="24">
        <v>4.7</v>
      </c>
      <c r="M222" s="24">
        <v>0.64</v>
      </c>
      <c r="N222" s="24">
        <v>0.0</v>
      </c>
      <c r="O222" s="24">
        <v>26.0</v>
      </c>
      <c r="P222" s="24">
        <v>0.61</v>
      </c>
      <c r="Q222" s="25">
        <v>390.0</v>
      </c>
      <c r="R222" s="18"/>
      <c r="S222" s="26" t="s">
        <v>566</v>
      </c>
      <c r="T222" s="27">
        <v>430.0</v>
      </c>
      <c r="U222" s="27">
        <f t="shared" si="198"/>
        <v>4.3</v>
      </c>
      <c r="V222" s="28">
        <f t="shared" ref="V222:AC222" si="219">$U$222*J222</f>
        <v>688</v>
      </c>
      <c r="W222" s="28">
        <f t="shared" si="219"/>
        <v>15.91</v>
      </c>
      <c r="X222" s="28">
        <f t="shared" si="219"/>
        <v>20.21</v>
      </c>
      <c r="Y222" s="28">
        <f t="shared" si="219"/>
        <v>2.752</v>
      </c>
      <c r="Z222" s="28">
        <f t="shared" si="219"/>
        <v>0</v>
      </c>
      <c r="AA222" s="28">
        <f t="shared" si="219"/>
        <v>111.8</v>
      </c>
      <c r="AB222" s="28">
        <f t="shared" si="219"/>
        <v>2.623</v>
      </c>
      <c r="AC222" s="29">
        <f t="shared" si="219"/>
        <v>1677</v>
      </c>
      <c r="AD222" s="45" t="s">
        <v>585</v>
      </c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ht="14.25" customHeight="1">
      <c r="A223" s="1"/>
      <c r="B223" s="1"/>
      <c r="C223" s="3" t="s">
        <v>586</v>
      </c>
      <c r="D223" s="2">
        <v>100.0</v>
      </c>
      <c r="E223" s="2" t="s">
        <v>30</v>
      </c>
      <c r="F223" s="3" t="s">
        <v>587</v>
      </c>
      <c r="G223" s="2"/>
      <c r="H223" s="2" t="s">
        <v>61</v>
      </c>
      <c r="I223" s="23">
        <v>100.0</v>
      </c>
      <c r="J223" s="24">
        <v>230.0</v>
      </c>
      <c r="K223" s="24">
        <v>4.0</v>
      </c>
      <c r="L223" s="24">
        <v>12.0</v>
      </c>
      <c r="M223" s="24">
        <v>1.6</v>
      </c>
      <c r="N223" s="24">
        <v>0.0</v>
      </c>
      <c r="O223" s="24">
        <v>27.0</v>
      </c>
      <c r="P223" s="24">
        <v>1.1</v>
      </c>
      <c r="Q223" s="25">
        <v>480.0</v>
      </c>
      <c r="R223" s="18"/>
      <c r="S223" s="26" t="s">
        <v>566</v>
      </c>
      <c r="T223" s="27">
        <v>201.0</v>
      </c>
      <c r="U223" s="27">
        <f t="shared" si="198"/>
        <v>2.01</v>
      </c>
      <c r="V223" s="28">
        <f t="shared" ref="V223:AC223" si="220">$U$223*J223</f>
        <v>462.3</v>
      </c>
      <c r="W223" s="28">
        <f t="shared" si="220"/>
        <v>8.04</v>
      </c>
      <c r="X223" s="28">
        <f t="shared" si="220"/>
        <v>24.12</v>
      </c>
      <c r="Y223" s="28">
        <f t="shared" si="220"/>
        <v>3.216</v>
      </c>
      <c r="Z223" s="28">
        <f t="shared" si="220"/>
        <v>0</v>
      </c>
      <c r="AA223" s="28">
        <f t="shared" si="220"/>
        <v>54.27</v>
      </c>
      <c r="AB223" s="28">
        <f t="shared" si="220"/>
        <v>2.211</v>
      </c>
      <c r="AC223" s="29">
        <f t="shared" si="220"/>
        <v>964.8</v>
      </c>
      <c r="AD223" s="45" t="s">
        <v>587</v>
      </c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ht="14.25" customHeight="1">
      <c r="A224" s="1"/>
      <c r="B224" s="1"/>
      <c r="C224" s="3" t="s">
        <v>588</v>
      </c>
      <c r="D224" s="2">
        <v>100.0</v>
      </c>
      <c r="E224" s="2" t="s">
        <v>30</v>
      </c>
      <c r="F224" s="3" t="s">
        <v>589</v>
      </c>
      <c r="G224" s="2"/>
      <c r="H224" s="2" t="s">
        <v>61</v>
      </c>
      <c r="I224" s="23">
        <v>100.0</v>
      </c>
      <c r="J224" s="24">
        <v>64.0</v>
      </c>
      <c r="K224" s="24">
        <v>1.9</v>
      </c>
      <c r="L224" s="24">
        <v>1.9</v>
      </c>
      <c r="M224" s="24">
        <v>0.73</v>
      </c>
      <c r="N224" s="24">
        <v>0.0</v>
      </c>
      <c r="O224" s="24">
        <v>9.7</v>
      </c>
      <c r="P224" s="24">
        <v>3.9</v>
      </c>
      <c r="Q224" s="25">
        <v>17.0</v>
      </c>
      <c r="R224" s="18"/>
      <c r="S224" s="26" t="s">
        <v>566</v>
      </c>
      <c r="T224" s="27">
        <v>240.0</v>
      </c>
      <c r="U224" s="27">
        <f t="shared" si="198"/>
        <v>2.4</v>
      </c>
      <c r="V224" s="28">
        <f t="shared" ref="V224:AC224" si="221">$U$224*J224</f>
        <v>153.6</v>
      </c>
      <c r="W224" s="28">
        <f t="shared" si="221"/>
        <v>4.56</v>
      </c>
      <c r="X224" s="28">
        <f t="shared" si="221"/>
        <v>4.56</v>
      </c>
      <c r="Y224" s="28">
        <f t="shared" si="221"/>
        <v>1.752</v>
      </c>
      <c r="Z224" s="28">
        <f t="shared" si="221"/>
        <v>0</v>
      </c>
      <c r="AA224" s="28">
        <f t="shared" si="221"/>
        <v>23.28</v>
      </c>
      <c r="AB224" s="28">
        <f t="shared" si="221"/>
        <v>9.36</v>
      </c>
      <c r="AC224" s="29">
        <f t="shared" si="221"/>
        <v>40.8</v>
      </c>
      <c r="AD224" s="30" t="s">
        <v>589</v>
      </c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ht="14.25" customHeight="1">
      <c r="A225" s="1"/>
      <c r="B225" s="1"/>
      <c r="C225" s="3" t="s">
        <v>590</v>
      </c>
      <c r="D225" s="2">
        <v>100.0</v>
      </c>
      <c r="E225" s="2" t="s">
        <v>30</v>
      </c>
      <c r="F225" s="3" t="s">
        <v>591</v>
      </c>
      <c r="G225" s="2"/>
      <c r="H225" s="2" t="s">
        <v>61</v>
      </c>
      <c r="I225" s="23">
        <v>100.0</v>
      </c>
      <c r="J225" s="24">
        <v>100.0</v>
      </c>
      <c r="K225" s="24">
        <v>2.8</v>
      </c>
      <c r="L225" s="24">
        <v>3.5</v>
      </c>
      <c r="M225" s="24">
        <v>0.7</v>
      </c>
      <c r="N225" s="24">
        <v>0.0</v>
      </c>
      <c r="O225" s="24">
        <v>15.0</v>
      </c>
      <c r="P225" s="24">
        <v>0.48</v>
      </c>
      <c r="Q225" s="25">
        <v>150.0</v>
      </c>
      <c r="R225" s="18"/>
      <c r="S225" s="26" t="s">
        <v>566</v>
      </c>
      <c r="T225" s="27">
        <v>240.0</v>
      </c>
      <c r="U225" s="27">
        <f t="shared" si="198"/>
        <v>2.4</v>
      </c>
      <c r="V225" s="28">
        <f t="shared" ref="V225:AC225" si="222">$U$225*J225</f>
        <v>240</v>
      </c>
      <c r="W225" s="28">
        <f t="shared" si="222"/>
        <v>6.72</v>
      </c>
      <c r="X225" s="28">
        <f t="shared" si="222"/>
        <v>8.4</v>
      </c>
      <c r="Y225" s="28">
        <f t="shared" si="222"/>
        <v>1.68</v>
      </c>
      <c r="Z225" s="28">
        <f t="shared" si="222"/>
        <v>0</v>
      </c>
      <c r="AA225" s="28">
        <f t="shared" si="222"/>
        <v>36</v>
      </c>
      <c r="AB225" s="28">
        <f t="shared" si="222"/>
        <v>1.152</v>
      </c>
      <c r="AC225" s="29">
        <f t="shared" si="222"/>
        <v>360</v>
      </c>
      <c r="AD225" s="45" t="s">
        <v>591</v>
      </c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ht="14.25" customHeight="1">
      <c r="A226" s="1"/>
      <c r="B226" s="1"/>
      <c r="C226" s="3" t="s">
        <v>592</v>
      </c>
      <c r="D226" s="2">
        <v>100.0</v>
      </c>
      <c r="E226" s="2" t="s">
        <v>30</v>
      </c>
      <c r="F226" s="3" t="s">
        <v>593</v>
      </c>
      <c r="G226" s="2"/>
      <c r="H226" s="2" t="s">
        <v>61</v>
      </c>
      <c r="I226" s="23">
        <v>100.0</v>
      </c>
      <c r="J226" s="24">
        <v>250.0</v>
      </c>
      <c r="K226" s="24">
        <v>11.0</v>
      </c>
      <c r="L226" s="24">
        <v>14.0</v>
      </c>
      <c r="M226" s="24">
        <v>3.9</v>
      </c>
      <c r="N226" s="24">
        <v>0.0</v>
      </c>
      <c r="O226" s="24">
        <v>20.0</v>
      </c>
      <c r="P226" s="24">
        <v>1.7</v>
      </c>
      <c r="Q226" s="25">
        <v>410.0</v>
      </c>
      <c r="R226" s="18"/>
      <c r="S226" s="26" t="s">
        <v>566</v>
      </c>
      <c r="T226" s="27">
        <v>150.0</v>
      </c>
      <c r="U226" s="27">
        <f t="shared" si="198"/>
        <v>1.5</v>
      </c>
      <c r="V226" s="28">
        <f t="shared" ref="V226:AC226" si="223">$U$226*J226</f>
        <v>375</v>
      </c>
      <c r="W226" s="28">
        <f t="shared" si="223"/>
        <v>16.5</v>
      </c>
      <c r="X226" s="28">
        <f t="shared" si="223"/>
        <v>21</v>
      </c>
      <c r="Y226" s="28">
        <f t="shared" si="223"/>
        <v>5.85</v>
      </c>
      <c r="Z226" s="28">
        <f t="shared" si="223"/>
        <v>0</v>
      </c>
      <c r="AA226" s="28">
        <f t="shared" si="223"/>
        <v>30</v>
      </c>
      <c r="AB226" s="28">
        <f t="shared" si="223"/>
        <v>2.55</v>
      </c>
      <c r="AC226" s="29">
        <f t="shared" si="223"/>
        <v>615</v>
      </c>
      <c r="AD226" s="45" t="s">
        <v>593</v>
      </c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ht="14.25" customHeight="1">
      <c r="A227" s="1"/>
      <c r="B227" s="1"/>
      <c r="C227" s="3" t="s">
        <v>594</v>
      </c>
      <c r="D227" s="2">
        <v>100.0</v>
      </c>
      <c r="E227" s="2" t="s">
        <v>30</v>
      </c>
      <c r="F227" s="3" t="s">
        <v>595</v>
      </c>
      <c r="G227" s="2"/>
      <c r="H227" s="2" t="s">
        <v>61</v>
      </c>
      <c r="I227" s="23">
        <v>100.0</v>
      </c>
      <c r="J227" s="24">
        <v>190.0</v>
      </c>
      <c r="K227" s="24">
        <v>8.3</v>
      </c>
      <c r="L227" s="24">
        <v>10.0</v>
      </c>
      <c r="M227" s="24">
        <v>2.7</v>
      </c>
      <c r="N227" s="24">
        <v>0.0</v>
      </c>
      <c r="O227" s="24">
        <v>16.0</v>
      </c>
      <c r="P227" s="24">
        <v>2.4</v>
      </c>
      <c r="Q227" s="25">
        <v>220.0</v>
      </c>
      <c r="R227" s="18"/>
      <c r="S227" s="26" t="s">
        <v>566</v>
      </c>
      <c r="T227" s="27">
        <v>140.0</v>
      </c>
      <c r="U227" s="27">
        <f t="shared" si="198"/>
        <v>1.4</v>
      </c>
      <c r="V227" s="28">
        <f t="shared" ref="V227:AC227" si="224">$U$227*J227</f>
        <v>266</v>
      </c>
      <c r="W227" s="28">
        <f t="shared" si="224"/>
        <v>11.62</v>
      </c>
      <c r="X227" s="28">
        <f t="shared" si="224"/>
        <v>14</v>
      </c>
      <c r="Y227" s="28">
        <f t="shared" si="224"/>
        <v>3.78</v>
      </c>
      <c r="Z227" s="28">
        <f t="shared" si="224"/>
        <v>0</v>
      </c>
      <c r="AA227" s="28">
        <f t="shared" si="224"/>
        <v>22.4</v>
      </c>
      <c r="AB227" s="28">
        <f t="shared" si="224"/>
        <v>3.36</v>
      </c>
      <c r="AC227" s="29">
        <f t="shared" si="224"/>
        <v>308</v>
      </c>
      <c r="AD227" s="45" t="s">
        <v>595</v>
      </c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ht="14.25" customHeight="1">
      <c r="A228" s="1"/>
      <c r="B228" s="1"/>
      <c r="C228" s="3" t="s">
        <v>596</v>
      </c>
      <c r="D228" s="2">
        <v>100.0</v>
      </c>
      <c r="E228" s="2" t="s">
        <v>30</v>
      </c>
      <c r="F228" s="3" t="s">
        <v>597</v>
      </c>
      <c r="G228" s="2"/>
      <c r="H228" s="2" t="s">
        <v>61</v>
      </c>
      <c r="I228" s="23">
        <v>100.0</v>
      </c>
      <c r="J228" s="24">
        <v>64.0</v>
      </c>
      <c r="K228" s="24">
        <v>2.9</v>
      </c>
      <c r="L228" s="24">
        <v>3.1</v>
      </c>
      <c r="M228" s="24">
        <v>0.5</v>
      </c>
      <c r="N228" s="24">
        <v>0.0</v>
      </c>
      <c r="O228" s="24">
        <v>6.1</v>
      </c>
      <c r="P228" s="24">
        <v>0.33</v>
      </c>
      <c r="Q228" s="25">
        <v>280.0</v>
      </c>
      <c r="R228" s="18"/>
      <c r="S228" s="26" t="s">
        <v>566</v>
      </c>
      <c r="T228" s="27">
        <v>533.0</v>
      </c>
      <c r="U228" s="27">
        <f t="shared" si="198"/>
        <v>5.33</v>
      </c>
      <c r="V228" s="28">
        <f t="shared" ref="V228:AC228" si="225">$U$228*J228</f>
        <v>341.12</v>
      </c>
      <c r="W228" s="28">
        <f t="shared" si="225"/>
        <v>15.457</v>
      </c>
      <c r="X228" s="28">
        <f t="shared" si="225"/>
        <v>16.523</v>
      </c>
      <c r="Y228" s="28">
        <f t="shared" si="225"/>
        <v>2.665</v>
      </c>
      <c r="Z228" s="28">
        <f t="shared" si="225"/>
        <v>0</v>
      </c>
      <c r="AA228" s="28">
        <f t="shared" si="225"/>
        <v>32.513</v>
      </c>
      <c r="AB228" s="28">
        <f t="shared" si="225"/>
        <v>1.7589</v>
      </c>
      <c r="AC228" s="29">
        <f t="shared" si="225"/>
        <v>1492.4</v>
      </c>
      <c r="AD228" s="45" t="s">
        <v>597</v>
      </c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ht="14.25" customHeight="1">
      <c r="A229" s="1"/>
      <c r="B229" s="1"/>
      <c r="C229" s="3" t="s">
        <v>598</v>
      </c>
      <c r="D229" s="2">
        <v>100.0</v>
      </c>
      <c r="E229" s="2" t="s">
        <v>30</v>
      </c>
      <c r="F229" s="3" t="s">
        <v>599</v>
      </c>
      <c r="G229" s="1"/>
      <c r="H229" s="2" t="s">
        <v>61</v>
      </c>
      <c r="I229" s="23">
        <v>100.0</v>
      </c>
      <c r="J229" s="24">
        <v>260.0</v>
      </c>
      <c r="K229" s="24">
        <v>11.0</v>
      </c>
      <c r="L229" s="24">
        <v>11.0</v>
      </c>
      <c r="M229" s="24">
        <v>4.8</v>
      </c>
      <c r="N229" s="24">
        <v>0.0</v>
      </c>
      <c r="O229" s="24">
        <v>29.0</v>
      </c>
      <c r="P229" s="24">
        <v>2.7</v>
      </c>
      <c r="Q229" s="25">
        <v>740.0</v>
      </c>
      <c r="R229" s="18"/>
      <c r="S229" s="26" t="s">
        <v>566</v>
      </c>
      <c r="T229" s="27">
        <v>140.0</v>
      </c>
      <c r="U229" s="27">
        <f t="shared" si="198"/>
        <v>1.4</v>
      </c>
      <c r="V229" s="28">
        <f t="shared" ref="V229:AC229" si="226">$U$229*J229</f>
        <v>364</v>
      </c>
      <c r="W229" s="28">
        <f t="shared" si="226"/>
        <v>15.4</v>
      </c>
      <c r="X229" s="28">
        <f t="shared" si="226"/>
        <v>15.4</v>
      </c>
      <c r="Y229" s="28">
        <f t="shared" si="226"/>
        <v>6.72</v>
      </c>
      <c r="Z229" s="28">
        <f t="shared" si="226"/>
        <v>0</v>
      </c>
      <c r="AA229" s="28">
        <f t="shared" si="226"/>
        <v>40.6</v>
      </c>
      <c r="AB229" s="28">
        <f t="shared" si="226"/>
        <v>3.78</v>
      </c>
      <c r="AC229" s="29">
        <f t="shared" si="226"/>
        <v>1036</v>
      </c>
      <c r="AD229" s="45" t="s">
        <v>599</v>
      </c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ht="14.25" customHeight="1">
      <c r="A230" s="1"/>
      <c r="B230" s="1"/>
      <c r="C230" s="2" t="s">
        <v>600</v>
      </c>
      <c r="D230" s="2">
        <v>100.0</v>
      </c>
      <c r="E230" s="2" t="s">
        <v>30</v>
      </c>
      <c r="F230" s="2" t="s">
        <v>601</v>
      </c>
      <c r="G230" s="2"/>
      <c r="H230" s="2" t="s">
        <v>61</v>
      </c>
      <c r="I230" s="23">
        <v>100.0</v>
      </c>
      <c r="J230" s="24">
        <v>79.0</v>
      </c>
      <c r="K230" s="24">
        <v>3.0</v>
      </c>
      <c r="L230" s="24">
        <v>1.7</v>
      </c>
      <c r="M230" s="24">
        <v>0.34</v>
      </c>
      <c r="N230" s="24">
        <v>0.0</v>
      </c>
      <c r="O230" s="24">
        <v>13.0</v>
      </c>
      <c r="P230" s="24">
        <v>0.46</v>
      </c>
      <c r="Q230" s="25">
        <v>360.0</v>
      </c>
      <c r="R230" s="18"/>
      <c r="S230" s="26" t="s">
        <v>566</v>
      </c>
      <c r="T230" s="27">
        <v>420.0</v>
      </c>
      <c r="U230" s="27">
        <f t="shared" si="198"/>
        <v>4.2</v>
      </c>
      <c r="V230" s="28">
        <f t="shared" ref="V230:AC230" si="227">$U$230*J230</f>
        <v>331.8</v>
      </c>
      <c r="W230" s="28">
        <f t="shared" si="227"/>
        <v>12.6</v>
      </c>
      <c r="X230" s="28">
        <f t="shared" si="227"/>
        <v>7.14</v>
      </c>
      <c r="Y230" s="28">
        <f t="shared" si="227"/>
        <v>1.428</v>
      </c>
      <c r="Z230" s="28">
        <f t="shared" si="227"/>
        <v>0</v>
      </c>
      <c r="AA230" s="28">
        <f t="shared" si="227"/>
        <v>54.6</v>
      </c>
      <c r="AB230" s="28">
        <f t="shared" si="227"/>
        <v>1.932</v>
      </c>
      <c r="AC230" s="29">
        <f t="shared" si="227"/>
        <v>1512</v>
      </c>
      <c r="AD230" s="45" t="s">
        <v>601</v>
      </c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ht="14.25" customHeight="1">
      <c r="A231" s="1"/>
      <c r="B231" s="1"/>
      <c r="C231" s="3" t="s">
        <v>602</v>
      </c>
      <c r="D231" s="2">
        <v>100.0</v>
      </c>
      <c r="E231" s="2" t="s">
        <v>30</v>
      </c>
      <c r="F231" s="3" t="s">
        <v>603</v>
      </c>
      <c r="G231" s="2"/>
      <c r="H231" s="2" t="s">
        <v>61</v>
      </c>
      <c r="I231" s="23">
        <v>100.0</v>
      </c>
      <c r="J231" s="24">
        <v>250.0</v>
      </c>
      <c r="K231" s="24">
        <v>9.7</v>
      </c>
      <c r="L231" s="24">
        <v>12.0</v>
      </c>
      <c r="M231" s="24">
        <v>4.2</v>
      </c>
      <c r="N231" s="24">
        <v>0.0</v>
      </c>
      <c r="O231" s="24">
        <v>26.0</v>
      </c>
      <c r="P231" s="24">
        <v>2.6</v>
      </c>
      <c r="Q231" s="25">
        <v>610.0</v>
      </c>
      <c r="R231" s="18"/>
      <c r="S231" s="26" t="s">
        <v>566</v>
      </c>
      <c r="T231" s="27">
        <v>150.0</v>
      </c>
      <c r="U231" s="27">
        <f t="shared" si="198"/>
        <v>1.5</v>
      </c>
      <c r="V231" s="28">
        <f t="shared" ref="V231:AC231" si="228">$U$231*J231</f>
        <v>375</v>
      </c>
      <c r="W231" s="28">
        <f t="shared" si="228"/>
        <v>14.55</v>
      </c>
      <c r="X231" s="28">
        <f t="shared" si="228"/>
        <v>18</v>
      </c>
      <c r="Y231" s="28">
        <f t="shared" si="228"/>
        <v>6.3</v>
      </c>
      <c r="Z231" s="28">
        <f t="shared" si="228"/>
        <v>0</v>
      </c>
      <c r="AA231" s="28">
        <f t="shared" si="228"/>
        <v>39</v>
      </c>
      <c r="AB231" s="28">
        <f t="shared" si="228"/>
        <v>3.9</v>
      </c>
      <c r="AC231" s="29">
        <f t="shared" si="228"/>
        <v>915</v>
      </c>
      <c r="AD231" s="45" t="s">
        <v>603</v>
      </c>
      <c r="AE231" s="1"/>
      <c r="AF231" s="1"/>
      <c r="AG231" s="1"/>
      <c r="AH231" s="1"/>
      <c r="AI231" s="1"/>
      <c r="AJ231" s="2"/>
      <c r="AK231" s="1"/>
      <c r="AL231" s="1"/>
      <c r="AM231" s="1"/>
      <c r="AN231" s="1"/>
      <c r="AO231" s="1"/>
    </row>
    <row r="232" ht="14.25" customHeight="1">
      <c r="A232" s="1" t="s">
        <v>53</v>
      </c>
      <c r="C232" s="2" t="s">
        <v>604</v>
      </c>
      <c r="D232" s="2">
        <v>100.0</v>
      </c>
      <c r="E232" s="2" t="s">
        <v>296</v>
      </c>
      <c r="F232" s="2" t="s">
        <v>605</v>
      </c>
      <c r="G232" s="2">
        <v>69007.0</v>
      </c>
      <c r="H232" s="2" t="s">
        <v>46</v>
      </c>
      <c r="I232" s="23">
        <v>100.0</v>
      </c>
      <c r="J232" s="24">
        <v>274.0</v>
      </c>
      <c r="K232" s="24">
        <v>12.59</v>
      </c>
      <c r="L232" s="24">
        <v>17.83</v>
      </c>
      <c r="M232" s="24">
        <v>6.01</v>
      </c>
      <c r="N232" s="24">
        <v>0.34</v>
      </c>
      <c r="O232" s="24">
        <v>17.28</v>
      </c>
      <c r="P232" s="24">
        <v>0.0</v>
      </c>
      <c r="Q232" s="25">
        <v>572.0</v>
      </c>
      <c r="R232" s="35"/>
      <c r="S232" s="26" t="s">
        <v>566</v>
      </c>
      <c r="T232" s="27">
        <v>157.0</v>
      </c>
      <c r="U232" s="27">
        <f t="shared" si="198"/>
        <v>1.57</v>
      </c>
      <c r="V232" s="28">
        <f t="shared" ref="V232:AC232" si="229">$U$232*J232</f>
        <v>430.18</v>
      </c>
      <c r="W232" s="28">
        <f t="shared" si="229"/>
        <v>19.7663</v>
      </c>
      <c r="X232" s="28">
        <f t="shared" si="229"/>
        <v>27.9931</v>
      </c>
      <c r="Y232" s="28">
        <f t="shared" si="229"/>
        <v>9.4357</v>
      </c>
      <c r="Z232" s="28">
        <f t="shared" si="229"/>
        <v>0.5338</v>
      </c>
      <c r="AA232" s="28">
        <f t="shared" si="229"/>
        <v>27.1296</v>
      </c>
      <c r="AB232" s="28">
        <f t="shared" si="229"/>
        <v>0</v>
      </c>
      <c r="AC232" s="29">
        <f t="shared" si="229"/>
        <v>898.04</v>
      </c>
      <c r="AD232" s="45" t="s">
        <v>605</v>
      </c>
      <c r="AE232" s="1"/>
      <c r="AF232" s="1"/>
      <c r="AG232" s="1"/>
      <c r="AH232" s="1"/>
      <c r="AI232" s="2"/>
      <c r="AJ232" s="2"/>
      <c r="AK232" s="2"/>
      <c r="AL232" s="2"/>
      <c r="AM232" s="2"/>
      <c r="AN232" s="2"/>
      <c r="AO232" s="2"/>
    </row>
    <row r="233" ht="14.25" customHeight="1">
      <c r="A233" s="1"/>
      <c r="B233" s="2"/>
      <c r="C233" s="1"/>
      <c r="D233" s="1"/>
      <c r="E233" s="1"/>
      <c r="F233" s="1"/>
      <c r="G233" s="1"/>
      <c r="H233" s="1"/>
      <c r="I233" s="68"/>
      <c r="J233" s="69"/>
      <c r="K233" s="69"/>
      <c r="L233" s="69"/>
      <c r="M233" s="69"/>
      <c r="N233" s="69"/>
      <c r="O233" s="69"/>
      <c r="P233" s="69"/>
      <c r="Q233" s="70"/>
      <c r="R233" s="35"/>
      <c r="S233" s="81"/>
      <c r="T233" s="18"/>
      <c r="U233" s="35"/>
      <c r="V233" s="28"/>
      <c r="W233" s="72"/>
      <c r="X233" s="72"/>
      <c r="Y233" s="72"/>
      <c r="Z233" s="72"/>
      <c r="AA233" s="72"/>
      <c r="AB233" s="72"/>
      <c r="AC233" s="73"/>
      <c r="AD233" s="7"/>
      <c r="AE233" s="1"/>
      <c r="AF233" s="2"/>
      <c r="AG233" s="2"/>
      <c r="AH233" s="2"/>
      <c r="AI233" s="2"/>
      <c r="AJ233" s="1"/>
      <c r="AK233" s="2"/>
      <c r="AL233" s="2"/>
      <c r="AM233" s="2"/>
      <c r="AN233" s="2"/>
      <c r="AO233" s="2"/>
    </row>
    <row r="234" ht="14.25" customHeight="1">
      <c r="A234" s="1" t="s">
        <v>606</v>
      </c>
      <c r="B234" s="1"/>
      <c r="C234" s="2" t="s">
        <v>607</v>
      </c>
      <c r="D234" s="2">
        <v>100.0</v>
      </c>
      <c r="E234" s="2" t="s">
        <v>296</v>
      </c>
      <c r="F234" s="2" t="s">
        <v>608</v>
      </c>
      <c r="G234" s="2" t="s">
        <v>609</v>
      </c>
      <c r="H234" s="2" t="s">
        <v>61</v>
      </c>
      <c r="I234" s="23">
        <v>100.0</v>
      </c>
      <c r="J234" s="24">
        <v>550.0</v>
      </c>
      <c r="K234" s="24">
        <v>45.6</v>
      </c>
      <c r="L234" s="24">
        <v>40.0</v>
      </c>
      <c r="M234" s="24">
        <v>0.0</v>
      </c>
      <c r="N234" s="24">
        <v>0.0</v>
      </c>
      <c r="O234" s="24">
        <v>1.9</v>
      </c>
      <c r="P234" s="24">
        <v>0.0</v>
      </c>
      <c r="Q234" s="25">
        <v>412.4</v>
      </c>
      <c r="R234" s="18"/>
      <c r="S234" s="26" t="s">
        <v>372</v>
      </c>
      <c r="T234" s="27">
        <v>7.0</v>
      </c>
      <c r="U234" s="27">
        <f t="shared" ref="U234:U271" si="231">T234/I234</f>
        <v>0.07</v>
      </c>
      <c r="V234" s="28">
        <f t="shared" ref="V234:AC234" si="230">$U$234*J234</f>
        <v>38.5</v>
      </c>
      <c r="W234" s="28">
        <f t="shared" si="230"/>
        <v>3.192</v>
      </c>
      <c r="X234" s="28">
        <f t="shared" si="230"/>
        <v>2.8</v>
      </c>
      <c r="Y234" s="28">
        <f t="shared" si="230"/>
        <v>0</v>
      </c>
      <c r="Z234" s="28">
        <f t="shared" si="230"/>
        <v>0</v>
      </c>
      <c r="AA234" s="28">
        <f t="shared" si="230"/>
        <v>0.133</v>
      </c>
      <c r="AB234" s="28">
        <f t="shared" si="230"/>
        <v>0</v>
      </c>
      <c r="AC234" s="29">
        <f t="shared" si="230"/>
        <v>28.868</v>
      </c>
      <c r="AD234" s="30" t="s">
        <v>608</v>
      </c>
      <c r="AE234" s="2"/>
      <c r="AF234" s="2"/>
      <c r="AG234" s="2"/>
      <c r="AH234" s="2"/>
      <c r="AI234" s="1"/>
      <c r="AJ234" s="1"/>
      <c r="AK234" s="1"/>
      <c r="AL234" s="1"/>
      <c r="AM234" s="1"/>
      <c r="AN234" s="1"/>
      <c r="AO234" s="1"/>
    </row>
    <row r="235" ht="14.25" customHeight="1">
      <c r="A235" s="34" t="s">
        <v>610</v>
      </c>
      <c r="B235" s="1"/>
      <c r="C235" s="2" t="s">
        <v>611</v>
      </c>
      <c r="D235" s="2">
        <v>100.0</v>
      </c>
      <c r="E235" s="2" t="s">
        <v>296</v>
      </c>
      <c r="F235" s="2" t="s">
        <v>612</v>
      </c>
      <c r="G235" s="2" t="s">
        <v>613</v>
      </c>
      <c r="H235" s="2" t="s">
        <v>61</v>
      </c>
      <c r="I235" s="23">
        <v>100.0</v>
      </c>
      <c r="J235" s="24">
        <v>338.0</v>
      </c>
      <c r="K235" s="24">
        <v>43.2</v>
      </c>
      <c r="L235" s="24">
        <v>6.6</v>
      </c>
      <c r="M235" s="24">
        <v>2.8</v>
      </c>
      <c r="N235" s="24">
        <v>0.0</v>
      </c>
      <c r="O235" s="24">
        <v>26.5</v>
      </c>
      <c r="P235" s="24">
        <v>0.0</v>
      </c>
      <c r="Q235" s="25">
        <v>1325.0</v>
      </c>
      <c r="R235" s="18"/>
      <c r="S235" s="26" t="s">
        <v>372</v>
      </c>
      <c r="T235" s="27">
        <v>7.0</v>
      </c>
      <c r="U235" s="27">
        <f t="shared" si="231"/>
        <v>0.07</v>
      </c>
      <c r="V235" s="28">
        <f t="shared" ref="V235:AC235" si="232">$U$235*J235</f>
        <v>23.66</v>
      </c>
      <c r="W235" s="28">
        <f t="shared" si="232"/>
        <v>3.024</v>
      </c>
      <c r="X235" s="28">
        <f t="shared" si="232"/>
        <v>0.462</v>
      </c>
      <c r="Y235" s="28">
        <f t="shared" si="232"/>
        <v>0.196</v>
      </c>
      <c r="Z235" s="28">
        <f t="shared" si="232"/>
        <v>0</v>
      </c>
      <c r="AA235" s="28">
        <f t="shared" si="232"/>
        <v>1.855</v>
      </c>
      <c r="AB235" s="28">
        <f t="shared" si="232"/>
        <v>0</v>
      </c>
      <c r="AC235" s="29">
        <f t="shared" si="232"/>
        <v>92.75</v>
      </c>
      <c r="AD235" s="30" t="s">
        <v>612</v>
      </c>
      <c r="AE235" s="2"/>
      <c r="AF235" s="1"/>
      <c r="AG235" s="1"/>
      <c r="AH235" s="1"/>
      <c r="AI235" s="1"/>
      <c r="AJ235" s="2"/>
      <c r="AK235" s="1"/>
      <c r="AL235" s="1"/>
      <c r="AM235" s="1"/>
      <c r="AN235" s="1"/>
      <c r="AO235" s="1"/>
    </row>
    <row r="236" ht="14.25" customHeight="1">
      <c r="A236" s="1" t="s">
        <v>53</v>
      </c>
      <c r="C236" s="2" t="s">
        <v>614</v>
      </c>
      <c r="D236" s="2">
        <v>100.0</v>
      </c>
      <c r="E236" s="2" t="s">
        <v>296</v>
      </c>
      <c r="F236" s="2" t="s">
        <v>615</v>
      </c>
      <c r="G236" s="2" t="s">
        <v>616</v>
      </c>
      <c r="H236" s="2" t="s">
        <v>61</v>
      </c>
      <c r="I236" s="23">
        <v>100.0</v>
      </c>
      <c r="J236" s="24">
        <v>445.0</v>
      </c>
      <c r="K236" s="24">
        <v>8.2</v>
      </c>
      <c r="L236" s="24">
        <v>15.7</v>
      </c>
      <c r="M236" s="24">
        <v>0.0</v>
      </c>
      <c r="N236" s="24">
        <v>0.0</v>
      </c>
      <c r="O236" s="24">
        <v>67.7</v>
      </c>
      <c r="P236" s="24">
        <v>0.0</v>
      </c>
      <c r="Q236" s="25">
        <v>1945.7</v>
      </c>
      <c r="R236" s="35"/>
      <c r="S236" s="26" t="s">
        <v>617</v>
      </c>
      <c r="T236" s="27">
        <v>1.0</v>
      </c>
      <c r="U236" s="27">
        <f t="shared" si="231"/>
        <v>0.01</v>
      </c>
      <c r="V236" s="28">
        <f t="shared" ref="V236:AC236" si="233">$U$236*J236</f>
        <v>4.45</v>
      </c>
      <c r="W236" s="28">
        <f t="shared" si="233"/>
        <v>0.082</v>
      </c>
      <c r="X236" s="28">
        <f t="shared" si="233"/>
        <v>0.157</v>
      </c>
      <c r="Y236" s="28">
        <f t="shared" si="233"/>
        <v>0</v>
      </c>
      <c r="Z236" s="28">
        <f t="shared" si="233"/>
        <v>0</v>
      </c>
      <c r="AA236" s="28">
        <f t="shared" si="233"/>
        <v>0.677</v>
      </c>
      <c r="AB236" s="28">
        <f t="shared" si="233"/>
        <v>0</v>
      </c>
      <c r="AC236" s="29">
        <f t="shared" si="233"/>
        <v>19.457</v>
      </c>
      <c r="AD236" s="30" t="s">
        <v>615</v>
      </c>
      <c r="AE236" s="1"/>
      <c r="AF236" s="1"/>
      <c r="AG236" s="1"/>
      <c r="AH236" s="1"/>
      <c r="AI236" s="2"/>
      <c r="AJ236" s="2"/>
      <c r="AK236" s="2"/>
      <c r="AL236" s="2"/>
      <c r="AM236" s="2"/>
      <c r="AN236" s="2"/>
      <c r="AO236" s="2"/>
    </row>
    <row r="237" ht="14.25" customHeight="1">
      <c r="A237" s="1"/>
      <c r="C237" s="2" t="s">
        <v>618</v>
      </c>
      <c r="D237" s="2">
        <v>100.0</v>
      </c>
      <c r="E237" s="2" t="s">
        <v>296</v>
      </c>
      <c r="F237" s="2" t="s">
        <v>619</v>
      </c>
      <c r="G237" s="2" t="s">
        <v>620</v>
      </c>
      <c r="H237" s="2" t="s">
        <v>61</v>
      </c>
      <c r="I237" s="23">
        <v>100.0</v>
      </c>
      <c r="J237" s="24">
        <v>396.0</v>
      </c>
      <c r="K237" s="24">
        <v>23.4</v>
      </c>
      <c r="L237" s="24">
        <v>11.5</v>
      </c>
      <c r="M237" s="24">
        <v>0.0</v>
      </c>
      <c r="N237" s="24">
        <v>0.0</v>
      </c>
      <c r="O237" s="24">
        <v>49.7</v>
      </c>
      <c r="P237" s="24">
        <v>0.0</v>
      </c>
      <c r="Q237" s="25">
        <v>469.0</v>
      </c>
      <c r="R237" s="35"/>
      <c r="S237" s="26" t="s">
        <v>617</v>
      </c>
      <c r="T237" s="27">
        <v>1.0</v>
      </c>
      <c r="U237" s="27">
        <f t="shared" si="231"/>
        <v>0.01</v>
      </c>
      <c r="V237" s="28">
        <f t="shared" ref="V237:AC237" si="234">$U$237*J237</f>
        <v>3.96</v>
      </c>
      <c r="W237" s="28">
        <f t="shared" si="234"/>
        <v>0.234</v>
      </c>
      <c r="X237" s="28">
        <f t="shared" si="234"/>
        <v>0.115</v>
      </c>
      <c r="Y237" s="28">
        <f t="shared" si="234"/>
        <v>0</v>
      </c>
      <c r="Z237" s="28">
        <f t="shared" si="234"/>
        <v>0</v>
      </c>
      <c r="AA237" s="28">
        <f t="shared" si="234"/>
        <v>0.497</v>
      </c>
      <c r="AB237" s="28">
        <f t="shared" si="234"/>
        <v>0</v>
      </c>
      <c r="AC237" s="29">
        <f t="shared" si="234"/>
        <v>4.69</v>
      </c>
      <c r="AD237" s="30" t="s">
        <v>619</v>
      </c>
      <c r="AE237" s="1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ht="14.25" customHeight="1">
      <c r="A238" s="1" t="s">
        <v>53</v>
      </c>
      <c r="C238" s="2" t="s">
        <v>621</v>
      </c>
      <c r="D238" s="2">
        <v>100.0</v>
      </c>
      <c r="E238" s="2" t="s">
        <v>296</v>
      </c>
      <c r="F238" s="2" t="s">
        <v>622</v>
      </c>
      <c r="G238" s="2">
        <v>19073.0</v>
      </c>
      <c r="H238" s="2" t="s">
        <v>623</v>
      </c>
      <c r="I238" s="23">
        <v>100.0</v>
      </c>
      <c r="J238" s="24">
        <v>349.81</v>
      </c>
      <c r="K238" s="24">
        <v>59.24</v>
      </c>
      <c r="L238" s="24">
        <v>5.25</v>
      </c>
      <c r="M238" s="24">
        <v>1.36</v>
      </c>
      <c r="N238" s="24">
        <v>0.0</v>
      </c>
      <c r="O238" s="24">
        <v>11.71</v>
      </c>
      <c r="P238" s="24">
        <v>0.0</v>
      </c>
      <c r="Q238" s="25">
        <v>167.3</v>
      </c>
      <c r="R238" s="35"/>
      <c r="S238" s="26" t="s">
        <v>539</v>
      </c>
      <c r="T238" s="27">
        <v>42.0</v>
      </c>
      <c r="U238" s="27">
        <f t="shared" si="231"/>
        <v>0.42</v>
      </c>
      <c r="V238" s="28">
        <f t="shared" ref="V238:AC238" si="235">$U$238*J238</f>
        <v>146.9202</v>
      </c>
      <c r="W238" s="28">
        <f t="shared" si="235"/>
        <v>24.8808</v>
      </c>
      <c r="X238" s="28">
        <f t="shared" si="235"/>
        <v>2.205</v>
      </c>
      <c r="Y238" s="28">
        <f t="shared" si="235"/>
        <v>0.5712</v>
      </c>
      <c r="Z238" s="28">
        <f t="shared" si="235"/>
        <v>0</v>
      </c>
      <c r="AA238" s="28">
        <f t="shared" si="235"/>
        <v>4.9182</v>
      </c>
      <c r="AB238" s="28">
        <f t="shared" si="235"/>
        <v>0</v>
      </c>
      <c r="AC238" s="29">
        <f t="shared" si="235"/>
        <v>70.266</v>
      </c>
      <c r="AD238" s="30" t="s">
        <v>622</v>
      </c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ht="14.25" customHeight="1">
      <c r="A239" s="1" t="s">
        <v>53</v>
      </c>
      <c r="C239" s="2" t="s">
        <v>624</v>
      </c>
      <c r="D239" s="2">
        <v>100.0</v>
      </c>
      <c r="E239" s="2" t="s">
        <v>296</v>
      </c>
      <c r="F239" s="3" t="s">
        <v>625</v>
      </c>
      <c r="G239" s="2">
        <v>44006.0</v>
      </c>
      <c r="H239" s="2" t="s">
        <v>298</v>
      </c>
      <c r="I239" s="23">
        <v>100.0</v>
      </c>
      <c r="J239" s="24">
        <v>532.0</v>
      </c>
      <c r="K239" s="24">
        <v>6.39</v>
      </c>
      <c r="L239" s="24">
        <v>33.98</v>
      </c>
      <c r="M239" s="24">
        <v>3.4</v>
      </c>
      <c r="N239" s="24">
        <v>0.08</v>
      </c>
      <c r="O239" s="24">
        <v>53.83</v>
      </c>
      <c r="P239" s="24">
        <v>0.0</v>
      </c>
      <c r="Q239" s="25">
        <v>527.0</v>
      </c>
      <c r="R239" s="35"/>
      <c r="S239" s="26" t="s">
        <v>539</v>
      </c>
      <c r="T239" s="27">
        <v>28.0</v>
      </c>
      <c r="U239" s="27">
        <f t="shared" si="231"/>
        <v>0.28</v>
      </c>
      <c r="V239" s="28">
        <f t="shared" ref="V239:AC239" si="236">$U$239*J239</f>
        <v>148.96</v>
      </c>
      <c r="W239" s="28">
        <f t="shared" si="236"/>
        <v>1.7892</v>
      </c>
      <c r="X239" s="28">
        <f t="shared" si="236"/>
        <v>9.5144</v>
      </c>
      <c r="Y239" s="28">
        <f t="shared" si="236"/>
        <v>0.952</v>
      </c>
      <c r="Z239" s="28">
        <f t="shared" si="236"/>
        <v>0.0224</v>
      </c>
      <c r="AA239" s="28">
        <f t="shared" si="236"/>
        <v>15.0724</v>
      </c>
      <c r="AB239" s="28">
        <f t="shared" si="236"/>
        <v>0</v>
      </c>
      <c r="AC239" s="29">
        <f t="shared" si="236"/>
        <v>147.56</v>
      </c>
      <c r="AD239" s="30" t="s">
        <v>625</v>
      </c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ht="14.25" customHeight="1">
      <c r="A240" s="1" t="s">
        <v>53</v>
      </c>
      <c r="C240" s="2" t="s">
        <v>626</v>
      </c>
      <c r="D240" s="2">
        <v>100.0</v>
      </c>
      <c r="E240" s="2" t="s">
        <v>296</v>
      </c>
      <c r="F240" s="2" t="s">
        <v>627</v>
      </c>
      <c r="G240" s="2">
        <v>52964.0</v>
      </c>
      <c r="H240" s="2" t="s">
        <v>628</v>
      </c>
      <c r="I240" s="23">
        <v>100.0</v>
      </c>
      <c r="J240" s="24">
        <v>461.0</v>
      </c>
      <c r="K240" s="24">
        <v>4.0</v>
      </c>
      <c r="L240" s="24">
        <v>17.4</v>
      </c>
      <c r="M240" s="24">
        <v>5.7</v>
      </c>
      <c r="N240" s="24">
        <v>0.25</v>
      </c>
      <c r="O240" s="24">
        <v>72.9</v>
      </c>
      <c r="P240" s="24">
        <v>0.0</v>
      </c>
      <c r="Q240" s="25">
        <v>401.0</v>
      </c>
      <c r="R240" s="35"/>
      <c r="S240" s="26" t="s">
        <v>422</v>
      </c>
      <c r="T240" s="27">
        <v>4.0</v>
      </c>
      <c r="U240" s="27">
        <f t="shared" si="231"/>
        <v>0.04</v>
      </c>
      <c r="V240" s="28">
        <f t="shared" ref="V240:AC240" si="237">$U$240*J240</f>
        <v>18.44</v>
      </c>
      <c r="W240" s="28">
        <f t="shared" si="237"/>
        <v>0.16</v>
      </c>
      <c r="X240" s="28">
        <f t="shared" si="237"/>
        <v>0.696</v>
      </c>
      <c r="Y240" s="28">
        <f t="shared" si="237"/>
        <v>0.228</v>
      </c>
      <c r="Z240" s="28">
        <f t="shared" si="237"/>
        <v>0.01</v>
      </c>
      <c r="AA240" s="28">
        <f t="shared" si="237"/>
        <v>2.916</v>
      </c>
      <c r="AB240" s="28">
        <f t="shared" si="237"/>
        <v>0</v>
      </c>
      <c r="AC240" s="29">
        <f t="shared" si="237"/>
        <v>16.04</v>
      </c>
      <c r="AD240" s="30" t="s">
        <v>627</v>
      </c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ht="14.25" customHeight="1">
      <c r="A241" s="1" t="s">
        <v>53</v>
      </c>
      <c r="C241" s="2" t="s">
        <v>629</v>
      </c>
      <c r="D241" s="2">
        <v>100.0</v>
      </c>
      <c r="E241" s="2" t="s">
        <v>296</v>
      </c>
      <c r="F241" s="2" t="s">
        <v>630</v>
      </c>
      <c r="G241" s="2">
        <v>47031.0</v>
      </c>
      <c r="H241" s="2" t="s">
        <v>298</v>
      </c>
      <c r="I241" s="23">
        <v>100.0</v>
      </c>
      <c r="J241" s="24">
        <v>492.0</v>
      </c>
      <c r="K241" s="24">
        <v>5.1</v>
      </c>
      <c r="L241" s="24">
        <v>24.72</v>
      </c>
      <c r="M241" s="24">
        <v>8.09</v>
      </c>
      <c r="N241" s="24">
        <v>0.68</v>
      </c>
      <c r="O241" s="24">
        <v>65.36</v>
      </c>
      <c r="P241" s="24">
        <v>0.0</v>
      </c>
      <c r="Q241" s="25">
        <v>311.0</v>
      </c>
      <c r="R241" s="35"/>
      <c r="S241" s="26" t="s">
        <v>422</v>
      </c>
      <c r="T241" s="27">
        <v>28.0</v>
      </c>
      <c r="U241" s="27">
        <f t="shared" si="231"/>
        <v>0.28</v>
      </c>
      <c r="V241" s="28">
        <f t="shared" ref="V241:AC241" si="238">$U$241*J241</f>
        <v>137.76</v>
      </c>
      <c r="W241" s="28">
        <f t="shared" si="238"/>
        <v>1.428</v>
      </c>
      <c r="X241" s="28">
        <f t="shared" si="238"/>
        <v>6.9216</v>
      </c>
      <c r="Y241" s="28">
        <f t="shared" si="238"/>
        <v>2.2652</v>
      </c>
      <c r="Z241" s="28">
        <f t="shared" si="238"/>
        <v>0.1904</v>
      </c>
      <c r="AA241" s="28">
        <f t="shared" si="238"/>
        <v>18.3008</v>
      </c>
      <c r="AB241" s="28">
        <f t="shared" si="238"/>
        <v>0</v>
      </c>
      <c r="AC241" s="29">
        <f t="shared" si="238"/>
        <v>87.08</v>
      </c>
      <c r="AD241" s="30" t="s">
        <v>630</v>
      </c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ht="14.25" customHeight="1">
      <c r="A242" s="1" t="s">
        <v>53</v>
      </c>
      <c r="C242" s="2" t="s">
        <v>631</v>
      </c>
      <c r="D242" s="2">
        <v>100.0</v>
      </c>
      <c r="E242" s="2" t="s">
        <v>296</v>
      </c>
      <c r="F242" s="2" t="s">
        <v>632</v>
      </c>
      <c r="G242" s="2">
        <v>71291.0</v>
      </c>
      <c r="H242" s="2" t="s">
        <v>298</v>
      </c>
      <c r="I242" s="23">
        <v>100.0</v>
      </c>
      <c r="J242" s="24">
        <v>418.0</v>
      </c>
      <c r="K242" s="24">
        <v>9.46</v>
      </c>
      <c r="L242" s="24">
        <v>8.64</v>
      </c>
      <c r="M242" s="24">
        <v>1.65</v>
      </c>
      <c r="N242" s="24">
        <v>0.17</v>
      </c>
      <c r="O242" s="24">
        <v>74.05</v>
      </c>
      <c r="P242" s="24">
        <v>0.0</v>
      </c>
      <c r="Q242" s="25">
        <v>941.0</v>
      </c>
      <c r="R242" s="35"/>
      <c r="S242" s="26" t="s">
        <v>422</v>
      </c>
      <c r="T242" s="27">
        <v>6.0</v>
      </c>
      <c r="U242" s="27">
        <f t="shared" si="231"/>
        <v>0.06</v>
      </c>
      <c r="V242" s="28">
        <f t="shared" ref="V242:AC242" si="239">$U$242*J242</f>
        <v>25.08</v>
      </c>
      <c r="W242" s="28">
        <f t="shared" si="239"/>
        <v>0.5676</v>
      </c>
      <c r="X242" s="28">
        <f t="shared" si="239"/>
        <v>0.5184</v>
      </c>
      <c r="Y242" s="28">
        <f t="shared" si="239"/>
        <v>0.099</v>
      </c>
      <c r="Z242" s="28">
        <f t="shared" si="239"/>
        <v>0.0102</v>
      </c>
      <c r="AA242" s="28">
        <f t="shared" si="239"/>
        <v>4.443</v>
      </c>
      <c r="AB242" s="28">
        <f t="shared" si="239"/>
        <v>0</v>
      </c>
      <c r="AC242" s="29">
        <f t="shared" si="239"/>
        <v>56.46</v>
      </c>
      <c r="AD242" s="30" t="s">
        <v>632</v>
      </c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ht="14.25" customHeight="1">
      <c r="A243" s="1" t="s">
        <v>53</v>
      </c>
      <c r="C243" s="2" t="s">
        <v>633</v>
      </c>
      <c r="D243" s="2">
        <v>100.0</v>
      </c>
      <c r="E243" s="2" t="s">
        <v>296</v>
      </c>
      <c r="F243" s="2" t="s">
        <v>634</v>
      </c>
      <c r="G243" s="2">
        <v>46001.0</v>
      </c>
      <c r="H243" s="2" t="s">
        <v>298</v>
      </c>
      <c r="I243" s="23">
        <v>100.0</v>
      </c>
      <c r="J243" s="24">
        <v>297.0</v>
      </c>
      <c r="K243" s="24">
        <v>7.3</v>
      </c>
      <c r="L243" s="24">
        <v>4.3</v>
      </c>
      <c r="M243" s="24">
        <v>1.3</v>
      </c>
      <c r="N243" s="24">
        <v>0.0</v>
      </c>
      <c r="O243" s="24">
        <v>57.7</v>
      </c>
      <c r="P243" s="24">
        <v>0.0</v>
      </c>
      <c r="Q243" s="25">
        <v>228.0</v>
      </c>
      <c r="R243" s="35"/>
      <c r="S243" s="26" t="s">
        <v>33</v>
      </c>
      <c r="T243" s="27">
        <v>183.0</v>
      </c>
      <c r="U243" s="27">
        <f t="shared" si="231"/>
        <v>1.83</v>
      </c>
      <c r="V243" s="28">
        <f t="shared" ref="V243:AC243" si="240">$U$243*J243</f>
        <v>543.51</v>
      </c>
      <c r="W243" s="28">
        <f t="shared" si="240"/>
        <v>13.359</v>
      </c>
      <c r="X243" s="28">
        <f t="shared" si="240"/>
        <v>7.869</v>
      </c>
      <c r="Y243" s="28">
        <f t="shared" si="240"/>
        <v>2.379</v>
      </c>
      <c r="Z243" s="28">
        <f t="shared" si="240"/>
        <v>0</v>
      </c>
      <c r="AA243" s="28">
        <f t="shared" si="240"/>
        <v>105.591</v>
      </c>
      <c r="AB243" s="28">
        <f t="shared" si="240"/>
        <v>0</v>
      </c>
      <c r="AC243" s="29">
        <f t="shared" si="240"/>
        <v>417.24</v>
      </c>
      <c r="AD243" s="30" t="s">
        <v>634</v>
      </c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ht="14.25" customHeight="1">
      <c r="A244" s="1" t="s">
        <v>53</v>
      </c>
      <c r="C244" s="2" t="s">
        <v>635</v>
      </c>
      <c r="D244" s="2">
        <v>100.0</v>
      </c>
      <c r="E244" s="2" t="s">
        <v>296</v>
      </c>
      <c r="F244" s="2" t="s">
        <v>636</v>
      </c>
      <c r="G244" s="2">
        <v>23016.0</v>
      </c>
      <c r="H244" s="2" t="s">
        <v>298</v>
      </c>
      <c r="I244" s="23">
        <v>100.0</v>
      </c>
      <c r="J244" s="24">
        <v>535.0</v>
      </c>
      <c r="K244" s="24">
        <v>7.65</v>
      </c>
      <c r="L244" s="24">
        <v>29.66</v>
      </c>
      <c r="M244" s="24">
        <v>18.51</v>
      </c>
      <c r="N244" s="24">
        <v>0.0</v>
      </c>
      <c r="O244" s="24">
        <v>59.4</v>
      </c>
      <c r="P244" s="24">
        <v>46.7</v>
      </c>
      <c r="Q244" s="25">
        <v>79.0</v>
      </c>
      <c r="R244" s="35"/>
      <c r="S244" s="26" t="s">
        <v>539</v>
      </c>
      <c r="T244" s="27">
        <v>44.0</v>
      </c>
      <c r="U244" s="27">
        <f t="shared" si="231"/>
        <v>0.44</v>
      </c>
      <c r="V244" s="28">
        <f t="shared" ref="V244:AC244" si="241">$U$244*J244</f>
        <v>235.4</v>
      </c>
      <c r="W244" s="28">
        <f t="shared" si="241"/>
        <v>3.366</v>
      </c>
      <c r="X244" s="28">
        <f t="shared" si="241"/>
        <v>13.0504</v>
      </c>
      <c r="Y244" s="28">
        <f t="shared" si="241"/>
        <v>8.1444</v>
      </c>
      <c r="Z244" s="28">
        <f t="shared" si="241"/>
        <v>0</v>
      </c>
      <c r="AA244" s="28">
        <f t="shared" si="241"/>
        <v>26.136</v>
      </c>
      <c r="AB244" s="28">
        <f t="shared" si="241"/>
        <v>20.548</v>
      </c>
      <c r="AC244" s="29">
        <f t="shared" si="241"/>
        <v>34.76</v>
      </c>
      <c r="AD244" s="30" t="s">
        <v>636</v>
      </c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ht="14.25" customHeight="1">
      <c r="A245" s="1" t="s">
        <v>53</v>
      </c>
      <c r="C245" s="2" t="s">
        <v>637</v>
      </c>
      <c r="D245" s="2">
        <v>100.0</v>
      </c>
      <c r="E245" s="2" t="s">
        <v>296</v>
      </c>
      <c r="F245" s="2" t="s">
        <v>638</v>
      </c>
      <c r="G245" s="2">
        <v>90682.0</v>
      </c>
      <c r="H245" s="2" t="s">
        <v>298</v>
      </c>
      <c r="I245" s="23">
        <v>100.0</v>
      </c>
      <c r="J245" s="24">
        <v>526.0</v>
      </c>
      <c r="K245" s="24">
        <v>9.0</v>
      </c>
      <c r="L245" s="24">
        <v>34.4</v>
      </c>
      <c r="M245" s="24">
        <v>17.7</v>
      </c>
      <c r="N245" s="24">
        <v>0.0</v>
      </c>
      <c r="O245" s="24">
        <v>53.4</v>
      </c>
      <c r="P245" s="24">
        <v>0.0</v>
      </c>
      <c r="Q245" s="25">
        <v>74.0</v>
      </c>
      <c r="R245" s="35"/>
      <c r="S245" s="26" t="s">
        <v>539</v>
      </c>
      <c r="T245" s="27">
        <v>41.0</v>
      </c>
      <c r="U245" s="27">
        <f t="shared" si="231"/>
        <v>0.41</v>
      </c>
      <c r="V245" s="28">
        <f t="shared" ref="V245:AC245" si="242">$U$245*J245</f>
        <v>215.66</v>
      </c>
      <c r="W245" s="28">
        <f t="shared" si="242"/>
        <v>3.69</v>
      </c>
      <c r="X245" s="28">
        <f t="shared" si="242"/>
        <v>14.104</v>
      </c>
      <c r="Y245" s="28">
        <f t="shared" si="242"/>
        <v>7.257</v>
      </c>
      <c r="Z245" s="28">
        <f t="shared" si="242"/>
        <v>0</v>
      </c>
      <c r="AA245" s="28">
        <f t="shared" si="242"/>
        <v>21.894</v>
      </c>
      <c r="AB245" s="28">
        <f t="shared" si="242"/>
        <v>0</v>
      </c>
      <c r="AC245" s="29">
        <f t="shared" si="242"/>
        <v>30.34</v>
      </c>
      <c r="AD245" s="30" t="s">
        <v>638</v>
      </c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ht="14.25" customHeight="1">
      <c r="A246" s="1" t="s">
        <v>53</v>
      </c>
      <c r="C246" s="2" t="s">
        <v>639</v>
      </c>
      <c r="D246" s="2">
        <v>100.0</v>
      </c>
      <c r="E246" s="2" t="s">
        <v>296</v>
      </c>
      <c r="F246" s="2" t="s">
        <v>640</v>
      </c>
      <c r="G246" s="2">
        <v>92213.0</v>
      </c>
      <c r="H246" s="2" t="s">
        <v>298</v>
      </c>
      <c r="I246" s="23">
        <v>100.0</v>
      </c>
      <c r="J246" s="24">
        <v>390.0</v>
      </c>
      <c r="K246" s="24">
        <v>2.31</v>
      </c>
      <c r="L246" s="24">
        <v>9.52</v>
      </c>
      <c r="M246" s="24">
        <v>0.9</v>
      </c>
      <c r="N246" s="24">
        <v>0.0</v>
      </c>
      <c r="O246" s="24">
        <v>73.81</v>
      </c>
      <c r="P246" s="24">
        <v>0.0</v>
      </c>
      <c r="Q246" s="25">
        <v>131.0</v>
      </c>
      <c r="R246" s="35"/>
      <c r="S246" s="26" t="s">
        <v>539</v>
      </c>
      <c r="T246" s="27">
        <v>40.0</v>
      </c>
      <c r="U246" s="27">
        <f t="shared" si="231"/>
        <v>0.4</v>
      </c>
      <c r="V246" s="28">
        <f t="shared" ref="V246:AC246" si="243">$U$246*J246</f>
        <v>156</v>
      </c>
      <c r="W246" s="28">
        <f t="shared" si="243"/>
        <v>0.924</v>
      </c>
      <c r="X246" s="28">
        <f t="shared" si="243"/>
        <v>3.808</v>
      </c>
      <c r="Y246" s="28">
        <f t="shared" si="243"/>
        <v>0.36</v>
      </c>
      <c r="Z246" s="28">
        <f t="shared" si="243"/>
        <v>0</v>
      </c>
      <c r="AA246" s="28">
        <f t="shared" si="243"/>
        <v>29.524</v>
      </c>
      <c r="AB246" s="28">
        <f t="shared" si="243"/>
        <v>0</v>
      </c>
      <c r="AC246" s="29">
        <f t="shared" si="243"/>
        <v>52.4</v>
      </c>
      <c r="AD246" s="30" t="s">
        <v>640</v>
      </c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ht="14.25" customHeight="1">
      <c r="A247" s="1" t="s">
        <v>53</v>
      </c>
      <c r="C247" s="2" t="s">
        <v>641</v>
      </c>
      <c r="D247" s="2">
        <v>100.0</v>
      </c>
      <c r="E247" s="2" t="s">
        <v>296</v>
      </c>
      <c r="F247" s="2" t="s">
        <v>642</v>
      </c>
      <c r="G247" s="2">
        <v>3126.0</v>
      </c>
      <c r="H247" s="2" t="s">
        <v>298</v>
      </c>
      <c r="I247" s="23">
        <v>100.0</v>
      </c>
      <c r="J247" s="24">
        <v>240.0</v>
      </c>
      <c r="K247" s="24">
        <v>2.18</v>
      </c>
      <c r="L247" s="24">
        <v>0.38</v>
      </c>
      <c r="M247" s="24">
        <v>0.09</v>
      </c>
      <c r="N247" s="24">
        <v>0.0</v>
      </c>
      <c r="O247" s="24">
        <v>63.88</v>
      </c>
      <c r="P247" s="24">
        <v>0.0</v>
      </c>
      <c r="Q247" s="25">
        <v>2.0</v>
      </c>
      <c r="R247" s="35"/>
      <c r="S247" s="26" t="s">
        <v>299</v>
      </c>
      <c r="T247" s="27">
        <v>9.5</v>
      </c>
      <c r="U247" s="27">
        <f t="shared" si="231"/>
        <v>0.095</v>
      </c>
      <c r="V247" s="28">
        <f t="shared" ref="V247:AC247" si="244">$U$247*J247</f>
        <v>22.8</v>
      </c>
      <c r="W247" s="28">
        <f t="shared" si="244"/>
        <v>0.2071</v>
      </c>
      <c r="X247" s="28">
        <f t="shared" si="244"/>
        <v>0.0361</v>
      </c>
      <c r="Y247" s="28">
        <f t="shared" si="244"/>
        <v>0.00855</v>
      </c>
      <c r="Z247" s="28">
        <f t="shared" si="244"/>
        <v>0</v>
      </c>
      <c r="AA247" s="28">
        <f t="shared" si="244"/>
        <v>6.0686</v>
      </c>
      <c r="AB247" s="28">
        <f t="shared" si="244"/>
        <v>0</v>
      </c>
      <c r="AC247" s="29">
        <f t="shared" si="244"/>
        <v>0.19</v>
      </c>
      <c r="AD247" s="74" t="s">
        <v>642</v>
      </c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ht="14.25" customHeight="1">
      <c r="A248" s="1" t="s">
        <v>53</v>
      </c>
      <c r="C248" s="2" t="s">
        <v>643</v>
      </c>
      <c r="D248" s="2">
        <v>100.0</v>
      </c>
      <c r="E248" s="2" t="s">
        <v>296</v>
      </c>
      <c r="F248" s="2" t="s">
        <v>644</v>
      </c>
      <c r="G248" s="2">
        <v>3129.0</v>
      </c>
      <c r="H248" s="2" t="s">
        <v>298</v>
      </c>
      <c r="I248" s="23">
        <v>100.0</v>
      </c>
      <c r="J248" s="24">
        <v>299.0</v>
      </c>
      <c r="K248" s="24">
        <v>3.07</v>
      </c>
      <c r="L248" s="24">
        <v>0.46</v>
      </c>
      <c r="M248" s="24">
        <v>0.06</v>
      </c>
      <c r="N248" s="24">
        <v>0.0</v>
      </c>
      <c r="O248" s="24">
        <v>79.18</v>
      </c>
      <c r="P248" s="24">
        <v>0.0</v>
      </c>
      <c r="Q248" s="25">
        <v>11.0</v>
      </c>
      <c r="R248" s="35"/>
      <c r="S248" s="26" t="s">
        <v>539</v>
      </c>
      <c r="T248" s="27">
        <v>43.0</v>
      </c>
      <c r="U248" s="27">
        <f t="shared" si="231"/>
        <v>0.43</v>
      </c>
      <c r="V248" s="28">
        <f t="shared" ref="V248:AC248" si="245">$U$248*J248</f>
        <v>128.57</v>
      </c>
      <c r="W248" s="28">
        <f t="shared" si="245"/>
        <v>1.3201</v>
      </c>
      <c r="X248" s="28">
        <f t="shared" si="245"/>
        <v>0.1978</v>
      </c>
      <c r="Y248" s="28">
        <f t="shared" si="245"/>
        <v>0.0258</v>
      </c>
      <c r="Z248" s="28">
        <f t="shared" si="245"/>
        <v>0</v>
      </c>
      <c r="AA248" s="28">
        <f t="shared" si="245"/>
        <v>34.0474</v>
      </c>
      <c r="AB248" s="28">
        <f t="shared" si="245"/>
        <v>0</v>
      </c>
      <c r="AC248" s="29">
        <f t="shared" si="245"/>
        <v>4.73</v>
      </c>
      <c r="AD248" s="74" t="s">
        <v>644</v>
      </c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ht="14.25" customHeight="1">
      <c r="A249" s="1" t="s">
        <v>53</v>
      </c>
      <c r="C249" s="2" t="s">
        <v>645</v>
      </c>
      <c r="D249" s="2">
        <v>100.0</v>
      </c>
      <c r="E249" s="2" t="s">
        <v>296</v>
      </c>
      <c r="F249" s="2" t="s">
        <v>646</v>
      </c>
      <c r="G249" s="2">
        <v>4622.0</v>
      </c>
      <c r="H249" s="2" t="s">
        <v>298</v>
      </c>
      <c r="I249" s="23">
        <v>100.0</v>
      </c>
      <c r="J249" s="24">
        <v>580.0</v>
      </c>
      <c r="K249" s="24">
        <v>16.84</v>
      </c>
      <c r="L249" s="24">
        <v>47.77</v>
      </c>
      <c r="M249" s="24">
        <v>8.48</v>
      </c>
      <c r="N249" s="24">
        <v>0.0</v>
      </c>
      <c r="O249" s="24">
        <v>29.87</v>
      </c>
      <c r="P249" s="24">
        <v>0.0</v>
      </c>
      <c r="Q249" s="25">
        <v>13.0</v>
      </c>
      <c r="R249" s="35"/>
      <c r="S249" s="26" t="s">
        <v>647</v>
      </c>
      <c r="T249" s="27">
        <v>30.0</v>
      </c>
      <c r="U249" s="27">
        <f t="shared" si="231"/>
        <v>0.3</v>
      </c>
      <c r="V249" s="28">
        <f t="shared" ref="V249:AC249" si="246">$U$249*J249</f>
        <v>174</v>
      </c>
      <c r="W249" s="28">
        <f t="shared" si="246"/>
        <v>5.052</v>
      </c>
      <c r="X249" s="28">
        <f t="shared" si="246"/>
        <v>14.331</v>
      </c>
      <c r="Y249" s="28">
        <f t="shared" si="246"/>
        <v>2.544</v>
      </c>
      <c r="Z249" s="28">
        <f t="shared" si="246"/>
        <v>0</v>
      </c>
      <c r="AA249" s="28">
        <f t="shared" si="246"/>
        <v>8.961</v>
      </c>
      <c r="AB249" s="28">
        <f t="shared" si="246"/>
        <v>0</v>
      </c>
      <c r="AC249" s="29">
        <f t="shared" si="246"/>
        <v>3.9</v>
      </c>
      <c r="AD249" s="30" t="s">
        <v>646</v>
      </c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ht="14.25" customHeight="1">
      <c r="A250" s="1" t="s">
        <v>53</v>
      </c>
      <c r="C250" s="2" t="s">
        <v>648</v>
      </c>
      <c r="D250" s="2">
        <v>100.0</v>
      </c>
      <c r="E250" s="2" t="s">
        <v>296</v>
      </c>
      <c r="F250" s="2" t="s">
        <v>649</v>
      </c>
      <c r="G250" s="2">
        <v>4763.0</v>
      </c>
      <c r="H250" s="2" t="s">
        <v>298</v>
      </c>
      <c r="I250" s="23">
        <v>100.0</v>
      </c>
      <c r="J250" s="24">
        <v>599.0</v>
      </c>
      <c r="K250" s="24">
        <v>28.03</v>
      </c>
      <c r="L250" s="24">
        <v>52.5</v>
      </c>
      <c r="M250" s="24">
        <v>8.65</v>
      </c>
      <c r="N250" s="24">
        <v>0.0</v>
      </c>
      <c r="O250" s="24">
        <v>15.26</v>
      </c>
      <c r="P250" s="24">
        <v>0.0</v>
      </c>
      <c r="Q250" s="25">
        <v>320.0</v>
      </c>
      <c r="R250" s="35"/>
      <c r="S250" s="26" t="s">
        <v>647</v>
      </c>
      <c r="T250" s="27">
        <v>30.0</v>
      </c>
      <c r="U250" s="27">
        <f t="shared" si="231"/>
        <v>0.3</v>
      </c>
      <c r="V250" s="28">
        <f t="shared" ref="V250:AC250" si="247">$U$250*J250</f>
        <v>179.7</v>
      </c>
      <c r="W250" s="28">
        <f t="shared" si="247"/>
        <v>8.409</v>
      </c>
      <c r="X250" s="28">
        <f t="shared" si="247"/>
        <v>15.75</v>
      </c>
      <c r="Y250" s="28">
        <f t="shared" si="247"/>
        <v>2.595</v>
      </c>
      <c r="Z250" s="28">
        <f t="shared" si="247"/>
        <v>0</v>
      </c>
      <c r="AA250" s="28">
        <f t="shared" si="247"/>
        <v>4.578</v>
      </c>
      <c r="AB250" s="28">
        <f t="shared" si="247"/>
        <v>0</v>
      </c>
      <c r="AC250" s="29">
        <f t="shared" si="247"/>
        <v>96</v>
      </c>
      <c r="AD250" s="30" t="s">
        <v>649</v>
      </c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ht="14.25" customHeight="1">
      <c r="A251" s="1" t="s">
        <v>53</v>
      </c>
      <c r="C251" s="2" t="s">
        <v>650</v>
      </c>
      <c r="D251" s="2">
        <v>100.0</v>
      </c>
      <c r="E251" s="2" t="s">
        <v>296</v>
      </c>
      <c r="F251" s="2" t="s">
        <v>651</v>
      </c>
      <c r="G251" s="2">
        <v>2013.0</v>
      </c>
      <c r="H251" s="2" t="s">
        <v>298</v>
      </c>
      <c r="I251" s="23">
        <v>100.0</v>
      </c>
      <c r="J251" s="24">
        <v>61.0</v>
      </c>
      <c r="K251" s="24">
        <v>3.47</v>
      </c>
      <c r="L251" s="24">
        <v>3.25</v>
      </c>
      <c r="M251" s="24">
        <v>2.1</v>
      </c>
      <c r="N251" s="24">
        <v>0.0</v>
      </c>
      <c r="O251" s="24">
        <v>4.66</v>
      </c>
      <c r="P251" s="24">
        <v>0.0</v>
      </c>
      <c r="Q251" s="25">
        <v>46.0</v>
      </c>
      <c r="R251" s="35"/>
      <c r="S251" s="26" t="s">
        <v>443</v>
      </c>
      <c r="T251" s="27">
        <v>160.0</v>
      </c>
      <c r="U251" s="27">
        <f t="shared" si="231"/>
        <v>1.6</v>
      </c>
      <c r="V251" s="28">
        <f t="shared" ref="V251:AC251" si="248">$U$251*J251</f>
        <v>97.6</v>
      </c>
      <c r="W251" s="28">
        <f t="shared" si="248"/>
        <v>5.552</v>
      </c>
      <c r="X251" s="28">
        <f t="shared" si="248"/>
        <v>5.2</v>
      </c>
      <c r="Y251" s="28">
        <f t="shared" si="248"/>
        <v>3.36</v>
      </c>
      <c r="Z251" s="28">
        <f t="shared" si="248"/>
        <v>0</v>
      </c>
      <c r="AA251" s="28">
        <f t="shared" si="248"/>
        <v>7.456</v>
      </c>
      <c r="AB251" s="28">
        <f t="shared" si="248"/>
        <v>0</v>
      </c>
      <c r="AC251" s="29">
        <f t="shared" si="248"/>
        <v>73.6</v>
      </c>
      <c r="AD251" s="30" t="s">
        <v>651</v>
      </c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ht="14.25" customHeight="1">
      <c r="A252" s="1" t="s">
        <v>53</v>
      </c>
      <c r="C252" s="2" t="s">
        <v>652</v>
      </c>
      <c r="D252" s="2">
        <v>100.0</v>
      </c>
      <c r="E252" s="2" t="s">
        <v>296</v>
      </c>
      <c r="F252" s="2" t="s">
        <v>653</v>
      </c>
      <c r="G252" s="2">
        <v>2000.0</v>
      </c>
      <c r="H252" s="2" t="s">
        <v>298</v>
      </c>
      <c r="I252" s="23">
        <v>100.0</v>
      </c>
      <c r="J252" s="24">
        <v>63.0</v>
      </c>
      <c r="K252" s="24">
        <v>5.25</v>
      </c>
      <c r="L252" s="24">
        <v>1.55</v>
      </c>
      <c r="M252" s="24">
        <v>1.0</v>
      </c>
      <c r="N252" s="24">
        <v>0.0</v>
      </c>
      <c r="O252" s="24">
        <v>7.04</v>
      </c>
      <c r="P252" s="24">
        <v>0.0</v>
      </c>
      <c r="Q252" s="25">
        <v>70.0</v>
      </c>
      <c r="R252" s="35"/>
      <c r="S252" s="26" t="s">
        <v>443</v>
      </c>
      <c r="T252" s="27">
        <v>160.0</v>
      </c>
      <c r="U252" s="27">
        <f t="shared" si="231"/>
        <v>1.6</v>
      </c>
      <c r="V252" s="28">
        <f t="shared" ref="V252:AC252" si="249">$U$252*J252</f>
        <v>100.8</v>
      </c>
      <c r="W252" s="28">
        <f t="shared" si="249"/>
        <v>8.4</v>
      </c>
      <c r="X252" s="28">
        <f t="shared" si="249"/>
        <v>2.48</v>
      </c>
      <c r="Y252" s="28">
        <f t="shared" si="249"/>
        <v>1.6</v>
      </c>
      <c r="Z252" s="28">
        <f t="shared" si="249"/>
        <v>0</v>
      </c>
      <c r="AA252" s="28">
        <f t="shared" si="249"/>
        <v>11.264</v>
      </c>
      <c r="AB252" s="28">
        <f t="shared" si="249"/>
        <v>0</v>
      </c>
      <c r="AC252" s="29">
        <f t="shared" si="249"/>
        <v>112</v>
      </c>
      <c r="AD252" s="74" t="s">
        <v>653</v>
      </c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ht="14.25" customHeight="1">
      <c r="A253" s="50" t="s">
        <v>654</v>
      </c>
      <c r="C253" s="2" t="s">
        <v>655</v>
      </c>
      <c r="D253" s="2">
        <v>101.0</v>
      </c>
      <c r="E253" s="2" t="s">
        <v>296</v>
      </c>
      <c r="F253" s="2" t="s">
        <v>656</v>
      </c>
      <c r="G253" s="2"/>
      <c r="H253" s="2" t="s">
        <v>61</v>
      </c>
      <c r="I253" s="23">
        <v>100.0</v>
      </c>
      <c r="J253" s="24">
        <v>490.0</v>
      </c>
      <c r="K253" s="24">
        <v>8.92</v>
      </c>
      <c r="L253" s="24">
        <v>24.41</v>
      </c>
      <c r="M253" s="24">
        <v>0.0</v>
      </c>
      <c r="N253" s="24">
        <v>0.0</v>
      </c>
      <c r="O253" s="24">
        <v>58.76</v>
      </c>
      <c r="P253" s="24">
        <v>12.33</v>
      </c>
      <c r="Q253" s="25">
        <v>878.0</v>
      </c>
      <c r="R253" s="35"/>
      <c r="S253" s="26" t="s">
        <v>422</v>
      </c>
      <c r="T253" s="27">
        <v>9.0</v>
      </c>
      <c r="U253" s="27">
        <f t="shared" si="231"/>
        <v>0.09</v>
      </c>
      <c r="V253" s="28">
        <f t="shared" ref="V253:AC253" si="250">$U$253*J253</f>
        <v>44.1</v>
      </c>
      <c r="W253" s="28">
        <f t="shared" si="250"/>
        <v>0.8028</v>
      </c>
      <c r="X253" s="28">
        <f t="shared" si="250"/>
        <v>2.1969</v>
      </c>
      <c r="Y253" s="28">
        <f t="shared" si="250"/>
        <v>0</v>
      </c>
      <c r="Z253" s="28">
        <f t="shared" si="250"/>
        <v>0</v>
      </c>
      <c r="AA253" s="28">
        <f t="shared" si="250"/>
        <v>5.2884</v>
      </c>
      <c r="AB253" s="28">
        <f t="shared" si="250"/>
        <v>1.1097</v>
      </c>
      <c r="AC253" s="29">
        <f t="shared" si="250"/>
        <v>79.02</v>
      </c>
      <c r="AD253" s="30" t="s">
        <v>656</v>
      </c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ht="14.25" customHeight="1">
      <c r="A254" s="2"/>
      <c r="C254" s="2" t="s">
        <v>657</v>
      </c>
      <c r="D254" s="2">
        <v>102.0</v>
      </c>
      <c r="E254" s="2" t="s">
        <v>296</v>
      </c>
      <c r="F254" s="2" t="s">
        <v>658</v>
      </c>
      <c r="G254" s="2"/>
      <c r="H254" s="2" t="s">
        <v>298</v>
      </c>
      <c r="I254" s="23">
        <v>100.0</v>
      </c>
      <c r="J254" s="24">
        <v>495.0</v>
      </c>
      <c r="K254" s="24">
        <v>6.0</v>
      </c>
      <c r="L254" s="24">
        <v>24.2</v>
      </c>
      <c r="M254" s="24">
        <v>12.8</v>
      </c>
      <c r="N254" s="24">
        <v>0.0</v>
      </c>
      <c r="O254" s="24">
        <v>60.8</v>
      </c>
      <c r="P254" s="24">
        <v>27.6</v>
      </c>
      <c r="Q254" s="25">
        <v>352.0</v>
      </c>
      <c r="R254" s="35"/>
      <c r="S254" s="26" t="s">
        <v>422</v>
      </c>
      <c r="T254" s="27">
        <v>8.5</v>
      </c>
      <c r="U254" s="27">
        <f t="shared" si="231"/>
        <v>0.085</v>
      </c>
      <c r="V254" s="28">
        <f t="shared" ref="V254:AC254" si="251">$U$254*J254</f>
        <v>42.075</v>
      </c>
      <c r="W254" s="28">
        <f t="shared" si="251"/>
        <v>0.51</v>
      </c>
      <c r="X254" s="28">
        <f t="shared" si="251"/>
        <v>2.057</v>
      </c>
      <c r="Y254" s="28">
        <f t="shared" si="251"/>
        <v>1.088</v>
      </c>
      <c r="Z254" s="28">
        <f t="shared" si="251"/>
        <v>0</v>
      </c>
      <c r="AA254" s="28">
        <f t="shared" si="251"/>
        <v>5.168</v>
      </c>
      <c r="AB254" s="28">
        <f t="shared" si="251"/>
        <v>2.346</v>
      </c>
      <c r="AC254" s="29">
        <f t="shared" si="251"/>
        <v>29.92</v>
      </c>
      <c r="AD254" s="30" t="s">
        <v>658</v>
      </c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ht="14.25" customHeight="1">
      <c r="A255" s="7"/>
      <c r="C255" s="2" t="s">
        <v>659</v>
      </c>
      <c r="D255" s="2">
        <v>103.0</v>
      </c>
      <c r="E255" s="2" t="s">
        <v>296</v>
      </c>
      <c r="F255" s="2" t="s">
        <v>660</v>
      </c>
      <c r="G255" s="7"/>
      <c r="H255" s="2" t="s">
        <v>298</v>
      </c>
      <c r="I255" s="23">
        <v>100.0</v>
      </c>
      <c r="J255" s="24">
        <v>503.0</v>
      </c>
      <c r="K255" s="24">
        <v>10.1</v>
      </c>
      <c r="L255" s="24">
        <v>25.3</v>
      </c>
      <c r="M255" s="24">
        <v>9.371</v>
      </c>
      <c r="N255" s="24">
        <v>0.0</v>
      </c>
      <c r="O255" s="24">
        <v>58.2</v>
      </c>
      <c r="P255" s="24">
        <v>0.28</v>
      </c>
      <c r="Q255" s="25">
        <v>995.0</v>
      </c>
      <c r="R255" s="35"/>
      <c r="S255" s="26" t="s">
        <v>422</v>
      </c>
      <c r="T255" s="27">
        <v>5.0</v>
      </c>
      <c r="U255" s="27">
        <f t="shared" si="231"/>
        <v>0.05</v>
      </c>
      <c r="V255" s="28">
        <f t="shared" ref="V255:AC255" si="252">$U$255*J255</f>
        <v>25.15</v>
      </c>
      <c r="W255" s="28">
        <f t="shared" si="252"/>
        <v>0.505</v>
      </c>
      <c r="X255" s="28">
        <f t="shared" si="252"/>
        <v>1.265</v>
      </c>
      <c r="Y255" s="28">
        <f t="shared" si="252"/>
        <v>0.46855</v>
      </c>
      <c r="Z255" s="28">
        <f t="shared" si="252"/>
        <v>0</v>
      </c>
      <c r="AA255" s="28">
        <f t="shared" si="252"/>
        <v>2.91</v>
      </c>
      <c r="AB255" s="28">
        <f t="shared" si="252"/>
        <v>0.014</v>
      </c>
      <c r="AC255" s="29">
        <f t="shared" si="252"/>
        <v>49.75</v>
      </c>
      <c r="AD255" s="30" t="s">
        <v>660</v>
      </c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ht="14.25" customHeight="1">
      <c r="A256" s="7" t="s">
        <v>661</v>
      </c>
      <c r="C256" s="2" t="s">
        <v>662</v>
      </c>
      <c r="D256" s="2">
        <v>104.0</v>
      </c>
      <c r="E256" s="2" t="s">
        <v>296</v>
      </c>
      <c r="F256" s="82" t="s">
        <v>663</v>
      </c>
      <c r="G256" s="7"/>
      <c r="H256" s="66" t="s">
        <v>65</v>
      </c>
      <c r="I256" s="23">
        <v>100.0</v>
      </c>
      <c r="J256" s="24">
        <v>488.0</v>
      </c>
      <c r="K256" s="24">
        <v>55.5</v>
      </c>
      <c r="L256" s="24">
        <v>28.5</v>
      </c>
      <c r="M256" s="24">
        <v>10.0</v>
      </c>
      <c r="N256" s="24">
        <v>0.0</v>
      </c>
      <c r="O256" s="24">
        <v>2.4</v>
      </c>
      <c r="P256" s="24">
        <v>2.4</v>
      </c>
      <c r="Q256" s="25">
        <v>1449.0</v>
      </c>
      <c r="R256" s="35"/>
      <c r="S256" s="26" t="s">
        <v>539</v>
      </c>
      <c r="T256" s="27">
        <v>45.0</v>
      </c>
      <c r="U256" s="27">
        <f t="shared" si="231"/>
        <v>0.45</v>
      </c>
      <c r="V256" s="28">
        <f t="shared" ref="V256:AC256" si="253">$U$256*J256</f>
        <v>219.6</v>
      </c>
      <c r="W256" s="28">
        <f t="shared" si="253"/>
        <v>24.975</v>
      </c>
      <c r="X256" s="28">
        <f t="shared" si="253"/>
        <v>12.825</v>
      </c>
      <c r="Y256" s="28">
        <f t="shared" si="253"/>
        <v>4.5</v>
      </c>
      <c r="Z256" s="28">
        <f t="shared" si="253"/>
        <v>0</v>
      </c>
      <c r="AA256" s="28">
        <f t="shared" si="253"/>
        <v>1.08</v>
      </c>
      <c r="AB256" s="28">
        <f t="shared" si="253"/>
        <v>1.08</v>
      </c>
      <c r="AC256" s="29">
        <f t="shared" si="253"/>
        <v>652.05</v>
      </c>
      <c r="AD256" s="45" t="s">
        <v>664</v>
      </c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ht="14.25" customHeight="1">
      <c r="A257" s="7"/>
      <c r="C257" s="2" t="s">
        <v>665</v>
      </c>
      <c r="D257" s="2">
        <v>105.0</v>
      </c>
      <c r="E257" s="2" t="s">
        <v>296</v>
      </c>
      <c r="F257" s="2" t="s">
        <v>666</v>
      </c>
      <c r="G257" s="7"/>
      <c r="H257" s="2" t="s">
        <v>431</v>
      </c>
      <c r="I257" s="23">
        <v>100.0</v>
      </c>
      <c r="J257" s="24">
        <v>342.0</v>
      </c>
      <c r="K257" s="24">
        <v>0.6</v>
      </c>
      <c r="L257" s="24">
        <v>0.1</v>
      </c>
      <c r="M257" s="24">
        <v>0.0</v>
      </c>
      <c r="N257" s="24">
        <v>0.0</v>
      </c>
      <c r="O257" s="24">
        <v>85.5</v>
      </c>
      <c r="P257" s="24">
        <v>0.0</v>
      </c>
      <c r="Q257" s="25">
        <v>639.5</v>
      </c>
      <c r="R257" s="35"/>
      <c r="S257" s="26" t="s">
        <v>539</v>
      </c>
      <c r="T257" s="27">
        <v>70.0</v>
      </c>
      <c r="U257" s="27">
        <f t="shared" si="231"/>
        <v>0.7</v>
      </c>
      <c r="V257" s="28">
        <f t="shared" ref="V257:AC257" si="254">$U$257*J257</f>
        <v>239.4</v>
      </c>
      <c r="W257" s="28">
        <f t="shared" si="254"/>
        <v>0.42</v>
      </c>
      <c r="X257" s="28">
        <f t="shared" si="254"/>
        <v>0.07</v>
      </c>
      <c r="Y257" s="28">
        <f t="shared" si="254"/>
        <v>0</v>
      </c>
      <c r="Z257" s="28">
        <f t="shared" si="254"/>
        <v>0</v>
      </c>
      <c r="AA257" s="28">
        <f t="shared" si="254"/>
        <v>59.85</v>
      </c>
      <c r="AB257" s="28">
        <f t="shared" si="254"/>
        <v>0</v>
      </c>
      <c r="AC257" s="29">
        <f t="shared" si="254"/>
        <v>447.65</v>
      </c>
      <c r="AD257" s="45" t="s">
        <v>666</v>
      </c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ht="14.25" customHeight="1">
      <c r="A258" s="83"/>
      <c r="C258" s="2" t="s">
        <v>667</v>
      </c>
      <c r="D258" s="2">
        <v>106.0</v>
      </c>
      <c r="E258" s="2" t="s">
        <v>296</v>
      </c>
      <c r="F258" s="2" t="s">
        <v>668</v>
      </c>
      <c r="G258" s="3"/>
      <c r="H258" s="2" t="s">
        <v>298</v>
      </c>
      <c r="I258" s="23">
        <v>100.0</v>
      </c>
      <c r="J258" s="24">
        <v>489.0</v>
      </c>
      <c r="K258" s="24">
        <v>7.79</v>
      </c>
      <c r="L258" s="24">
        <v>23.36</v>
      </c>
      <c r="M258" s="24">
        <v>2.81</v>
      </c>
      <c r="N258" s="24">
        <v>0.071</v>
      </c>
      <c r="O258" s="24">
        <v>65.56</v>
      </c>
      <c r="P258" s="24">
        <v>1.0</v>
      </c>
      <c r="Q258" s="25">
        <v>421.0</v>
      </c>
      <c r="R258" s="35"/>
      <c r="S258" s="26" t="s">
        <v>539</v>
      </c>
      <c r="T258" s="27">
        <v>200.0</v>
      </c>
      <c r="U258" s="27">
        <f t="shared" si="231"/>
        <v>2</v>
      </c>
      <c r="V258" s="28">
        <f t="shared" ref="V258:AC258" si="255">$U$258*J258</f>
        <v>978</v>
      </c>
      <c r="W258" s="28">
        <f t="shared" si="255"/>
        <v>15.58</v>
      </c>
      <c r="X258" s="28">
        <f t="shared" si="255"/>
        <v>46.72</v>
      </c>
      <c r="Y258" s="28">
        <f t="shared" si="255"/>
        <v>5.62</v>
      </c>
      <c r="Z258" s="28">
        <f t="shared" si="255"/>
        <v>0.142</v>
      </c>
      <c r="AA258" s="28">
        <f t="shared" si="255"/>
        <v>131.12</v>
      </c>
      <c r="AB258" s="28">
        <f t="shared" si="255"/>
        <v>2</v>
      </c>
      <c r="AC258" s="29">
        <f t="shared" si="255"/>
        <v>842</v>
      </c>
      <c r="AD258" s="45" t="s">
        <v>668</v>
      </c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ht="14.25" customHeight="1">
      <c r="A259" s="2"/>
      <c r="B259" s="1" t="s">
        <v>294</v>
      </c>
      <c r="C259" s="2" t="s">
        <v>669</v>
      </c>
      <c r="D259" s="2">
        <v>107.0</v>
      </c>
      <c r="E259" s="2" t="s">
        <v>296</v>
      </c>
      <c r="F259" s="2" t="s">
        <v>670</v>
      </c>
      <c r="G259" s="2"/>
      <c r="H259" s="2" t="s">
        <v>61</v>
      </c>
      <c r="I259" s="23">
        <v>100.0</v>
      </c>
      <c r="J259" s="24">
        <v>130.0</v>
      </c>
      <c r="K259" s="24">
        <v>8.7</v>
      </c>
      <c r="L259" s="24">
        <v>2.8</v>
      </c>
      <c r="M259" s="24">
        <v>0.6</v>
      </c>
      <c r="N259" s="24">
        <v>0.02</v>
      </c>
      <c r="O259" s="24">
        <v>16.0</v>
      </c>
      <c r="P259" s="24">
        <v>3.3</v>
      </c>
      <c r="Q259" s="25">
        <v>950.0</v>
      </c>
      <c r="R259" s="35"/>
      <c r="S259" s="26" t="s">
        <v>299</v>
      </c>
      <c r="T259" s="27">
        <v>18.0</v>
      </c>
      <c r="U259" s="27">
        <f t="shared" si="231"/>
        <v>0.18</v>
      </c>
      <c r="V259" s="28">
        <f t="shared" ref="V259:AC259" si="256">$U$259*J259</f>
        <v>23.4</v>
      </c>
      <c r="W259" s="28">
        <f t="shared" si="256"/>
        <v>1.566</v>
      </c>
      <c r="X259" s="28">
        <f t="shared" si="256"/>
        <v>0.504</v>
      </c>
      <c r="Y259" s="28">
        <f t="shared" si="256"/>
        <v>0.108</v>
      </c>
      <c r="Z259" s="28">
        <f t="shared" si="256"/>
        <v>0.0036</v>
      </c>
      <c r="AA259" s="28">
        <f t="shared" si="256"/>
        <v>2.88</v>
      </c>
      <c r="AB259" s="28">
        <f t="shared" si="256"/>
        <v>0.594</v>
      </c>
      <c r="AC259" s="29">
        <f t="shared" si="256"/>
        <v>171</v>
      </c>
      <c r="AD259" s="30" t="s">
        <v>670</v>
      </c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ht="14.25" customHeight="1">
      <c r="A260" s="2"/>
      <c r="C260" s="2" t="s">
        <v>671</v>
      </c>
      <c r="D260" s="2">
        <v>108.0</v>
      </c>
      <c r="E260" s="2" t="s">
        <v>296</v>
      </c>
      <c r="F260" s="2" t="s">
        <v>672</v>
      </c>
      <c r="G260" s="2"/>
      <c r="H260" s="2" t="s">
        <v>673</v>
      </c>
      <c r="I260" s="23">
        <v>100.0</v>
      </c>
      <c r="J260" s="24">
        <v>238.0</v>
      </c>
      <c r="K260" s="24">
        <v>0.0</v>
      </c>
      <c r="L260" s="24">
        <v>0.0</v>
      </c>
      <c r="M260" s="24">
        <v>0.0</v>
      </c>
      <c r="N260" s="24">
        <v>0.0</v>
      </c>
      <c r="O260" s="24">
        <v>60.0</v>
      </c>
      <c r="P260" s="24">
        <v>42.0</v>
      </c>
      <c r="Q260" s="25">
        <v>1463.0</v>
      </c>
      <c r="R260" s="35"/>
      <c r="S260" s="26" t="s">
        <v>299</v>
      </c>
      <c r="T260" s="27">
        <v>12.0</v>
      </c>
      <c r="U260" s="27">
        <f t="shared" si="231"/>
        <v>0.12</v>
      </c>
      <c r="V260" s="28">
        <f t="shared" ref="V260:AC260" si="257">$U$260*J260</f>
        <v>28.56</v>
      </c>
      <c r="W260" s="28">
        <f t="shared" si="257"/>
        <v>0</v>
      </c>
      <c r="X260" s="28">
        <f t="shared" si="257"/>
        <v>0</v>
      </c>
      <c r="Y260" s="28">
        <f t="shared" si="257"/>
        <v>0</v>
      </c>
      <c r="Z260" s="28">
        <f t="shared" si="257"/>
        <v>0</v>
      </c>
      <c r="AA260" s="28">
        <f t="shared" si="257"/>
        <v>7.2</v>
      </c>
      <c r="AB260" s="28">
        <f t="shared" si="257"/>
        <v>5.04</v>
      </c>
      <c r="AC260" s="29">
        <f t="shared" si="257"/>
        <v>175.56</v>
      </c>
      <c r="AD260" s="30" t="s">
        <v>672</v>
      </c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ht="14.25" customHeight="1">
      <c r="A261" s="50" t="s">
        <v>523</v>
      </c>
      <c r="B261" s="1" t="s">
        <v>294</v>
      </c>
      <c r="C261" s="2" t="s">
        <v>674</v>
      </c>
      <c r="D261" s="2">
        <v>109.0</v>
      </c>
      <c r="E261" s="2" t="s">
        <v>296</v>
      </c>
      <c r="F261" s="2" t="s">
        <v>675</v>
      </c>
      <c r="G261" s="2"/>
      <c r="H261" s="2" t="s">
        <v>298</v>
      </c>
      <c r="I261" s="23">
        <v>100.0</v>
      </c>
      <c r="J261" s="24">
        <v>258.82</v>
      </c>
      <c r="K261" s="24">
        <v>9.41</v>
      </c>
      <c r="L261" s="24">
        <v>10.59</v>
      </c>
      <c r="M261" s="24">
        <v>2.35</v>
      </c>
      <c r="N261" s="24">
        <v>0.0</v>
      </c>
      <c r="O261" s="24">
        <v>34.12</v>
      </c>
      <c r="P261" s="24">
        <v>14.12</v>
      </c>
      <c r="Q261" s="25">
        <v>317.65</v>
      </c>
      <c r="R261" s="35"/>
      <c r="S261" s="26" t="s">
        <v>33</v>
      </c>
      <c r="T261" s="27">
        <v>95.0</v>
      </c>
      <c r="U261" s="27">
        <f t="shared" si="231"/>
        <v>0.95</v>
      </c>
      <c r="V261" s="28">
        <f t="shared" ref="V261:AC261" si="258">$U$261*J261</f>
        <v>245.879</v>
      </c>
      <c r="W261" s="28">
        <f t="shared" si="258"/>
        <v>8.9395</v>
      </c>
      <c r="X261" s="28">
        <f t="shared" si="258"/>
        <v>10.0605</v>
      </c>
      <c r="Y261" s="28">
        <f t="shared" si="258"/>
        <v>2.2325</v>
      </c>
      <c r="Z261" s="28">
        <f t="shared" si="258"/>
        <v>0</v>
      </c>
      <c r="AA261" s="28">
        <f t="shared" si="258"/>
        <v>32.414</v>
      </c>
      <c r="AB261" s="28">
        <f t="shared" si="258"/>
        <v>13.414</v>
      </c>
      <c r="AC261" s="29">
        <f t="shared" si="258"/>
        <v>301.7675</v>
      </c>
      <c r="AD261" s="45" t="s">
        <v>675</v>
      </c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ht="14.25" customHeight="1">
      <c r="A262" s="2"/>
      <c r="B262" s="1" t="s">
        <v>294</v>
      </c>
      <c r="C262" s="2" t="s">
        <v>676</v>
      </c>
      <c r="D262" s="2">
        <v>110.0</v>
      </c>
      <c r="E262" s="2" t="s">
        <v>296</v>
      </c>
      <c r="F262" s="2" t="s">
        <v>677</v>
      </c>
      <c r="G262" s="2"/>
      <c r="H262" s="2" t="s">
        <v>298</v>
      </c>
      <c r="I262" s="23">
        <v>100.0</v>
      </c>
      <c r="J262" s="24">
        <v>274.0</v>
      </c>
      <c r="K262" s="24">
        <v>19.23</v>
      </c>
      <c r="L262" s="24">
        <v>18.07</v>
      </c>
      <c r="M262" s="24">
        <v>4.83</v>
      </c>
      <c r="N262" s="24">
        <v>0.25</v>
      </c>
      <c r="O262" s="24">
        <v>8.68</v>
      </c>
      <c r="P262" s="24">
        <v>0.0</v>
      </c>
      <c r="Q262" s="25">
        <v>747.0</v>
      </c>
      <c r="R262" s="35"/>
      <c r="S262" s="26" t="s">
        <v>566</v>
      </c>
      <c r="T262" s="27">
        <v>396.0</v>
      </c>
      <c r="U262" s="27">
        <f t="shared" si="231"/>
        <v>3.96</v>
      </c>
      <c r="V262" s="28">
        <f t="shared" ref="V262:AC262" si="259">$U$262*J262</f>
        <v>1085.04</v>
      </c>
      <c r="W262" s="28">
        <f t="shared" si="259"/>
        <v>76.1508</v>
      </c>
      <c r="X262" s="28">
        <f t="shared" si="259"/>
        <v>71.5572</v>
      </c>
      <c r="Y262" s="28">
        <f t="shared" si="259"/>
        <v>19.1268</v>
      </c>
      <c r="Z262" s="28">
        <f t="shared" si="259"/>
        <v>0.99</v>
      </c>
      <c r="AA262" s="28">
        <f t="shared" si="259"/>
        <v>34.3728</v>
      </c>
      <c r="AB262" s="28">
        <f t="shared" si="259"/>
        <v>0</v>
      </c>
      <c r="AC262" s="29">
        <f t="shared" si="259"/>
        <v>2958.12</v>
      </c>
      <c r="AD262" s="45" t="s">
        <v>677</v>
      </c>
      <c r="AE262" s="2"/>
      <c r="AF262" s="2"/>
      <c r="AG262" s="2"/>
      <c r="AH262" s="2"/>
      <c r="AI262" s="2"/>
      <c r="AJ262" s="84"/>
      <c r="AK262" s="2"/>
      <c r="AL262" s="2"/>
      <c r="AM262" s="2"/>
      <c r="AN262" s="2"/>
      <c r="AO262" s="2"/>
    </row>
    <row r="263" ht="14.25" customHeight="1">
      <c r="A263" s="2"/>
      <c r="B263" s="1" t="s">
        <v>294</v>
      </c>
      <c r="C263" s="2" t="s">
        <v>678</v>
      </c>
      <c r="D263" s="2">
        <v>111.0</v>
      </c>
      <c r="E263" s="2" t="s">
        <v>296</v>
      </c>
      <c r="F263" s="2" t="s">
        <v>679</v>
      </c>
      <c r="G263" s="2"/>
      <c r="H263" s="2" t="s">
        <v>298</v>
      </c>
      <c r="I263" s="23">
        <v>100.0</v>
      </c>
      <c r="J263" s="24">
        <v>60.5</v>
      </c>
      <c r="K263" s="24">
        <v>6.27</v>
      </c>
      <c r="L263" s="24">
        <v>8.03</v>
      </c>
      <c r="M263" s="24">
        <v>2.42</v>
      </c>
      <c r="N263" s="24">
        <v>0.08</v>
      </c>
      <c r="O263" s="24">
        <v>28.75</v>
      </c>
      <c r="P263" s="24">
        <v>3.85</v>
      </c>
      <c r="Q263" s="25">
        <v>322.07</v>
      </c>
      <c r="R263" s="85"/>
      <c r="S263" s="26" t="s">
        <v>566</v>
      </c>
      <c r="T263" s="27">
        <v>73.0</v>
      </c>
      <c r="U263" s="27">
        <f t="shared" si="231"/>
        <v>0.73</v>
      </c>
      <c r="V263" s="28">
        <f t="shared" ref="V263:AC263" si="260">$U$263*J263</f>
        <v>44.165</v>
      </c>
      <c r="W263" s="28">
        <f t="shared" si="260"/>
        <v>4.5771</v>
      </c>
      <c r="X263" s="28">
        <f t="shared" si="260"/>
        <v>5.8619</v>
      </c>
      <c r="Y263" s="28">
        <f t="shared" si="260"/>
        <v>1.7666</v>
      </c>
      <c r="Z263" s="28">
        <f t="shared" si="260"/>
        <v>0.0584</v>
      </c>
      <c r="AA263" s="28">
        <f t="shared" si="260"/>
        <v>20.9875</v>
      </c>
      <c r="AB263" s="28">
        <f t="shared" si="260"/>
        <v>2.8105</v>
      </c>
      <c r="AC263" s="29">
        <f t="shared" si="260"/>
        <v>235.1111</v>
      </c>
      <c r="AD263" s="30" t="s">
        <v>679</v>
      </c>
      <c r="AE263" s="2"/>
      <c r="AF263" s="2"/>
      <c r="AG263" s="2"/>
      <c r="AH263" s="2"/>
      <c r="AI263" s="84"/>
      <c r="AJ263" s="84"/>
      <c r="AK263" s="84"/>
      <c r="AL263" s="84"/>
      <c r="AM263" s="84"/>
      <c r="AN263" s="84"/>
      <c r="AO263" s="84"/>
    </row>
    <row r="264" ht="14.25" customHeight="1">
      <c r="A264" s="2"/>
      <c r="B264" s="1" t="s">
        <v>294</v>
      </c>
      <c r="C264" s="2" t="s">
        <v>680</v>
      </c>
      <c r="D264" s="2">
        <v>112.0</v>
      </c>
      <c r="E264" s="2" t="s">
        <v>296</v>
      </c>
      <c r="F264" s="2" t="s">
        <v>681</v>
      </c>
      <c r="G264" s="2"/>
      <c r="H264" s="2" t="s">
        <v>61</v>
      </c>
      <c r="I264" s="23">
        <v>100.0</v>
      </c>
      <c r="J264" s="24">
        <v>310.0</v>
      </c>
      <c r="K264" s="24">
        <v>5.8</v>
      </c>
      <c r="L264" s="24">
        <v>17.0</v>
      </c>
      <c r="M264" s="24">
        <v>6.1</v>
      </c>
      <c r="N264" s="24">
        <v>0.0</v>
      </c>
      <c r="O264" s="24">
        <v>33.0</v>
      </c>
      <c r="P264" s="24">
        <v>15.0</v>
      </c>
      <c r="Q264" s="25">
        <v>170.0</v>
      </c>
      <c r="R264" s="85"/>
      <c r="S264" s="26" t="s">
        <v>566</v>
      </c>
      <c r="T264" s="27">
        <v>61.0</v>
      </c>
      <c r="U264" s="27">
        <f t="shared" si="231"/>
        <v>0.61</v>
      </c>
      <c r="V264" s="28">
        <f t="shared" ref="V264:AC264" si="261">$U$264*J264</f>
        <v>189.1</v>
      </c>
      <c r="W264" s="28">
        <f t="shared" si="261"/>
        <v>3.538</v>
      </c>
      <c r="X264" s="28">
        <f t="shared" si="261"/>
        <v>10.37</v>
      </c>
      <c r="Y264" s="28">
        <f t="shared" si="261"/>
        <v>3.721</v>
      </c>
      <c r="Z264" s="28">
        <f t="shared" si="261"/>
        <v>0</v>
      </c>
      <c r="AA264" s="28">
        <f t="shared" si="261"/>
        <v>20.13</v>
      </c>
      <c r="AB264" s="28">
        <f t="shared" si="261"/>
        <v>9.15</v>
      </c>
      <c r="AC264" s="29">
        <f t="shared" si="261"/>
        <v>103.7</v>
      </c>
      <c r="AD264" s="30" t="s">
        <v>681</v>
      </c>
      <c r="AE264" s="2"/>
      <c r="AF264" s="84"/>
      <c r="AG264" s="84"/>
      <c r="AH264" s="84"/>
      <c r="AI264" s="84"/>
      <c r="AJ264" s="2"/>
      <c r="AK264" s="84"/>
      <c r="AL264" s="84"/>
      <c r="AM264" s="84"/>
      <c r="AN264" s="84"/>
      <c r="AO264" s="84"/>
    </row>
    <row r="265" ht="14.25" customHeight="1">
      <c r="A265" s="2"/>
      <c r="B265" s="1" t="s">
        <v>294</v>
      </c>
      <c r="C265" s="2" t="s">
        <v>682</v>
      </c>
      <c r="D265" s="2">
        <v>113.0</v>
      </c>
      <c r="E265" s="2" t="s">
        <v>296</v>
      </c>
      <c r="F265" s="2" t="s">
        <v>683</v>
      </c>
      <c r="G265" s="2"/>
      <c r="H265" s="2" t="s">
        <v>298</v>
      </c>
      <c r="I265" s="23">
        <v>100.0</v>
      </c>
      <c r="J265" s="24">
        <v>220.0</v>
      </c>
      <c r="K265" s="24">
        <v>17.19</v>
      </c>
      <c r="L265" s="24">
        <v>8.05</v>
      </c>
      <c r="M265" s="24">
        <v>3.11</v>
      </c>
      <c r="N265" s="24">
        <v>0.07</v>
      </c>
      <c r="O265" s="24">
        <v>19.87</v>
      </c>
      <c r="P265" s="24">
        <v>4.68</v>
      </c>
      <c r="Q265" s="25">
        <v>630.0</v>
      </c>
      <c r="R265" s="35"/>
      <c r="S265" s="26" t="s">
        <v>566</v>
      </c>
      <c r="T265" s="27">
        <v>268.0</v>
      </c>
      <c r="U265" s="27">
        <f t="shared" si="231"/>
        <v>2.68</v>
      </c>
      <c r="V265" s="28">
        <f t="shared" ref="V265:AC265" si="262">$U$265*J265</f>
        <v>589.6</v>
      </c>
      <c r="W265" s="28">
        <f t="shared" si="262"/>
        <v>46.0692</v>
      </c>
      <c r="X265" s="28">
        <f t="shared" si="262"/>
        <v>21.574</v>
      </c>
      <c r="Y265" s="28">
        <f t="shared" si="262"/>
        <v>8.3348</v>
      </c>
      <c r="Z265" s="28">
        <f t="shared" si="262"/>
        <v>0.1876</v>
      </c>
      <c r="AA265" s="28">
        <f t="shared" si="262"/>
        <v>53.2516</v>
      </c>
      <c r="AB265" s="28">
        <f t="shared" si="262"/>
        <v>12.5424</v>
      </c>
      <c r="AC265" s="29">
        <f t="shared" si="262"/>
        <v>1688.4</v>
      </c>
      <c r="AD265" s="45" t="s">
        <v>683</v>
      </c>
      <c r="AE265" s="84"/>
      <c r="AF265" s="84"/>
      <c r="AG265" s="84"/>
      <c r="AH265" s="84"/>
      <c r="AI265" s="2"/>
      <c r="AJ265" s="2"/>
      <c r="AK265" s="2"/>
      <c r="AL265" s="2"/>
      <c r="AM265" s="2"/>
      <c r="AN265" s="2"/>
      <c r="AO265" s="2"/>
    </row>
    <row r="266" ht="14.25" customHeight="1">
      <c r="A266" s="2"/>
      <c r="B266" s="1" t="s">
        <v>294</v>
      </c>
      <c r="C266" s="2" t="s">
        <v>684</v>
      </c>
      <c r="D266" s="2">
        <v>114.0</v>
      </c>
      <c r="E266" s="2" t="s">
        <v>296</v>
      </c>
      <c r="F266" s="2" t="s">
        <v>685</v>
      </c>
      <c r="G266" s="2"/>
      <c r="H266" s="2" t="s">
        <v>298</v>
      </c>
      <c r="I266" s="23">
        <v>100.0</v>
      </c>
      <c r="J266" s="24">
        <v>310.0</v>
      </c>
      <c r="K266" s="24">
        <v>21.14</v>
      </c>
      <c r="L266" s="24">
        <v>20.09</v>
      </c>
      <c r="M266" s="24">
        <v>5.36</v>
      </c>
      <c r="N266" s="24">
        <v>0.31</v>
      </c>
      <c r="O266" s="24">
        <v>11.19</v>
      </c>
      <c r="P266" s="24">
        <v>0.0</v>
      </c>
      <c r="Q266" s="25">
        <v>867.0</v>
      </c>
      <c r="R266" s="35"/>
      <c r="S266" s="26" t="s">
        <v>566</v>
      </c>
      <c r="T266" s="27">
        <v>55.0</v>
      </c>
      <c r="U266" s="27">
        <f t="shared" si="231"/>
        <v>0.55</v>
      </c>
      <c r="V266" s="28">
        <f t="shared" ref="V266:AC266" si="263">$U$266*J266</f>
        <v>170.5</v>
      </c>
      <c r="W266" s="28">
        <f t="shared" si="263"/>
        <v>11.627</v>
      </c>
      <c r="X266" s="28">
        <f t="shared" si="263"/>
        <v>11.0495</v>
      </c>
      <c r="Y266" s="28">
        <f t="shared" si="263"/>
        <v>2.948</v>
      </c>
      <c r="Z266" s="28">
        <f t="shared" si="263"/>
        <v>0.1705</v>
      </c>
      <c r="AA266" s="28">
        <f t="shared" si="263"/>
        <v>6.1545</v>
      </c>
      <c r="AB266" s="28">
        <f t="shared" si="263"/>
        <v>0</v>
      </c>
      <c r="AC266" s="29">
        <f t="shared" si="263"/>
        <v>476.85</v>
      </c>
      <c r="AD266" s="45" t="s">
        <v>685</v>
      </c>
      <c r="AE266" s="84"/>
      <c r="AF266" s="2"/>
      <c r="AG266" s="2"/>
      <c r="AH266" s="2"/>
      <c r="AI266" s="2"/>
      <c r="AJ266" s="1"/>
      <c r="AK266" s="2"/>
      <c r="AL266" s="2"/>
      <c r="AM266" s="2"/>
      <c r="AN266" s="2"/>
      <c r="AO266" s="2"/>
    </row>
    <row r="267" ht="14.25" customHeight="1">
      <c r="A267" s="1"/>
      <c r="B267" s="1" t="s">
        <v>294</v>
      </c>
      <c r="C267" s="2" t="s">
        <v>686</v>
      </c>
      <c r="D267" s="2">
        <v>100.0</v>
      </c>
      <c r="E267" s="2" t="s">
        <v>30</v>
      </c>
      <c r="F267" s="3" t="s">
        <v>687</v>
      </c>
      <c r="G267" s="2"/>
      <c r="H267" s="2" t="s">
        <v>61</v>
      </c>
      <c r="I267" s="23">
        <v>100.0</v>
      </c>
      <c r="J267" s="24">
        <v>340.0</v>
      </c>
      <c r="K267" s="24">
        <v>9.1</v>
      </c>
      <c r="L267" s="24">
        <v>13.0</v>
      </c>
      <c r="M267" s="24">
        <v>5.8</v>
      </c>
      <c r="N267" s="24">
        <v>0.0</v>
      </c>
      <c r="O267" s="24">
        <v>46.0</v>
      </c>
      <c r="P267" s="24">
        <v>11.0</v>
      </c>
      <c r="Q267" s="25">
        <v>400.0</v>
      </c>
      <c r="R267" s="18"/>
      <c r="S267" s="26" t="s">
        <v>566</v>
      </c>
      <c r="T267" s="27">
        <v>69.0</v>
      </c>
      <c r="U267" s="27">
        <f t="shared" si="231"/>
        <v>0.69</v>
      </c>
      <c r="V267" s="28">
        <f t="shared" ref="V267:AC267" si="264">$U$267*J267</f>
        <v>234.6</v>
      </c>
      <c r="W267" s="28">
        <f t="shared" si="264"/>
        <v>6.279</v>
      </c>
      <c r="X267" s="28">
        <f t="shared" si="264"/>
        <v>8.97</v>
      </c>
      <c r="Y267" s="28">
        <f t="shared" si="264"/>
        <v>4.002</v>
      </c>
      <c r="Z267" s="28">
        <f t="shared" si="264"/>
        <v>0</v>
      </c>
      <c r="AA267" s="28">
        <f t="shared" si="264"/>
        <v>31.74</v>
      </c>
      <c r="AB267" s="28">
        <f t="shared" si="264"/>
        <v>7.59</v>
      </c>
      <c r="AC267" s="29">
        <f t="shared" si="264"/>
        <v>276</v>
      </c>
      <c r="AD267" s="30" t="s">
        <v>687</v>
      </c>
      <c r="AE267" s="2"/>
      <c r="AF267" s="2"/>
      <c r="AG267" s="2"/>
      <c r="AH267" s="2"/>
      <c r="AI267" s="1"/>
      <c r="AJ267" s="1"/>
      <c r="AK267" s="1"/>
      <c r="AL267" s="1"/>
      <c r="AM267" s="1"/>
      <c r="AN267" s="1"/>
      <c r="AO267" s="1"/>
    </row>
    <row r="268" ht="14.25" customHeight="1">
      <c r="A268" s="1"/>
      <c r="B268" s="1" t="s">
        <v>294</v>
      </c>
      <c r="C268" s="2" t="s">
        <v>688</v>
      </c>
      <c r="D268" s="2">
        <v>100.0</v>
      </c>
      <c r="E268" s="2" t="s">
        <v>30</v>
      </c>
      <c r="F268" s="2" t="s">
        <v>689</v>
      </c>
      <c r="G268" s="2"/>
      <c r="H268" s="2" t="s">
        <v>61</v>
      </c>
      <c r="I268" s="23">
        <v>100.0</v>
      </c>
      <c r="J268" s="24">
        <v>330.0</v>
      </c>
      <c r="K268" s="24">
        <v>11.0</v>
      </c>
      <c r="L268" s="24">
        <v>11.0</v>
      </c>
      <c r="M268" s="24">
        <v>2.2</v>
      </c>
      <c r="N268" s="24">
        <v>0.0</v>
      </c>
      <c r="O268" s="24">
        <v>47.0</v>
      </c>
      <c r="P268" s="24">
        <v>12.0</v>
      </c>
      <c r="Q268" s="25">
        <v>380.0</v>
      </c>
      <c r="R268" s="18"/>
      <c r="S268" s="26" t="s">
        <v>566</v>
      </c>
      <c r="T268" s="27">
        <v>86.0</v>
      </c>
      <c r="U268" s="27">
        <f t="shared" si="231"/>
        <v>0.86</v>
      </c>
      <c r="V268" s="28">
        <f t="shared" ref="V268:AC268" si="265">$U$268*J268</f>
        <v>283.8</v>
      </c>
      <c r="W268" s="28">
        <f t="shared" si="265"/>
        <v>9.46</v>
      </c>
      <c r="X268" s="28">
        <f t="shared" si="265"/>
        <v>9.46</v>
      </c>
      <c r="Y268" s="28">
        <f t="shared" si="265"/>
        <v>1.892</v>
      </c>
      <c r="Z268" s="28">
        <f t="shared" si="265"/>
        <v>0</v>
      </c>
      <c r="AA268" s="28">
        <f t="shared" si="265"/>
        <v>40.42</v>
      </c>
      <c r="AB268" s="28">
        <f t="shared" si="265"/>
        <v>10.32</v>
      </c>
      <c r="AC268" s="29">
        <f t="shared" si="265"/>
        <v>326.8</v>
      </c>
      <c r="AD268" s="45" t="s">
        <v>689</v>
      </c>
      <c r="AE268" s="2"/>
      <c r="AF268" s="1"/>
      <c r="AG268" s="1"/>
      <c r="AH268" s="1"/>
      <c r="AI268" s="1"/>
      <c r="AJ268" s="2"/>
      <c r="AK268" s="1"/>
      <c r="AL268" s="1"/>
      <c r="AM268" s="1"/>
      <c r="AN268" s="1"/>
      <c r="AO268" s="1"/>
    </row>
    <row r="269" ht="14.25" customHeight="1">
      <c r="A269" s="1"/>
      <c r="B269" s="1" t="s">
        <v>294</v>
      </c>
      <c r="C269" s="2" t="s">
        <v>690</v>
      </c>
      <c r="D269" s="2">
        <v>100.0</v>
      </c>
      <c r="E269" s="2" t="s">
        <v>296</v>
      </c>
      <c r="F269" s="2" t="s">
        <v>691</v>
      </c>
      <c r="G269" s="2">
        <v>66004.0</v>
      </c>
      <c r="H269" s="2" t="s">
        <v>522</v>
      </c>
      <c r="I269" s="23">
        <v>100.0</v>
      </c>
      <c r="J269" s="24">
        <v>247.0</v>
      </c>
      <c r="K269" s="24">
        <v>10.6</v>
      </c>
      <c r="L269" s="24">
        <v>14.84</v>
      </c>
      <c r="M269" s="24">
        <v>5.21</v>
      </c>
      <c r="N269" s="24">
        <v>0.0</v>
      </c>
      <c r="O269" s="24">
        <v>18.4</v>
      </c>
      <c r="P269" s="24">
        <v>0.0</v>
      </c>
      <c r="Q269" s="25">
        <v>684.0</v>
      </c>
      <c r="R269" s="35"/>
      <c r="S269" s="26" t="s">
        <v>566</v>
      </c>
      <c r="T269" s="27">
        <v>150.0</v>
      </c>
      <c r="U269" s="27">
        <f t="shared" si="231"/>
        <v>1.5</v>
      </c>
      <c r="V269" s="28">
        <f t="shared" ref="V269:AC269" si="266">$U$269*J269</f>
        <v>370.5</v>
      </c>
      <c r="W269" s="28">
        <f t="shared" si="266"/>
        <v>15.9</v>
      </c>
      <c r="X269" s="28">
        <f t="shared" si="266"/>
        <v>22.26</v>
      </c>
      <c r="Y269" s="28">
        <f t="shared" si="266"/>
        <v>7.815</v>
      </c>
      <c r="Z269" s="28">
        <f t="shared" si="266"/>
        <v>0</v>
      </c>
      <c r="AA269" s="28">
        <f t="shared" si="266"/>
        <v>27.6</v>
      </c>
      <c r="AB269" s="28">
        <f t="shared" si="266"/>
        <v>0</v>
      </c>
      <c r="AC269" s="29">
        <f t="shared" si="266"/>
        <v>1026</v>
      </c>
      <c r="AD269" s="45" t="s">
        <v>691</v>
      </c>
      <c r="AE269" s="1"/>
      <c r="AF269" s="1"/>
      <c r="AG269" s="1"/>
      <c r="AH269" s="1"/>
      <c r="AI269" s="2"/>
      <c r="AJ269" s="2"/>
      <c r="AK269" s="2"/>
      <c r="AL269" s="2"/>
      <c r="AM269" s="2"/>
      <c r="AN269" s="2"/>
      <c r="AO269" s="2"/>
    </row>
    <row r="270" ht="14.25" customHeight="1">
      <c r="A270" s="1" t="s">
        <v>53</v>
      </c>
      <c r="B270" s="1" t="s">
        <v>294</v>
      </c>
      <c r="C270" s="2" t="s">
        <v>692</v>
      </c>
      <c r="D270" s="2">
        <v>100.0</v>
      </c>
      <c r="E270" s="2" t="s">
        <v>296</v>
      </c>
      <c r="F270" s="2" t="s">
        <v>693</v>
      </c>
      <c r="G270" s="2">
        <v>81438.0</v>
      </c>
      <c r="H270" s="2" t="s">
        <v>46</v>
      </c>
      <c r="I270" s="23">
        <v>100.0</v>
      </c>
      <c r="J270" s="24">
        <v>323.0</v>
      </c>
      <c r="K270" s="24">
        <v>3.41</v>
      </c>
      <c r="L270" s="24">
        <v>15.47</v>
      </c>
      <c r="M270" s="24">
        <v>2.27</v>
      </c>
      <c r="N270" s="24">
        <v>0.06</v>
      </c>
      <c r="O270" s="24">
        <v>42.58</v>
      </c>
      <c r="P270" s="24">
        <v>0.0</v>
      </c>
      <c r="Q270" s="25">
        <v>189.0</v>
      </c>
      <c r="R270" s="35"/>
      <c r="S270" s="26" t="s">
        <v>566</v>
      </c>
      <c r="T270" s="27">
        <v>110.0</v>
      </c>
      <c r="U270" s="27">
        <f t="shared" si="231"/>
        <v>1.1</v>
      </c>
      <c r="V270" s="28">
        <f t="shared" ref="V270:AC270" si="267">$U$270*J270</f>
        <v>355.3</v>
      </c>
      <c r="W270" s="28">
        <f t="shared" si="267"/>
        <v>3.751</v>
      </c>
      <c r="X270" s="28">
        <f t="shared" si="267"/>
        <v>17.017</v>
      </c>
      <c r="Y270" s="28">
        <f t="shared" si="267"/>
        <v>2.497</v>
      </c>
      <c r="Z270" s="28">
        <f t="shared" si="267"/>
        <v>0.066</v>
      </c>
      <c r="AA270" s="28">
        <f t="shared" si="267"/>
        <v>46.838</v>
      </c>
      <c r="AB270" s="28">
        <f t="shared" si="267"/>
        <v>0</v>
      </c>
      <c r="AC270" s="29">
        <f t="shared" si="267"/>
        <v>207.9</v>
      </c>
      <c r="AD270" s="30" t="s">
        <v>693</v>
      </c>
      <c r="AE270" s="1"/>
      <c r="AF270" s="2"/>
      <c r="AG270" s="2"/>
      <c r="AH270" s="2"/>
      <c r="AI270" s="2"/>
      <c r="AJ270" s="84"/>
      <c r="AK270" s="2"/>
      <c r="AL270" s="2"/>
      <c r="AM270" s="2"/>
      <c r="AN270" s="2"/>
      <c r="AO270" s="2"/>
    </row>
    <row r="271" ht="14.25" customHeight="1">
      <c r="A271" s="2"/>
      <c r="B271" s="1" t="s">
        <v>294</v>
      </c>
      <c r="C271" s="2" t="s">
        <v>694</v>
      </c>
      <c r="D271" s="2">
        <v>101.0</v>
      </c>
      <c r="E271" s="2" t="s">
        <v>30</v>
      </c>
      <c r="F271" s="2" t="s">
        <v>695</v>
      </c>
      <c r="G271" s="2"/>
      <c r="H271" s="2" t="s">
        <v>61</v>
      </c>
      <c r="I271" s="23">
        <v>100.0</v>
      </c>
      <c r="J271" s="24">
        <v>371.09</v>
      </c>
      <c r="K271" s="24">
        <v>8.15</v>
      </c>
      <c r="L271" s="24">
        <v>15.03</v>
      </c>
      <c r="M271" s="24">
        <v>6.16</v>
      </c>
      <c r="N271" s="24">
        <v>0.19</v>
      </c>
      <c r="O271" s="24">
        <v>51.84</v>
      </c>
      <c r="P271" s="24">
        <v>9.43</v>
      </c>
      <c r="Q271" s="25">
        <v>131.21</v>
      </c>
      <c r="R271" s="85"/>
      <c r="S271" s="26" t="s">
        <v>566</v>
      </c>
      <c r="T271" s="27">
        <v>87.0</v>
      </c>
      <c r="U271" s="27">
        <f t="shared" si="231"/>
        <v>0.87</v>
      </c>
      <c r="V271" s="28">
        <f t="shared" ref="V271:AC271" si="268">$U$271*J271</f>
        <v>322.8483</v>
      </c>
      <c r="W271" s="28">
        <f t="shared" si="268"/>
        <v>7.0905</v>
      </c>
      <c r="X271" s="28">
        <f t="shared" si="268"/>
        <v>13.0761</v>
      </c>
      <c r="Y271" s="28">
        <f t="shared" si="268"/>
        <v>5.3592</v>
      </c>
      <c r="Z271" s="28">
        <f t="shared" si="268"/>
        <v>0.1653</v>
      </c>
      <c r="AA271" s="28">
        <f t="shared" si="268"/>
        <v>45.1008</v>
      </c>
      <c r="AB271" s="28">
        <f t="shared" si="268"/>
        <v>8.2041</v>
      </c>
      <c r="AC271" s="29">
        <f t="shared" si="268"/>
        <v>114.1527</v>
      </c>
      <c r="AD271" s="30" t="s">
        <v>695</v>
      </c>
      <c r="AE271" s="2"/>
      <c r="AF271" s="2"/>
      <c r="AG271" s="2"/>
      <c r="AH271" s="2"/>
      <c r="AI271" s="84"/>
      <c r="AJ271" s="2"/>
      <c r="AK271" s="84"/>
      <c r="AL271" s="84"/>
      <c r="AM271" s="84"/>
      <c r="AN271" s="84"/>
      <c r="AO271" s="84"/>
    </row>
    <row r="272" ht="14.25" customHeight="1">
      <c r="A272" s="1"/>
      <c r="B272" s="2"/>
      <c r="C272" s="1"/>
      <c r="D272" s="1"/>
      <c r="E272" s="1"/>
      <c r="F272" s="1"/>
      <c r="G272" s="1"/>
      <c r="H272" s="1"/>
      <c r="I272" s="68"/>
      <c r="J272" s="69"/>
      <c r="K272" s="69"/>
      <c r="L272" s="69"/>
      <c r="M272" s="69"/>
      <c r="N272" s="69"/>
      <c r="O272" s="69"/>
      <c r="P272" s="69"/>
      <c r="Q272" s="70"/>
      <c r="R272" s="35"/>
      <c r="S272" s="81"/>
      <c r="T272" s="18"/>
      <c r="U272" s="35"/>
      <c r="V272" s="28"/>
      <c r="W272" s="72"/>
      <c r="X272" s="72"/>
      <c r="Y272" s="72"/>
      <c r="Z272" s="72"/>
      <c r="AA272" s="72"/>
      <c r="AB272" s="72"/>
      <c r="AC272" s="73"/>
      <c r="AD272" s="7"/>
      <c r="AE272" s="2"/>
      <c r="AF272" s="84"/>
      <c r="AG272" s="84"/>
      <c r="AH272" s="84"/>
      <c r="AI272" s="2"/>
      <c r="AJ272" s="1"/>
      <c r="AK272" s="2"/>
      <c r="AL272" s="2"/>
      <c r="AM272" s="2"/>
      <c r="AN272" s="2"/>
      <c r="AO272" s="2"/>
    </row>
    <row r="273" ht="14.25" customHeight="1">
      <c r="A273" s="1" t="s">
        <v>696</v>
      </c>
      <c r="B273" s="1"/>
      <c r="C273" s="2" t="s">
        <v>697</v>
      </c>
      <c r="D273" s="2">
        <v>100.0</v>
      </c>
      <c r="E273" s="2" t="s">
        <v>30</v>
      </c>
      <c r="F273" s="3" t="s">
        <v>698</v>
      </c>
      <c r="G273" s="2"/>
      <c r="H273" s="2" t="s">
        <v>61</v>
      </c>
      <c r="I273" s="23">
        <v>100.0</v>
      </c>
      <c r="J273" s="24">
        <v>280.0</v>
      </c>
      <c r="K273" s="24">
        <v>10.0</v>
      </c>
      <c r="L273" s="24">
        <v>6.3</v>
      </c>
      <c r="M273" s="24">
        <v>2.1</v>
      </c>
      <c r="N273" s="24">
        <v>0.0</v>
      </c>
      <c r="O273" s="24">
        <v>46.0</v>
      </c>
      <c r="P273" s="24">
        <v>4.3</v>
      </c>
      <c r="Q273" s="25">
        <v>420.0</v>
      </c>
      <c r="R273" s="18"/>
      <c r="S273" s="26" t="s">
        <v>372</v>
      </c>
      <c r="T273" s="27">
        <v>45.0</v>
      </c>
      <c r="U273" s="27">
        <f t="shared" ref="U273:U283" si="270">T273/I273</f>
        <v>0.45</v>
      </c>
      <c r="V273" s="28">
        <f t="shared" ref="V273:AC273" si="269">$U$273*J273</f>
        <v>126</v>
      </c>
      <c r="W273" s="28">
        <f t="shared" si="269"/>
        <v>4.5</v>
      </c>
      <c r="X273" s="28">
        <f t="shared" si="269"/>
        <v>2.835</v>
      </c>
      <c r="Y273" s="28">
        <f t="shared" si="269"/>
        <v>0.945</v>
      </c>
      <c r="Z273" s="28">
        <f t="shared" si="269"/>
        <v>0</v>
      </c>
      <c r="AA273" s="28">
        <f t="shared" si="269"/>
        <v>20.7</v>
      </c>
      <c r="AB273" s="28">
        <f t="shared" si="269"/>
        <v>1.935</v>
      </c>
      <c r="AC273" s="29">
        <f t="shared" si="269"/>
        <v>189</v>
      </c>
      <c r="AD273" s="30" t="s">
        <v>698</v>
      </c>
      <c r="AE273" s="84"/>
      <c r="AF273" s="2"/>
      <c r="AG273" s="2"/>
      <c r="AH273" s="2"/>
      <c r="AI273" s="1"/>
      <c r="AJ273" s="1"/>
      <c r="AK273" s="1"/>
      <c r="AL273" s="1"/>
      <c r="AM273" s="1"/>
      <c r="AN273" s="1"/>
      <c r="AO273" s="1"/>
    </row>
    <row r="274" ht="14.25" customHeight="1">
      <c r="A274" s="34" t="s">
        <v>699</v>
      </c>
      <c r="B274" s="1"/>
      <c r="C274" s="2" t="s">
        <v>700</v>
      </c>
      <c r="D274" s="2">
        <v>100.0</v>
      </c>
      <c r="E274" s="2" t="s">
        <v>30</v>
      </c>
      <c r="F274" s="3" t="s">
        <v>701</v>
      </c>
      <c r="G274" s="2"/>
      <c r="H274" s="2" t="s">
        <v>61</v>
      </c>
      <c r="I274" s="23">
        <v>100.0</v>
      </c>
      <c r="J274" s="24">
        <v>260.0</v>
      </c>
      <c r="K274" s="24">
        <v>10.0</v>
      </c>
      <c r="L274" s="24">
        <v>5.2</v>
      </c>
      <c r="M274" s="24">
        <v>1.7</v>
      </c>
      <c r="N274" s="24">
        <v>0.0</v>
      </c>
      <c r="O274" s="24">
        <v>42.0</v>
      </c>
      <c r="P274" s="24">
        <v>4.1</v>
      </c>
      <c r="Q274" s="25">
        <v>400.0</v>
      </c>
      <c r="R274" s="18"/>
      <c r="S274" s="26" t="s">
        <v>372</v>
      </c>
      <c r="T274" s="27">
        <v>46.0</v>
      </c>
      <c r="U274" s="27">
        <f t="shared" si="270"/>
        <v>0.46</v>
      </c>
      <c r="V274" s="28">
        <f t="shared" ref="V274:AC274" si="271">$U$274*J274</f>
        <v>119.6</v>
      </c>
      <c r="W274" s="28">
        <f t="shared" si="271"/>
        <v>4.6</v>
      </c>
      <c r="X274" s="28">
        <f t="shared" si="271"/>
        <v>2.392</v>
      </c>
      <c r="Y274" s="28">
        <f t="shared" si="271"/>
        <v>0.782</v>
      </c>
      <c r="Z274" s="28">
        <f t="shared" si="271"/>
        <v>0</v>
      </c>
      <c r="AA274" s="28">
        <f t="shared" si="271"/>
        <v>19.32</v>
      </c>
      <c r="AB274" s="28">
        <f t="shared" si="271"/>
        <v>1.886</v>
      </c>
      <c r="AC274" s="29">
        <f t="shared" si="271"/>
        <v>184</v>
      </c>
      <c r="AD274" s="30" t="s">
        <v>701</v>
      </c>
      <c r="AE274" s="2"/>
      <c r="AF274" s="1"/>
      <c r="AG274" s="1"/>
      <c r="AH274" s="1"/>
      <c r="AI274" s="1"/>
      <c r="AJ274" s="2"/>
      <c r="AK274" s="1"/>
      <c r="AL274" s="1"/>
      <c r="AM274" s="1"/>
      <c r="AN274" s="1"/>
      <c r="AO274" s="1"/>
    </row>
    <row r="275" ht="14.25" customHeight="1">
      <c r="A275" s="1"/>
      <c r="C275" s="2" t="s">
        <v>702</v>
      </c>
      <c r="D275" s="2">
        <v>100.0</v>
      </c>
      <c r="E275" s="2" t="s">
        <v>296</v>
      </c>
      <c r="F275" s="2" t="s">
        <v>703</v>
      </c>
      <c r="G275" s="2" t="s">
        <v>704</v>
      </c>
      <c r="H275" s="2" t="s">
        <v>61</v>
      </c>
      <c r="I275" s="23">
        <v>100.0</v>
      </c>
      <c r="J275" s="24">
        <v>367.0</v>
      </c>
      <c r="K275" s="24">
        <v>9.42</v>
      </c>
      <c r="L275" s="24">
        <v>11.58</v>
      </c>
      <c r="M275" s="24">
        <v>2.18</v>
      </c>
      <c r="N275" s="24">
        <v>1.1</v>
      </c>
      <c r="O275" s="24">
        <v>56.38</v>
      </c>
      <c r="P275" s="24">
        <v>0.0</v>
      </c>
      <c r="Q275" s="25">
        <v>228.0</v>
      </c>
      <c r="R275" s="35"/>
      <c r="S275" s="26" t="s">
        <v>705</v>
      </c>
      <c r="T275" s="27">
        <v>67.0</v>
      </c>
      <c r="U275" s="27">
        <f t="shared" si="270"/>
        <v>0.67</v>
      </c>
      <c r="V275" s="28">
        <f t="shared" ref="V275:AC275" si="272">$U$275*J275</f>
        <v>245.89</v>
      </c>
      <c r="W275" s="28">
        <f t="shared" si="272"/>
        <v>6.3114</v>
      </c>
      <c r="X275" s="28">
        <f t="shared" si="272"/>
        <v>7.7586</v>
      </c>
      <c r="Y275" s="28">
        <f t="shared" si="272"/>
        <v>1.4606</v>
      </c>
      <c r="Z275" s="28">
        <f t="shared" si="272"/>
        <v>0.737</v>
      </c>
      <c r="AA275" s="28">
        <f t="shared" si="272"/>
        <v>37.7746</v>
      </c>
      <c r="AB275" s="28">
        <f t="shared" si="272"/>
        <v>0</v>
      </c>
      <c r="AC275" s="29">
        <f t="shared" si="272"/>
        <v>152.76</v>
      </c>
      <c r="AD275" s="30" t="s">
        <v>703</v>
      </c>
      <c r="AE275" s="1"/>
      <c r="AF275" s="1"/>
      <c r="AG275" s="1"/>
      <c r="AH275" s="1"/>
      <c r="AI275" s="2"/>
      <c r="AJ275" s="2"/>
      <c r="AK275" s="2"/>
      <c r="AL275" s="2"/>
      <c r="AM275" s="2"/>
      <c r="AN275" s="2"/>
      <c r="AO275" s="2"/>
    </row>
    <row r="276" ht="14.25" customHeight="1">
      <c r="A276" s="1" t="s">
        <v>53</v>
      </c>
      <c r="C276" s="2" t="s">
        <v>706</v>
      </c>
      <c r="D276" s="2">
        <v>100.0</v>
      </c>
      <c r="E276" s="2" t="s">
        <v>296</v>
      </c>
      <c r="F276" s="2" t="s">
        <v>707</v>
      </c>
      <c r="G276" s="2">
        <v>42015.0</v>
      </c>
      <c r="H276" s="2" t="s">
        <v>298</v>
      </c>
      <c r="I276" s="23">
        <v>100.0</v>
      </c>
      <c r="J276" s="24">
        <v>406.0</v>
      </c>
      <c r="K276" s="24">
        <v>8.2</v>
      </c>
      <c r="L276" s="24">
        <v>21.0</v>
      </c>
      <c r="M276" s="24">
        <v>11.66</v>
      </c>
      <c r="N276" s="24">
        <v>0.0</v>
      </c>
      <c r="O276" s="24">
        <v>45.8</v>
      </c>
      <c r="P276" s="24">
        <v>0.0</v>
      </c>
      <c r="Q276" s="25">
        <v>467.0</v>
      </c>
      <c r="R276" s="35"/>
      <c r="S276" s="26" t="s">
        <v>705</v>
      </c>
      <c r="T276" s="27">
        <v>62.0</v>
      </c>
      <c r="U276" s="27">
        <f t="shared" si="270"/>
        <v>0.62</v>
      </c>
      <c r="V276" s="28">
        <f t="shared" ref="V276:AC276" si="273">$U$276*J276</f>
        <v>251.72</v>
      </c>
      <c r="W276" s="28">
        <f t="shared" si="273"/>
        <v>5.084</v>
      </c>
      <c r="X276" s="28">
        <f t="shared" si="273"/>
        <v>13.02</v>
      </c>
      <c r="Y276" s="28">
        <f t="shared" si="273"/>
        <v>7.2292</v>
      </c>
      <c r="Z276" s="28">
        <f t="shared" si="273"/>
        <v>0</v>
      </c>
      <c r="AA276" s="28">
        <f t="shared" si="273"/>
        <v>28.396</v>
      </c>
      <c r="AB276" s="28">
        <f t="shared" si="273"/>
        <v>0</v>
      </c>
      <c r="AC276" s="29">
        <f t="shared" si="273"/>
        <v>289.54</v>
      </c>
      <c r="AD276" s="45" t="s">
        <v>707</v>
      </c>
      <c r="AE276" s="1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ht="14.25" customHeight="1">
      <c r="A277" s="1" t="s">
        <v>53</v>
      </c>
      <c r="C277" s="2" t="s">
        <v>708</v>
      </c>
      <c r="D277" s="2">
        <v>100.0</v>
      </c>
      <c r="E277" s="2" t="s">
        <v>296</v>
      </c>
      <c r="F277" s="2" t="s">
        <v>709</v>
      </c>
      <c r="G277" s="2">
        <v>71351.0</v>
      </c>
      <c r="H277" s="2" t="s">
        <v>298</v>
      </c>
      <c r="I277" s="23">
        <v>100.0</v>
      </c>
      <c r="J277" s="24">
        <v>310.0</v>
      </c>
      <c r="K277" s="24">
        <v>10.86</v>
      </c>
      <c r="L277" s="24">
        <v>6.47</v>
      </c>
      <c r="M277" s="24">
        <v>1.38</v>
      </c>
      <c r="N277" s="24">
        <v>0.0</v>
      </c>
      <c r="O277" s="24">
        <v>52.04</v>
      </c>
      <c r="P277" s="24">
        <v>0.0</v>
      </c>
      <c r="Q277" s="25">
        <v>467.0</v>
      </c>
      <c r="R277" s="35"/>
      <c r="S277" s="26" t="s">
        <v>705</v>
      </c>
      <c r="T277" s="27">
        <v>58.0</v>
      </c>
      <c r="U277" s="27">
        <f t="shared" si="270"/>
        <v>0.58</v>
      </c>
      <c r="V277" s="28">
        <f t="shared" ref="V277:AC277" si="274">$U$277*J277</f>
        <v>179.8</v>
      </c>
      <c r="W277" s="28">
        <f t="shared" si="274"/>
        <v>6.2988</v>
      </c>
      <c r="X277" s="28">
        <f t="shared" si="274"/>
        <v>3.7526</v>
      </c>
      <c r="Y277" s="28">
        <f t="shared" si="274"/>
        <v>0.8004</v>
      </c>
      <c r="Z277" s="28">
        <f t="shared" si="274"/>
        <v>0</v>
      </c>
      <c r="AA277" s="28">
        <f t="shared" si="274"/>
        <v>30.1832</v>
      </c>
      <c r="AB277" s="28">
        <f t="shared" si="274"/>
        <v>0</v>
      </c>
      <c r="AC277" s="29">
        <f t="shared" si="274"/>
        <v>270.86</v>
      </c>
      <c r="AD277" s="30" t="s">
        <v>709</v>
      </c>
      <c r="AE277" s="2"/>
      <c r="AF277" s="2"/>
      <c r="AG277" s="2"/>
      <c r="AH277" s="2"/>
      <c r="AI277" s="2"/>
      <c r="AJ277" s="1"/>
      <c r="AK277" s="2"/>
      <c r="AL277" s="2"/>
      <c r="AM277" s="2"/>
      <c r="AN277" s="2"/>
      <c r="AO277" s="2"/>
    </row>
    <row r="278" ht="14.25" customHeight="1">
      <c r="A278" s="1"/>
      <c r="B278" s="1"/>
      <c r="C278" s="2" t="s">
        <v>710</v>
      </c>
      <c r="D278" s="2">
        <v>100.0</v>
      </c>
      <c r="E278" s="2" t="s">
        <v>30</v>
      </c>
      <c r="F278" s="3" t="s">
        <v>711</v>
      </c>
      <c r="G278" s="2"/>
      <c r="H278" s="2" t="s">
        <v>61</v>
      </c>
      <c r="I278" s="23">
        <v>100.0</v>
      </c>
      <c r="J278" s="24">
        <v>280.0</v>
      </c>
      <c r="K278" s="24">
        <v>11.0</v>
      </c>
      <c r="L278" s="24">
        <v>13.0</v>
      </c>
      <c r="M278" s="24">
        <v>3.5</v>
      </c>
      <c r="N278" s="24">
        <v>0.0</v>
      </c>
      <c r="O278" s="24">
        <v>31.0</v>
      </c>
      <c r="P278" s="24">
        <v>6.7</v>
      </c>
      <c r="Q278" s="25">
        <v>370.0</v>
      </c>
      <c r="R278" s="18"/>
      <c r="S278" s="26" t="s">
        <v>705</v>
      </c>
      <c r="T278" s="27">
        <v>96.0</v>
      </c>
      <c r="U278" s="27">
        <f t="shared" si="270"/>
        <v>0.96</v>
      </c>
      <c r="V278" s="28">
        <f t="shared" ref="V278:AC278" si="275">$U$278*J278</f>
        <v>268.8</v>
      </c>
      <c r="W278" s="28">
        <f t="shared" si="275"/>
        <v>10.56</v>
      </c>
      <c r="X278" s="28">
        <f t="shared" si="275"/>
        <v>12.48</v>
      </c>
      <c r="Y278" s="28">
        <f t="shared" si="275"/>
        <v>3.36</v>
      </c>
      <c r="Z278" s="28">
        <f t="shared" si="275"/>
        <v>0</v>
      </c>
      <c r="AA278" s="28">
        <f t="shared" si="275"/>
        <v>29.76</v>
      </c>
      <c r="AB278" s="28">
        <f t="shared" si="275"/>
        <v>6.432</v>
      </c>
      <c r="AC278" s="29">
        <f t="shared" si="275"/>
        <v>355.2</v>
      </c>
      <c r="AD278" s="45" t="s">
        <v>711</v>
      </c>
      <c r="AE278" s="2"/>
      <c r="AF278" s="2"/>
      <c r="AG278" s="2"/>
      <c r="AH278" s="2"/>
      <c r="AI278" s="1"/>
      <c r="AJ278" s="1"/>
      <c r="AK278" s="1"/>
      <c r="AL278" s="1"/>
      <c r="AM278" s="1"/>
      <c r="AN278" s="1"/>
      <c r="AO278" s="1"/>
    </row>
    <row r="279" ht="14.25" customHeight="1">
      <c r="A279" s="1"/>
      <c r="B279" s="1"/>
      <c r="C279" s="2" t="s">
        <v>712</v>
      </c>
      <c r="D279" s="2">
        <v>100.0</v>
      </c>
      <c r="E279" s="2" t="s">
        <v>30</v>
      </c>
      <c r="F279" s="3" t="s">
        <v>713</v>
      </c>
      <c r="G279" s="2"/>
      <c r="H279" s="2" t="s">
        <v>61</v>
      </c>
      <c r="I279" s="23">
        <v>100.0</v>
      </c>
      <c r="J279" s="24">
        <v>370.0</v>
      </c>
      <c r="K279" s="24">
        <v>7.7</v>
      </c>
      <c r="L279" s="24">
        <v>21.0</v>
      </c>
      <c r="M279" s="24">
        <v>5.8</v>
      </c>
      <c r="N279" s="24">
        <v>0.0</v>
      </c>
      <c r="O279" s="24">
        <v>36.0</v>
      </c>
      <c r="P279" s="24">
        <v>20.0</v>
      </c>
      <c r="Q279" s="25">
        <v>180.0</v>
      </c>
      <c r="R279" s="18"/>
      <c r="S279" s="26" t="s">
        <v>705</v>
      </c>
      <c r="T279" s="27">
        <v>55.0</v>
      </c>
      <c r="U279" s="27">
        <f t="shared" si="270"/>
        <v>0.55</v>
      </c>
      <c r="V279" s="28">
        <f t="shared" ref="V279:AC279" si="276">$U$279*J279</f>
        <v>203.5</v>
      </c>
      <c r="W279" s="28">
        <f t="shared" si="276"/>
        <v>4.235</v>
      </c>
      <c r="X279" s="28">
        <f t="shared" si="276"/>
        <v>11.55</v>
      </c>
      <c r="Y279" s="28">
        <f t="shared" si="276"/>
        <v>3.19</v>
      </c>
      <c r="Z279" s="28">
        <f t="shared" si="276"/>
        <v>0</v>
      </c>
      <c r="AA279" s="28">
        <f t="shared" si="276"/>
        <v>19.8</v>
      </c>
      <c r="AB279" s="28">
        <f t="shared" si="276"/>
        <v>11</v>
      </c>
      <c r="AC279" s="29">
        <f t="shared" si="276"/>
        <v>99</v>
      </c>
      <c r="AD279" s="30" t="s">
        <v>713</v>
      </c>
      <c r="AE279" s="2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ht="14.25" customHeight="1">
      <c r="A280" s="1"/>
      <c r="B280" s="1"/>
      <c r="C280" s="2" t="s">
        <v>714</v>
      </c>
      <c r="D280" s="2">
        <v>100.0</v>
      </c>
      <c r="E280" s="2" t="s">
        <v>30</v>
      </c>
      <c r="F280" s="3" t="s">
        <v>715</v>
      </c>
      <c r="G280" s="2"/>
      <c r="H280" s="2" t="s">
        <v>61</v>
      </c>
      <c r="I280" s="23">
        <v>100.0</v>
      </c>
      <c r="J280" s="24">
        <v>350.0</v>
      </c>
      <c r="K280" s="24">
        <v>8.6</v>
      </c>
      <c r="L280" s="24">
        <v>11.0</v>
      </c>
      <c r="M280" s="24">
        <v>3.4</v>
      </c>
      <c r="N280" s="24">
        <v>0.0</v>
      </c>
      <c r="O280" s="24">
        <v>55.0</v>
      </c>
      <c r="P280" s="24">
        <v>10.0</v>
      </c>
      <c r="Q280" s="25">
        <v>100.0</v>
      </c>
      <c r="R280" s="18"/>
      <c r="S280" s="26" t="s">
        <v>705</v>
      </c>
      <c r="T280" s="27">
        <v>97.0</v>
      </c>
      <c r="U280" s="27">
        <f t="shared" si="270"/>
        <v>0.97</v>
      </c>
      <c r="V280" s="28">
        <f t="shared" ref="V280:AC280" si="277">$U$280*J280</f>
        <v>339.5</v>
      </c>
      <c r="W280" s="28">
        <f t="shared" si="277"/>
        <v>8.342</v>
      </c>
      <c r="X280" s="28">
        <f t="shared" si="277"/>
        <v>10.67</v>
      </c>
      <c r="Y280" s="28">
        <f t="shared" si="277"/>
        <v>3.298</v>
      </c>
      <c r="Z280" s="28">
        <f t="shared" si="277"/>
        <v>0</v>
      </c>
      <c r="AA280" s="28">
        <f t="shared" si="277"/>
        <v>53.35</v>
      </c>
      <c r="AB280" s="28">
        <f t="shared" si="277"/>
        <v>9.7</v>
      </c>
      <c r="AC280" s="29">
        <f t="shared" si="277"/>
        <v>97</v>
      </c>
      <c r="AD280" s="30" t="s">
        <v>715</v>
      </c>
      <c r="AE280" s="1"/>
      <c r="AF280" s="1"/>
      <c r="AG280" s="1"/>
      <c r="AH280" s="1"/>
      <c r="AI280" s="1"/>
      <c r="AJ280" s="86"/>
      <c r="AK280" s="1"/>
      <c r="AL280" s="1"/>
      <c r="AM280" s="1"/>
      <c r="AN280" s="1"/>
      <c r="AO280" s="1"/>
    </row>
    <row r="281" ht="14.25" customHeight="1">
      <c r="A281" s="2"/>
      <c r="B281" s="86"/>
      <c r="C281" s="2" t="s">
        <v>716</v>
      </c>
      <c r="D281" s="2">
        <v>102.0</v>
      </c>
      <c r="E281" s="2" t="s">
        <v>30</v>
      </c>
      <c r="F281" s="2" t="s">
        <v>717</v>
      </c>
      <c r="G281" s="2"/>
      <c r="H281" s="2" t="s">
        <v>61</v>
      </c>
      <c r="I281" s="23">
        <v>100.0</v>
      </c>
      <c r="J281" s="24">
        <v>250.0</v>
      </c>
      <c r="K281" s="24">
        <v>15.0</v>
      </c>
      <c r="L281" s="24">
        <v>9.4</v>
      </c>
      <c r="M281" s="24">
        <v>3.1</v>
      </c>
      <c r="N281" s="24">
        <v>0.11</v>
      </c>
      <c r="O281" s="24">
        <v>25.0</v>
      </c>
      <c r="P281" s="24">
        <v>2.8</v>
      </c>
      <c r="Q281" s="25">
        <v>300.0</v>
      </c>
      <c r="R281" s="87"/>
      <c r="S281" s="26" t="s">
        <v>705</v>
      </c>
      <c r="T281" s="27">
        <v>240.0</v>
      </c>
      <c r="U281" s="27">
        <f t="shared" si="270"/>
        <v>2.4</v>
      </c>
      <c r="V281" s="28">
        <f t="shared" ref="V281:AC281" si="278">$U$281*J281</f>
        <v>600</v>
      </c>
      <c r="W281" s="28">
        <f t="shared" si="278"/>
        <v>36</v>
      </c>
      <c r="X281" s="28">
        <f t="shared" si="278"/>
        <v>22.56</v>
      </c>
      <c r="Y281" s="28">
        <f t="shared" si="278"/>
        <v>7.44</v>
      </c>
      <c r="Z281" s="28">
        <f t="shared" si="278"/>
        <v>0.264</v>
      </c>
      <c r="AA281" s="28">
        <f t="shared" si="278"/>
        <v>60</v>
      </c>
      <c r="AB281" s="28">
        <f t="shared" si="278"/>
        <v>6.72</v>
      </c>
      <c r="AC281" s="29">
        <f t="shared" si="278"/>
        <v>720</v>
      </c>
      <c r="AD281" s="45" t="s">
        <v>717</v>
      </c>
      <c r="AE281" s="1"/>
      <c r="AF281" s="1"/>
      <c r="AG281" s="1"/>
      <c r="AH281" s="1"/>
      <c r="AI281" s="86"/>
      <c r="AJ281" s="1"/>
      <c r="AK281" s="86"/>
      <c r="AL281" s="86"/>
      <c r="AM281" s="86"/>
      <c r="AN281" s="86"/>
      <c r="AO281" s="86"/>
    </row>
    <row r="282" ht="14.25" customHeight="1">
      <c r="A282" s="1"/>
      <c r="B282" s="1"/>
      <c r="C282" s="2" t="s">
        <v>718</v>
      </c>
      <c r="D282" s="2">
        <v>100.0</v>
      </c>
      <c r="E282" s="2" t="s">
        <v>30</v>
      </c>
      <c r="F282" s="3" t="s">
        <v>719</v>
      </c>
      <c r="G282" s="2"/>
      <c r="H282" s="2" t="s">
        <v>61</v>
      </c>
      <c r="I282" s="23">
        <v>100.0</v>
      </c>
      <c r="J282" s="24">
        <v>290.0</v>
      </c>
      <c r="K282" s="24">
        <v>11.0</v>
      </c>
      <c r="L282" s="24">
        <v>12.0</v>
      </c>
      <c r="M282" s="24">
        <v>3.0</v>
      </c>
      <c r="N282" s="24">
        <v>0.0</v>
      </c>
      <c r="O282" s="24">
        <v>36.0</v>
      </c>
      <c r="P282" s="24">
        <v>14.0</v>
      </c>
      <c r="Q282" s="25">
        <v>230.0</v>
      </c>
      <c r="R282" s="18"/>
      <c r="S282" s="26" t="s">
        <v>705</v>
      </c>
      <c r="T282" s="27">
        <v>106.0</v>
      </c>
      <c r="U282" s="27">
        <f t="shared" si="270"/>
        <v>1.06</v>
      </c>
      <c r="V282" s="28">
        <f t="shared" ref="V282:AC282" si="279">$U$282*J282</f>
        <v>307.4</v>
      </c>
      <c r="W282" s="28">
        <f t="shared" si="279"/>
        <v>11.66</v>
      </c>
      <c r="X282" s="28">
        <f t="shared" si="279"/>
        <v>12.72</v>
      </c>
      <c r="Y282" s="28">
        <f t="shared" si="279"/>
        <v>3.18</v>
      </c>
      <c r="Z282" s="28">
        <f t="shared" si="279"/>
        <v>0</v>
      </c>
      <c r="AA282" s="28">
        <f t="shared" si="279"/>
        <v>38.16</v>
      </c>
      <c r="AB282" s="28">
        <f t="shared" si="279"/>
        <v>14.84</v>
      </c>
      <c r="AC282" s="29">
        <f t="shared" si="279"/>
        <v>243.8</v>
      </c>
      <c r="AD282" s="30" t="s">
        <v>719</v>
      </c>
      <c r="AE282" s="1"/>
      <c r="AF282" s="86"/>
      <c r="AG282" s="86"/>
      <c r="AH282" s="86"/>
      <c r="AI282" s="1"/>
      <c r="AJ282" s="1"/>
      <c r="AK282" s="1"/>
      <c r="AL282" s="1"/>
      <c r="AM282" s="1"/>
      <c r="AN282" s="1"/>
      <c r="AO282" s="1"/>
    </row>
    <row r="283" ht="14.25" customHeight="1">
      <c r="A283" s="1"/>
      <c r="B283" s="1"/>
      <c r="C283" s="2" t="s">
        <v>720</v>
      </c>
      <c r="D283" s="2">
        <v>100.0</v>
      </c>
      <c r="E283" s="2" t="s">
        <v>30</v>
      </c>
      <c r="F283" s="3" t="s">
        <v>721</v>
      </c>
      <c r="G283" s="2"/>
      <c r="H283" s="2" t="s">
        <v>61</v>
      </c>
      <c r="I283" s="23">
        <v>100.0</v>
      </c>
      <c r="J283" s="24">
        <v>310.0</v>
      </c>
      <c r="K283" s="24">
        <v>9.4</v>
      </c>
      <c r="L283" s="24">
        <v>7.2</v>
      </c>
      <c r="M283" s="24">
        <v>2.0</v>
      </c>
      <c r="N283" s="24">
        <v>0.0</v>
      </c>
      <c r="O283" s="24">
        <v>52.0</v>
      </c>
      <c r="P283" s="24">
        <v>12.0</v>
      </c>
      <c r="Q283" s="25">
        <v>86.0</v>
      </c>
      <c r="R283" s="18"/>
      <c r="S283" s="26" t="s">
        <v>705</v>
      </c>
      <c r="T283" s="27">
        <v>72.0</v>
      </c>
      <c r="U283" s="27">
        <f t="shared" si="270"/>
        <v>0.72</v>
      </c>
      <c r="V283" s="28">
        <f t="shared" ref="V283:AC283" si="280">$U$283*J283</f>
        <v>223.2</v>
      </c>
      <c r="W283" s="28">
        <f t="shared" si="280"/>
        <v>6.768</v>
      </c>
      <c r="X283" s="28">
        <f t="shared" si="280"/>
        <v>5.184</v>
      </c>
      <c r="Y283" s="28">
        <f t="shared" si="280"/>
        <v>1.44</v>
      </c>
      <c r="Z283" s="28">
        <f t="shared" si="280"/>
        <v>0</v>
      </c>
      <c r="AA283" s="28">
        <f t="shared" si="280"/>
        <v>37.44</v>
      </c>
      <c r="AB283" s="28">
        <f t="shared" si="280"/>
        <v>8.64</v>
      </c>
      <c r="AC283" s="29">
        <f t="shared" si="280"/>
        <v>61.92</v>
      </c>
      <c r="AD283" s="30" t="s">
        <v>721</v>
      </c>
      <c r="AE283" s="86"/>
      <c r="AF283" s="1"/>
      <c r="AG283" s="1"/>
      <c r="AH283" s="1"/>
      <c r="AI283" s="1"/>
      <c r="AJ283" s="2"/>
      <c r="AK283" s="1"/>
      <c r="AL283" s="1"/>
      <c r="AM283" s="1"/>
      <c r="AN283" s="1"/>
      <c r="AO283" s="1"/>
    </row>
    <row r="284" ht="14.25" customHeight="1">
      <c r="A284" s="1"/>
      <c r="B284" s="2"/>
      <c r="C284" s="1"/>
      <c r="D284" s="1"/>
      <c r="E284" s="1"/>
      <c r="F284" s="1"/>
      <c r="G284" s="1"/>
      <c r="H284" s="1"/>
      <c r="I284" s="68"/>
      <c r="J284" s="69"/>
      <c r="K284" s="69"/>
      <c r="L284" s="69"/>
      <c r="M284" s="69"/>
      <c r="N284" s="69"/>
      <c r="O284" s="69"/>
      <c r="P284" s="69"/>
      <c r="Q284" s="70"/>
      <c r="R284" s="35"/>
      <c r="S284" s="81"/>
      <c r="T284" s="18"/>
      <c r="U284" s="35"/>
      <c r="V284" s="28"/>
      <c r="W284" s="72"/>
      <c r="X284" s="72"/>
      <c r="Y284" s="72"/>
      <c r="Z284" s="72"/>
      <c r="AA284" s="72"/>
      <c r="AB284" s="72"/>
      <c r="AC284" s="73"/>
      <c r="AD284" s="7"/>
      <c r="AE284" s="1"/>
      <c r="AF284" s="1"/>
      <c r="AG284" s="1"/>
      <c r="AH284" s="1"/>
      <c r="AI284" s="2"/>
      <c r="AJ284" s="2"/>
      <c r="AK284" s="2"/>
      <c r="AL284" s="2"/>
      <c r="AM284" s="2"/>
      <c r="AN284" s="2"/>
      <c r="AO284" s="2"/>
    </row>
    <row r="285" ht="14.25" customHeight="1">
      <c r="A285" s="1" t="s">
        <v>722</v>
      </c>
      <c r="C285" s="2" t="s">
        <v>723</v>
      </c>
      <c r="D285" s="2">
        <v>100.0</v>
      </c>
      <c r="E285" s="2" t="s">
        <v>296</v>
      </c>
      <c r="F285" s="2" t="s">
        <v>724</v>
      </c>
      <c r="G285" s="2" t="s">
        <v>725</v>
      </c>
      <c r="H285" s="2" t="s">
        <v>61</v>
      </c>
      <c r="I285" s="23">
        <v>100.0</v>
      </c>
      <c r="J285" s="24">
        <v>73.25</v>
      </c>
      <c r="K285" s="24">
        <v>0.96</v>
      </c>
      <c r="L285" s="24">
        <v>1.88</v>
      </c>
      <c r="M285" s="24">
        <v>0.49</v>
      </c>
      <c r="N285" s="24">
        <v>0.0</v>
      </c>
      <c r="O285" s="24">
        <v>12.95</v>
      </c>
      <c r="P285" s="24">
        <v>12.95</v>
      </c>
      <c r="Q285" s="25">
        <v>6.16</v>
      </c>
      <c r="R285" s="35"/>
      <c r="S285" s="26" t="s">
        <v>389</v>
      </c>
      <c r="T285" s="27">
        <v>240.0</v>
      </c>
      <c r="U285" s="27">
        <f t="shared" ref="U285:U298" si="282">T285/I285</f>
        <v>2.4</v>
      </c>
      <c r="V285" s="28">
        <f t="shared" ref="V285:AC285" si="281">$U$285*J285</f>
        <v>175.8</v>
      </c>
      <c r="W285" s="28">
        <f t="shared" si="281"/>
        <v>2.304</v>
      </c>
      <c r="X285" s="28">
        <f t="shared" si="281"/>
        <v>4.512</v>
      </c>
      <c r="Y285" s="28">
        <f t="shared" si="281"/>
        <v>1.176</v>
      </c>
      <c r="Z285" s="28">
        <f t="shared" si="281"/>
        <v>0</v>
      </c>
      <c r="AA285" s="28">
        <f t="shared" si="281"/>
        <v>31.08</v>
      </c>
      <c r="AB285" s="28">
        <f t="shared" si="281"/>
        <v>31.08</v>
      </c>
      <c r="AC285" s="29">
        <f t="shared" si="281"/>
        <v>14.784</v>
      </c>
      <c r="AD285" s="45" t="s">
        <v>724</v>
      </c>
      <c r="AE285" s="1"/>
      <c r="AF285" s="2"/>
      <c r="AG285" s="2"/>
      <c r="AH285" s="2"/>
      <c r="AI285" s="2"/>
      <c r="AJ285" s="1"/>
      <c r="AK285" s="2"/>
      <c r="AL285" s="2"/>
      <c r="AM285" s="2"/>
      <c r="AN285" s="2"/>
      <c r="AO285" s="2"/>
    </row>
    <row r="286" ht="14.25" customHeight="1">
      <c r="A286" s="34" t="s">
        <v>726</v>
      </c>
      <c r="B286" s="1"/>
      <c r="C286" s="2" t="s">
        <v>727</v>
      </c>
      <c r="D286" s="2">
        <v>100.0</v>
      </c>
      <c r="E286" s="2" t="s">
        <v>296</v>
      </c>
      <c r="F286" s="2" t="s">
        <v>728</v>
      </c>
      <c r="G286" s="2" t="s">
        <v>729</v>
      </c>
      <c r="H286" s="2" t="s">
        <v>61</v>
      </c>
      <c r="I286" s="23">
        <v>100.0</v>
      </c>
      <c r="J286" s="24">
        <v>55.0</v>
      </c>
      <c r="K286" s="24">
        <v>2.2</v>
      </c>
      <c r="L286" s="24">
        <v>1.3</v>
      </c>
      <c r="M286" s="24">
        <v>0.15</v>
      </c>
      <c r="N286" s="24">
        <v>0.0</v>
      </c>
      <c r="O286" s="24">
        <v>8.6</v>
      </c>
      <c r="P286" s="24">
        <v>8.6</v>
      </c>
      <c r="Q286" s="25">
        <v>0.0</v>
      </c>
      <c r="R286" s="18"/>
      <c r="S286" s="26" t="s">
        <v>389</v>
      </c>
      <c r="T286" s="27">
        <v>240.0</v>
      </c>
      <c r="U286" s="27">
        <f t="shared" si="282"/>
        <v>2.4</v>
      </c>
      <c r="V286" s="28">
        <f t="shared" ref="V286:AC286" si="283">$U$286*J286</f>
        <v>132</v>
      </c>
      <c r="W286" s="28">
        <f t="shared" si="283"/>
        <v>5.28</v>
      </c>
      <c r="X286" s="28">
        <f t="shared" si="283"/>
        <v>3.12</v>
      </c>
      <c r="Y286" s="28">
        <f t="shared" si="283"/>
        <v>0.36</v>
      </c>
      <c r="Z286" s="28">
        <f t="shared" si="283"/>
        <v>0</v>
      </c>
      <c r="AA286" s="28">
        <f t="shared" si="283"/>
        <v>20.64</v>
      </c>
      <c r="AB286" s="28">
        <f t="shared" si="283"/>
        <v>20.64</v>
      </c>
      <c r="AC286" s="29">
        <f t="shared" si="283"/>
        <v>0</v>
      </c>
      <c r="AD286" s="30" t="s">
        <v>728</v>
      </c>
      <c r="AE286" s="2"/>
      <c r="AF286" s="2"/>
      <c r="AG286" s="2"/>
      <c r="AH286" s="2"/>
      <c r="AI286" s="1"/>
      <c r="AJ286" s="2"/>
      <c r="AK286" s="1"/>
      <c r="AL286" s="1"/>
      <c r="AM286" s="1"/>
      <c r="AN286" s="1"/>
      <c r="AO286" s="1"/>
    </row>
    <row r="287" ht="14.25" customHeight="1">
      <c r="A287" s="1" t="s">
        <v>53</v>
      </c>
      <c r="C287" s="2" t="s">
        <v>730</v>
      </c>
      <c r="D287" s="2">
        <v>100.0</v>
      </c>
      <c r="E287" s="2" t="s">
        <v>296</v>
      </c>
      <c r="F287" s="2" t="s">
        <v>731</v>
      </c>
      <c r="G287" s="2" t="s">
        <v>732</v>
      </c>
      <c r="H287" s="2" t="s">
        <v>61</v>
      </c>
      <c r="I287" s="23">
        <v>100.0</v>
      </c>
      <c r="J287" s="24">
        <v>92.0</v>
      </c>
      <c r="K287" s="24">
        <v>2.2</v>
      </c>
      <c r="L287" s="24">
        <v>2.2</v>
      </c>
      <c r="M287" s="24">
        <v>1.4</v>
      </c>
      <c r="N287" s="24">
        <v>0.0</v>
      </c>
      <c r="O287" s="24">
        <v>16.0</v>
      </c>
      <c r="P287" s="24">
        <v>16.0</v>
      </c>
      <c r="Q287" s="25">
        <v>29.0</v>
      </c>
      <c r="R287" s="35"/>
      <c r="S287" s="26" t="s">
        <v>705</v>
      </c>
      <c r="T287" s="27">
        <v>319.0</v>
      </c>
      <c r="U287" s="27">
        <f t="shared" si="282"/>
        <v>3.19</v>
      </c>
      <c r="V287" s="28">
        <f t="shared" ref="V287:AC287" si="284">$U$287*J287</f>
        <v>293.48</v>
      </c>
      <c r="W287" s="28">
        <f t="shared" si="284"/>
        <v>7.018</v>
      </c>
      <c r="X287" s="28">
        <f t="shared" si="284"/>
        <v>7.018</v>
      </c>
      <c r="Y287" s="28">
        <f t="shared" si="284"/>
        <v>4.466</v>
      </c>
      <c r="Z287" s="28">
        <f t="shared" si="284"/>
        <v>0</v>
      </c>
      <c r="AA287" s="28">
        <f t="shared" si="284"/>
        <v>51.04</v>
      </c>
      <c r="AB287" s="28">
        <f t="shared" si="284"/>
        <v>51.04</v>
      </c>
      <c r="AC287" s="29">
        <f t="shared" si="284"/>
        <v>92.51</v>
      </c>
      <c r="AD287" s="45" t="s">
        <v>731</v>
      </c>
      <c r="AE287" s="2"/>
      <c r="AF287" s="1"/>
      <c r="AG287" s="1"/>
      <c r="AH287" s="1"/>
      <c r="AI287" s="2"/>
      <c r="AJ287" s="2"/>
      <c r="AK287" s="2"/>
      <c r="AL287" s="2"/>
      <c r="AM287" s="2"/>
      <c r="AN287" s="2"/>
      <c r="AO287" s="2"/>
    </row>
    <row r="288" ht="14.25" customHeight="1">
      <c r="A288" s="1"/>
      <c r="B288" s="1" t="s">
        <v>294</v>
      </c>
      <c r="C288" s="2" t="s">
        <v>680</v>
      </c>
      <c r="D288" s="2">
        <v>100.0</v>
      </c>
      <c r="E288" s="2" t="s">
        <v>296</v>
      </c>
      <c r="F288" s="2" t="s">
        <v>733</v>
      </c>
      <c r="G288" s="2" t="s">
        <v>734</v>
      </c>
      <c r="H288" s="2" t="s">
        <v>61</v>
      </c>
      <c r="I288" s="23">
        <v>100.0</v>
      </c>
      <c r="J288" s="24">
        <v>310.0</v>
      </c>
      <c r="K288" s="24">
        <v>5.8</v>
      </c>
      <c r="L288" s="24">
        <v>17.0</v>
      </c>
      <c r="M288" s="24">
        <v>6.1</v>
      </c>
      <c r="N288" s="24">
        <v>0.0</v>
      </c>
      <c r="O288" s="24">
        <v>33.0</v>
      </c>
      <c r="P288" s="24">
        <v>33.0</v>
      </c>
      <c r="Q288" s="25">
        <v>170.0</v>
      </c>
      <c r="R288" s="35"/>
      <c r="S288" s="26" t="s">
        <v>33</v>
      </c>
      <c r="T288" s="27">
        <v>61.0</v>
      </c>
      <c r="U288" s="27">
        <f t="shared" si="282"/>
        <v>0.61</v>
      </c>
      <c r="V288" s="28">
        <f t="shared" ref="V288:AC288" si="285">$U$288*J288</f>
        <v>189.1</v>
      </c>
      <c r="W288" s="28">
        <f t="shared" si="285"/>
        <v>3.538</v>
      </c>
      <c r="X288" s="28">
        <f t="shared" si="285"/>
        <v>10.37</v>
      </c>
      <c r="Y288" s="28">
        <f t="shared" si="285"/>
        <v>3.721</v>
      </c>
      <c r="Z288" s="28">
        <f t="shared" si="285"/>
        <v>0</v>
      </c>
      <c r="AA288" s="28">
        <f t="shared" si="285"/>
        <v>20.13</v>
      </c>
      <c r="AB288" s="28">
        <f t="shared" si="285"/>
        <v>20.13</v>
      </c>
      <c r="AC288" s="29">
        <f t="shared" si="285"/>
        <v>103.7</v>
      </c>
      <c r="AD288" s="30" t="s">
        <v>733</v>
      </c>
      <c r="AE288" s="1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ht="14.25" customHeight="1">
      <c r="A289" s="1" t="s">
        <v>53</v>
      </c>
      <c r="B289" s="1" t="s">
        <v>294</v>
      </c>
      <c r="C289" s="2" t="s">
        <v>735</v>
      </c>
      <c r="D289" s="2">
        <v>100.0</v>
      </c>
      <c r="E289" s="2" t="s">
        <v>296</v>
      </c>
      <c r="F289" s="2" t="s">
        <v>736</v>
      </c>
      <c r="G289" s="2" t="s">
        <v>737</v>
      </c>
      <c r="H289" s="2" t="s">
        <v>61</v>
      </c>
      <c r="I289" s="23">
        <v>100.0</v>
      </c>
      <c r="J289" s="24">
        <v>350.0</v>
      </c>
      <c r="K289" s="24">
        <v>5.2</v>
      </c>
      <c r="L289" s="24">
        <v>13.0</v>
      </c>
      <c r="M289" s="24">
        <v>2.4</v>
      </c>
      <c r="N289" s="24">
        <v>0.1</v>
      </c>
      <c r="O289" s="24">
        <v>54.0</v>
      </c>
      <c r="P289" s="24">
        <v>54.0</v>
      </c>
      <c r="Q289" s="25">
        <v>110.0</v>
      </c>
      <c r="R289" s="35"/>
      <c r="S289" s="26" t="s">
        <v>566</v>
      </c>
      <c r="T289" s="27">
        <v>134.0</v>
      </c>
      <c r="U289" s="27">
        <f t="shared" si="282"/>
        <v>1.34</v>
      </c>
      <c r="V289" s="28">
        <f t="shared" ref="V289:AC289" si="286">$U$289*J289</f>
        <v>469</v>
      </c>
      <c r="W289" s="28">
        <f t="shared" si="286"/>
        <v>6.968</v>
      </c>
      <c r="X289" s="28">
        <f t="shared" si="286"/>
        <v>17.42</v>
      </c>
      <c r="Y289" s="28">
        <f t="shared" si="286"/>
        <v>3.216</v>
      </c>
      <c r="Z289" s="28">
        <f t="shared" si="286"/>
        <v>0.134</v>
      </c>
      <c r="AA289" s="28">
        <f t="shared" si="286"/>
        <v>72.36</v>
      </c>
      <c r="AB289" s="28">
        <f t="shared" si="286"/>
        <v>72.36</v>
      </c>
      <c r="AC289" s="29">
        <f t="shared" si="286"/>
        <v>147.4</v>
      </c>
      <c r="AD289" s="45" t="s">
        <v>736</v>
      </c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ht="14.25" customHeight="1">
      <c r="A290" s="1" t="s">
        <v>53</v>
      </c>
      <c r="C290" s="2" t="s">
        <v>738</v>
      </c>
      <c r="D290" s="2">
        <v>100.0</v>
      </c>
      <c r="E290" s="2" t="s">
        <v>452</v>
      </c>
      <c r="F290" s="2" t="s">
        <v>739</v>
      </c>
      <c r="G290" s="2">
        <v>2004.0</v>
      </c>
      <c r="H290" s="2" t="s">
        <v>298</v>
      </c>
      <c r="I290" s="23">
        <v>55.79</v>
      </c>
      <c r="J290" s="24">
        <v>115.49</v>
      </c>
      <c r="K290" s="24">
        <v>1.95</v>
      </c>
      <c r="L290" s="24">
        <v>6.14</v>
      </c>
      <c r="M290" s="24">
        <v>3.79</v>
      </c>
      <c r="N290" s="24">
        <v>0.0</v>
      </c>
      <c r="O290" s="24">
        <v>13.17</v>
      </c>
      <c r="P290" s="24">
        <v>9.16</v>
      </c>
      <c r="Q290" s="25">
        <v>44.63</v>
      </c>
      <c r="R290" s="35"/>
      <c r="S290" s="26" t="s">
        <v>443</v>
      </c>
      <c r="T290" s="27">
        <v>100.0</v>
      </c>
      <c r="U290" s="27">
        <f t="shared" si="282"/>
        <v>1.79243592</v>
      </c>
      <c r="V290" s="28">
        <f t="shared" ref="V290:AC290" si="287">$U$290*J290</f>
        <v>207.0084244</v>
      </c>
      <c r="W290" s="28">
        <f t="shared" si="287"/>
        <v>3.495250045</v>
      </c>
      <c r="X290" s="28">
        <f t="shared" si="287"/>
        <v>11.00555655</v>
      </c>
      <c r="Y290" s="28">
        <f t="shared" si="287"/>
        <v>6.793332138</v>
      </c>
      <c r="Z290" s="28">
        <f t="shared" si="287"/>
        <v>0</v>
      </c>
      <c r="AA290" s="28">
        <f t="shared" si="287"/>
        <v>23.60638107</v>
      </c>
      <c r="AB290" s="28">
        <f t="shared" si="287"/>
        <v>16.41871303</v>
      </c>
      <c r="AC290" s="29">
        <f t="shared" si="287"/>
        <v>79.99641513</v>
      </c>
      <c r="AD290" s="30" t="s">
        <v>740</v>
      </c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ht="14.25" customHeight="1">
      <c r="A291" s="1" t="s">
        <v>53</v>
      </c>
      <c r="C291" s="2" t="s">
        <v>741</v>
      </c>
      <c r="D291" s="2">
        <v>100.0</v>
      </c>
      <c r="E291" s="2" t="s">
        <v>452</v>
      </c>
      <c r="F291" s="2" t="s">
        <v>742</v>
      </c>
      <c r="G291" s="2">
        <v>2064.0</v>
      </c>
      <c r="H291" s="2" t="s">
        <v>298</v>
      </c>
      <c r="I291" s="23">
        <v>60.87</v>
      </c>
      <c r="J291" s="24">
        <v>96.78</v>
      </c>
      <c r="K291" s="24">
        <v>2.43</v>
      </c>
      <c r="L291" s="24">
        <v>3.41</v>
      </c>
      <c r="M291" s="24">
        <v>2.08</v>
      </c>
      <c r="N291" s="24">
        <v>0.0</v>
      </c>
      <c r="O291" s="24">
        <v>14.73</v>
      </c>
      <c r="P291" s="24">
        <v>0.0</v>
      </c>
      <c r="Q291" s="25">
        <v>52.95</v>
      </c>
      <c r="R291" s="35"/>
      <c r="S291" s="26" t="s">
        <v>443</v>
      </c>
      <c r="T291" s="27">
        <v>80.0</v>
      </c>
      <c r="U291" s="27">
        <f t="shared" si="282"/>
        <v>1.314276327</v>
      </c>
      <c r="V291" s="28">
        <f t="shared" ref="V291:AC291" si="288">$U$291*J291</f>
        <v>127.1956629</v>
      </c>
      <c r="W291" s="28">
        <f t="shared" si="288"/>
        <v>3.193691474</v>
      </c>
      <c r="X291" s="28">
        <f t="shared" si="288"/>
        <v>4.481682274</v>
      </c>
      <c r="Y291" s="28">
        <f t="shared" si="288"/>
        <v>2.733694759</v>
      </c>
      <c r="Z291" s="28">
        <f t="shared" si="288"/>
        <v>0</v>
      </c>
      <c r="AA291" s="28">
        <f t="shared" si="288"/>
        <v>19.35929029</v>
      </c>
      <c r="AB291" s="28">
        <f t="shared" si="288"/>
        <v>0</v>
      </c>
      <c r="AC291" s="29">
        <f t="shared" si="288"/>
        <v>69.59093149</v>
      </c>
      <c r="AD291" s="30" t="s">
        <v>742</v>
      </c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ht="14.25" customHeight="1">
      <c r="A292" s="1" t="s">
        <v>53</v>
      </c>
      <c r="C292" s="2" t="s">
        <v>743</v>
      </c>
      <c r="D292" s="2">
        <v>100.0</v>
      </c>
      <c r="E292" s="2" t="s">
        <v>296</v>
      </c>
      <c r="F292" s="2" t="s">
        <v>744</v>
      </c>
      <c r="G292" s="2">
        <v>99040.0</v>
      </c>
      <c r="H292" s="2" t="s">
        <v>745</v>
      </c>
      <c r="I292" s="23">
        <v>100.0</v>
      </c>
      <c r="J292" s="24">
        <v>263.74</v>
      </c>
      <c r="K292" s="24">
        <v>4.4</v>
      </c>
      <c r="L292" s="24">
        <v>14.29</v>
      </c>
      <c r="M292" s="24">
        <v>8.79</v>
      </c>
      <c r="N292" s="24">
        <v>0.0</v>
      </c>
      <c r="O292" s="24">
        <v>30.77</v>
      </c>
      <c r="P292" s="24">
        <v>0.0</v>
      </c>
      <c r="Q292" s="25">
        <v>60.44</v>
      </c>
      <c r="R292" s="35"/>
      <c r="S292" s="26" t="s">
        <v>33</v>
      </c>
      <c r="T292" s="27">
        <v>125.0</v>
      </c>
      <c r="U292" s="27">
        <f t="shared" si="282"/>
        <v>1.25</v>
      </c>
      <c r="V292" s="28">
        <f t="shared" ref="V292:AC292" si="289">$U$292*J292</f>
        <v>329.675</v>
      </c>
      <c r="W292" s="28">
        <f t="shared" si="289"/>
        <v>5.5</v>
      </c>
      <c r="X292" s="28">
        <f t="shared" si="289"/>
        <v>17.8625</v>
      </c>
      <c r="Y292" s="28">
        <f t="shared" si="289"/>
        <v>10.9875</v>
      </c>
      <c r="Z292" s="28">
        <f t="shared" si="289"/>
        <v>0</v>
      </c>
      <c r="AA292" s="28">
        <f t="shared" si="289"/>
        <v>38.4625</v>
      </c>
      <c r="AB292" s="28">
        <f t="shared" si="289"/>
        <v>0</v>
      </c>
      <c r="AC292" s="29">
        <f t="shared" si="289"/>
        <v>75.55</v>
      </c>
      <c r="AD292" s="30" t="s">
        <v>744</v>
      </c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ht="14.25" customHeight="1">
      <c r="A293" s="1" t="s">
        <v>53</v>
      </c>
      <c r="C293" s="2" t="s">
        <v>746</v>
      </c>
      <c r="D293" s="2">
        <v>100.0</v>
      </c>
      <c r="E293" s="2" t="s">
        <v>296</v>
      </c>
      <c r="F293" s="2" t="s">
        <v>747</v>
      </c>
      <c r="G293" s="2">
        <v>72255.0</v>
      </c>
      <c r="H293" s="2" t="s">
        <v>748</v>
      </c>
      <c r="I293" s="23">
        <v>100.0</v>
      </c>
      <c r="J293" s="24">
        <v>153.85</v>
      </c>
      <c r="K293" s="24">
        <v>1.54</v>
      </c>
      <c r="L293" s="24">
        <v>3.08</v>
      </c>
      <c r="M293" s="24">
        <v>0.77</v>
      </c>
      <c r="N293" s="24">
        <v>0.0</v>
      </c>
      <c r="O293" s="24">
        <v>30.77</v>
      </c>
      <c r="P293" s="24">
        <v>0.0</v>
      </c>
      <c r="Q293" s="25">
        <v>46.15</v>
      </c>
      <c r="R293" s="35"/>
      <c r="S293" s="26" t="s">
        <v>33</v>
      </c>
      <c r="T293" s="27">
        <v>80.0</v>
      </c>
      <c r="U293" s="27">
        <f t="shared" si="282"/>
        <v>0.8</v>
      </c>
      <c r="V293" s="28">
        <f t="shared" ref="V293:AC293" si="290">$U$293*J293</f>
        <v>123.08</v>
      </c>
      <c r="W293" s="28">
        <f t="shared" si="290"/>
        <v>1.232</v>
      </c>
      <c r="X293" s="28">
        <f t="shared" si="290"/>
        <v>2.464</v>
      </c>
      <c r="Y293" s="28">
        <f t="shared" si="290"/>
        <v>0.616</v>
      </c>
      <c r="Z293" s="28">
        <f t="shared" si="290"/>
        <v>0</v>
      </c>
      <c r="AA293" s="28">
        <f t="shared" si="290"/>
        <v>24.616</v>
      </c>
      <c r="AB293" s="28">
        <f t="shared" si="290"/>
        <v>0</v>
      </c>
      <c r="AC293" s="29">
        <f t="shared" si="290"/>
        <v>36.92</v>
      </c>
      <c r="AD293" s="30" t="s">
        <v>747</v>
      </c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ht="14.25" customHeight="1">
      <c r="A294" s="1" t="s">
        <v>53</v>
      </c>
      <c r="C294" s="2" t="s">
        <v>749</v>
      </c>
      <c r="D294" s="2">
        <v>100.0</v>
      </c>
      <c r="E294" s="2" t="s">
        <v>296</v>
      </c>
      <c r="F294" s="2" t="s">
        <v>750</v>
      </c>
      <c r="G294" s="2">
        <v>48136.0</v>
      </c>
      <c r="H294" s="2" t="s">
        <v>46</v>
      </c>
      <c r="I294" s="23">
        <v>100.0</v>
      </c>
      <c r="J294" s="24">
        <v>323.0</v>
      </c>
      <c r="K294" s="24">
        <v>3.07</v>
      </c>
      <c r="L294" s="24">
        <v>15.66</v>
      </c>
      <c r="M294" s="24">
        <v>3.99</v>
      </c>
      <c r="N294" s="24">
        <v>6.13</v>
      </c>
      <c r="O294" s="24">
        <v>43.62</v>
      </c>
      <c r="P294" s="24">
        <v>0.0</v>
      </c>
      <c r="Q294" s="25">
        <v>199.0</v>
      </c>
      <c r="R294" s="35"/>
      <c r="S294" s="26" t="s">
        <v>33</v>
      </c>
      <c r="T294" s="27">
        <v>77.0</v>
      </c>
      <c r="U294" s="27">
        <f t="shared" si="282"/>
        <v>0.77</v>
      </c>
      <c r="V294" s="28">
        <f t="shared" ref="V294:AC294" si="291">$U$294*J294</f>
        <v>248.71</v>
      </c>
      <c r="W294" s="28">
        <f t="shared" si="291"/>
        <v>2.3639</v>
      </c>
      <c r="X294" s="28">
        <f t="shared" si="291"/>
        <v>12.0582</v>
      </c>
      <c r="Y294" s="28">
        <f t="shared" si="291"/>
        <v>3.0723</v>
      </c>
      <c r="Z294" s="28">
        <f t="shared" si="291"/>
        <v>4.7201</v>
      </c>
      <c r="AA294" s="28">
        <f t="shared" si="291"/>
        <v>33.5874</v>
      </c>
      <c r="AB294" s="28">
        <f t="shared" si="291"/>
        <v>0</v>
      </c>
      <c r="AC294" s="29">
        <f t="shared" si="291"/>
        <v>153.23</v>
      </c>
      <c r="AD294" s="30" t="s">
        <v>750</v>
      </c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ht="14.25" customHeight="1">
      <c r="A295" s="1" t="s">
        <v>53</v>
      </c>
      <c r="B295" s="1" t="s">
        <v>606</v>
      </c>
      <c r="C295" s="2" t="s">
        <v>751</v>
      </c>
      <c r="D295" s="2">
        <v>100.0</v>
      </c>
      <c r="E295" s="2" t="s">
        <v>296</v>
      </c>
      <c r="F295" s="2" t="s">
        <v>752</v>
      </c>
      <c r="G295" s="2">
        <v>3045.0</v>
      </c>
      <c r="H295" s="2" t="s">
        <v>298</v>
      </c>
      <c r="I295" s="23">
        <v>100.0</v>
      </c>
      <c r="J295" s="24">
        <v>73.0</v>
      </c>
      <c r="K295" s="24">
        <v>0.39</v>
      </c>
      <c r="L295" s="24">
        <v>0.07</v>
      </c>
      <c r="M295" s="24">
        <v>0.01</v>
      </c>
      <c r="N295" s="24">
        <v>0.0</v>
      </c>
      <c r="O295" s="24">
        <v>18.91</v>
      </c>
      <c r="P295" s="24">
        <v>0.0</v>
      </c>
      <c r="Q295" s="25">
        <v>6.0</v>
      </c>
      <c r="R295" s="35"/>
      <c r="S295" s="26" t="s">
        <v>566</v>
      </c>
      <c r="T295" s="27">
        <v>113.0</v>
      </c>
      <c r="U295" s="27">
        <f t="shared" si="282"/>
        <v>1.13</v>
      </c>
      <c r="V295" s="28">
        <f t="shared" ref="V295:AC295" si="292">$U$295*J295</f>
        <v>82.49</v>
      </c>
      <c r="W295" s="28">
        <f t="shared" si="292"/>
        <v>0.4407</v>
      </c>
      <c r="X295" s="28">
        <f t="shared" si="292"/>
        <v>0.0791</v>
      </c>
      <c r="Y295" s="28">
        <f t="shared" si="292"/>
        <v>0.0113</v>
      </c>
      <c r="Z295" s="28">
        <f t="shared" si="292"/>
        <v>0</v>
      </c>
      <c r="AA295" s="28">
        <f t="shared" si="292"/>
        <v>21.3683</v>
      </c>
      <c r="AB295" s="28">
        <f t="shared" si="292"/>
        <v>0</v>
      </c>
      <c r="AC295" s="29">
        <f t="shared" si="292"/>
        <v>6.78</v>
      </c>
      <c r="AD295" s="30" t="s">
        <v>752</v>
      </c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ht="14.25" customHeight="1">
      <c r="A296" s="1" t="s">
        <v>53</v>
      </c>
      <c r="C296" s="2" t="s">
        <v>753</v>
      </c>
      <c r="D296" s="2">
        <v>101.0</v>
      </c>
      <c r="E296" s="2" t="s">
        <v>296</v>
      </c>
      <c r="F296" s="2" t="s">
        <v>754</v>
      </c>
      <c r="G296" s="2"/>
      <c r="H296" s="2" t="s">
        <v>61</v>
      </c>
      <c r="I296" s="23">
        <v>100.0</v>
      </c>
      <c r="J296" s="24">
        <v>83.0</v>
      </c>
      <c r="K296" s="24">
        <v>0.4</v>
      </c>
      <c r="L296" s="24">
        <v>2.1</v>
      </c>
      <c r="M296" s="24">
        <v>1.8</v>
      </c>
      <c r="N296" s="24">
        <v>0.0</v>
      </c>
      <c r="O296" s="24">
        <v>15.0</v>
      </c>
      <c r="P296" s="24">
        <v>11.0</v>
      </c>
      <c r="Q296" s="25">
        <v>11.0</v>
      </c>
      <c r="R296" s="35"/>
      <c r="S296" s="26" t="s">
        <v>33</v>
      </c>
      <c r="T296" s="27">
        <v>322.0</v>
      </c>
      <c r="U296" s="27">
        <f t="shared" si="282"/>
        <v>3.22</v>
      </c>
      <c r="V296" s="28">
        <f t="shared" ref="V296:AC296" si="293">$U$296*J296</f>
        <v>267.26</v>
      </c>
      <c r="W296" s="28">
        <f t="shared" si="293"/>
        <v>1.288</v>
      </c>
      <c r="X296" s="28">
        <f t="shared" si="293"/>
        <v>6.762</v>
      </c>
      <c r="Y296" s="28">
        <f t="shared" si="293"/>
        <v>5.796</v>
      </c>
      <c r="Z296" s="28">
        <f t="shared" si="293"/>
        <v>0</v>
      </c>
      <c r="AA296" s="28">
        <f t="shared" si="293"/>
        <v>48.3</v>
      </c>
      <c r="AB296" s="28">
        <f t="shared" si="293"/>
        <v>35.42</v>
      </c>
      <c r="AC296" s="29">
        <f t="shared" si="293"/>
        <v>35.42</v>
      </c>
      <c r="AD296" s="45" t="s">
        <v>754</v>
      </c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ht="14.25" customHeight="1">
      <c r="A297" s="1" t="s">
        <v>53</v>
      </c>
      <c r="B297" s="1" t="s">
        <v>294</v>
      </c>
      <c r="C297" s="2" t="s">
        <v>755</v>
      </c>
      <c r="D297" s="2">
        <v>102.0</v>
      </c>
      <c r="E297" s="2" t="s">
        <v>296</v>
      </c>
      <c r="F297" s="2" t="s">
        <v>756</v>
      </c>
      <c r="G297" s="2"/>
      <c r="H297" s="2" t="s">
        <v>61</v>
      </c>
      <c r="I297" s="23">
        <v>100.0</v>
      </c>
      <c r="J297" s="24">
        <v>82.0</v>
      </c>
      <c r="K297" s="24">
        <v>4.0</v>
      </c>
      <c r="L297" s="24">
        <v>3.0</v>
      </c>
      <c r="M297" s="24">
        <v>1.4</v>
      </c>
      <c r="N297" s="24">
        <v>0.059</v>
      </c>
      <c r="O297" s="24">
        <v>9.9</v>
      </c>
      <c r="P297" s="24">
        <v>9.1</v>
      </c>
      <c r="Q297" s="25">
        <v>61.0</v>
      </c>
      <c r="R297" s="35"/>
      <c r="S297" s="26" t="s">
        <v>389</v>
      </c>
      <c r="T297" s="27">
        <v>240.0</v>
      </c>
      <c r="U297" s="27">
        <f t="shared" si="282"/>
        <v>2.4</v>
      </c>
      <c r="V297" s="28">
        <f t="shared" ref="V297:AC297" si="294">$U$297*J297</f>
        <v>196.8</v>
      </c>
      <c r="W297" s="28">
        <f t="shared" si="294"/>
        <v>9.6</v>
      </c>
      <c r="X297" s="28">
        <f t="shared" si="294"/>
        <v>7.2</v>
      </c>
      <c r="Y297" s="28">
        <f t="shared" si="294"/>
        <v>3.36</v>
      </c>
      <c r="Z297" s="28">
        <f t="shared" si="294"/>
        <v>0.1416</v>
      </c>
      <c r="AA297" s="28">
        <f t="shared" si="294"/>
        <v>23.76</v>
      </c>
      <c r="AB297" s="28">
        <f t="shared" si="294"/>
        <v>21.84</v>
      </c>
      <c r="AC297" s="29">
        <f t="shared" si="294"/>
        <v>146.4</v>
      </c>
      <c r="AD297" s="30" t="s">
        <v>756</v>
      </c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ht="14.25" customHeight="1">
      <c r="A298" s="2"/>
      <c r="B298" s="1" t="s">
        <v>294</v>
      </c>
      <c r="C298" s="2" t="s">
        <v>757</v>
      </c>
      <c r="D298" s="2">
        <v>103.0</v>
      </c>
      <c r="E298" s="2" t="s">
        <v>296</v>
      </c>
      <c r="F298" s="2" t="s">
        <v>758</v>
      </c>
      <c r="G298" s="2"/>
      <c r="H298" s="2" t="s">
        <v>61</v>
      </c>
      <c r="I298" s="23">
        <v>100.0</v>
      </c>
      <c r="J298" s="24">
        <v>97.0</v>
      </c>
      <c r="K298" s="24">
        <v>3.2</v>
      </c>
      <c r="L298" s="24">
        <v>4.9</v>
      </c>
      <c r="M298" s="24">
        <v>1.2</v>
      </c>
      <c r="N298" s="24">
        <v>0.016</v>
      </c>
      <c r="O298" s="24">
        <v>10.0</v>
      </c>
      <c r="P298" s="24">
        <v>9.3</v>
      </c>
      <c r="Q298" s="25">
        <v>29.0</v>
      </c>
      <c r="R298" s="35"/>
      <c r="S298" s="26" t="s">
        <v>389</v>
      </c>
      <c r="T298" s="27">
        <v>240.0</v>
      </c>
      <c r="U298" s="27">
        <f t="shared" si="282"/>
        <v>2.4</v>
      </c>
      <c r="V298" s="28">
        <f t="shared" ref="V298:AC298" si="295">$U$298*J298</f>
        <v>232.8</v>
      </c>
      <c r="W298" s="28">
        <f t="shared" si="295"/>
        <v>7.68</v>
      </c>
      <c r="X298" s="28">
        <f t="shared" si="295"/>
        <v>11.76</v>
      </c>
      <c r="Y298" s="28">
        <f t="shared" si="295"/>
        <v>2.88</v>
      </c>
      <c r="Z298" s="28">
        <f t="shared" si="295"/>
        <v>0.0384</v>
      </c>
      <c r="AA298" s="28">
        <f t="shared" si="295"/>
        <v>24</v>
      </c>
      <c r="AB298" s="28">
        <f t="shared" si="295"/>
        <v>22.32</v>
      </c>
      <c r="AC298" s="29">
        <f t="shared" si="295"/>
        <v>69.6</v>
      </c>
      <c r="AD298" s="30" t="s">
        <v>758</v>
      </c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ht="14.25" customHeight="1">
      <c r="A299" s="1" t="s">
        <v>53</v>
      </c>
      <c r="B299" s="2"/>
      <c r="C299" s="1"/>
      <c r="D299" s="1"/>
      <c r="E299" s="1"/>
      <c r="F299" s="1"/>
      <c r="G299" s="1"/>
      <c r="H299" s="1"/>
      <c r="I299" s="68"/>
      <c r="J299" s="69"/>
      <c r="K299" s="69"/>
      <c r="L299" s="69"/>
      <c r="M299" s="69"/>
      <c r="N299" s="69"/>
      <c r="O299" s="69"/>
      <c r="P299" s="69"/>
      <c r="Q299" s="70"/>
      <c r="R299" s="35"/>
      <c r="S299" s="81"/>
      <c r="T299" s="18"/>
      <c r="U299" s="35"/>
      <c r="V299" s="28"/>
      <c r="W299" s="72"/>
      <c r="X299" s="72"/>
      <c r="Y299" s="72"/>
      <c r="Z299" s="72"/>
      <c r="AA299" s="72"/>
      <c r="AB299" s="72"/>
      <c r="AC299" s="73"/>
      <c r="AD299" s="7"/>
      <c r="AE299" s="2"/>
      <c r="AF299" s="2"/>
      <c r="AG299" s="2"/>
      <c r="AH299" s="2"/>
      <c r="AI299" s="2"/>
      <c r="AJ299" s="1"/>
      <c r="AK299" s="2"/>
      <c r="AL299" s="2"/>
      <c r="AM299" s="2"/>
      <c r="AN299" s="2"/>
      <c r="AO299" s="2"/>
    </row>
    <row r="300" ht="14.25" customHeight="1">
      <c r="A300" s="1" t="s">
        <v>759</v>
      </c>
      <c r="B300" s="1"/>
      <c r="C300" s="2" t="s">
        <v>760</v>
      </c>
      <c r="D300" s="88">
        <f t="shared" ref="D300:D304" si="297">4.67*(100/4.67)</f>
        <v>100</v>
      </c>
      <c r="E300" s="2" t="s">
        <v>296</v>
      </c>
      <c r="F300" s="2" t="s">
        <v>761</v>
      </c>
      <c r="G300" s="2">
        <v>90965.0</v>
      </c>
      <c r="H300" s="2" t="s">
        <v>762</v>
      </c>
      <c r="I300" s="23">
        <v>100.0</v>
      </c>
      <c r="J300" s="24">
        <f>40*(100/4.67)</f>
        <v>856.5310493</v>
      </c>
      <c r="K300" s="24">
        <f>0*(100/4.67)</f>
        <v>0</v>
      </c>
      <c r="L300" s="24">
        <f>4.67*(100/4.67)</f>
        <v>100</v>
      </c>
      <c r="M300" s="24">
        <f>0.67*(100/4.67)</f>
        <v>14.34689507</v>
      </c>
      <c r="N300" s="24">
        <v>0.0</v>
      </c>
      <c r="O300" s="24">
        <v>0.0</v>
      </c>
      <c r="P300" s="24">
        <v>0.0</v>
      </c>
      <c r="Q300" s="25">
        <v>0.0</v>
      </c>
      <c r="R300" s="18"/>
      <c r="S300" s="26" t="s">
        <v>393</v>
      </c>
      <c r="T300" s="27">
        <v>15.0</v>
      </c>
      <c r="U300" s="27">
        <f t="shared" ref="U300:U312" si="298">T300/I300</f>
        <v>0.15</v>
      </c>
      <c r="V300" s="28">
        <f t="shared" ref="V300:AC300" si="296">$U$300*J300</f>
        <v>128.4796574</v>
      </c>
      <c r="W300" s="28">
        <f t="shared" si="296"/>
        <v>0</v>
      </c>
      <c r="X300" s="28">
        <f t="shared" si="296"/>
        <v>15</v>
      </c>
      <c r="Y300" s="28">
        <f t="shared" si="296"/>
        <v>2.152034261</v>
      </c>
      <c r="Z300" s="28">
        <f t="shared" si="296"/>
        <v>0</v>
      </c>
      <c r="AA300" s="28">
        <f t="shared" si="296"/>
        <v>0</v>
      </c>
      <c r="AB300" s="28">
        <f t="shared" si="296"/>
        <v>0</v>
      </c>
      <c r="AC300" s="29">
        <f t="shared" si="296"/>
        <v>0</v>
      </c>
      <c r="AD300" s="30" t="s">
        <v>761</v>
      </c>
      <c r="AE300" s="2"/>
      <c r="AF300" s="2"/>
      <c r="AG300" s="2"/>
      <c r="AH300" s="2"/>
      <c r="AI300" s="1"/>
      <c r="AJ300" s="1"/>
      <c r="AK300" s="1"/>
      <c r="AL300" s="1"/>
      <c r="AM300" s="1"/>
      <c r="AN300" s="1"/>
      <c r="AO300" s="1"/>
    </row>
    <row r="301" ht="14.25" customHeight="1">
      <c r="A301" s="34" t="s">
        <v>763</v>
      </c>
      <c r="B301" s="1"/>
      <c r="C301" s="2" t="s">
        <v>764</v>
      </c>
      <c r="D301" s="88">
        <f t="shared" si="297"/>
        <v>100</v>
      </c>
      <c r="E301" s="2" t="s">
        <v>296</v>
      </c>
      <c r="F301" s="2" t="s">
        <v>765</v>
      </c>
      <c r="G301" s="2">
        <v>8107.0</v>
      </c>
      <c r="H301" s="2" t="s">
        <v>298</v>
      </c>
      <c r="I301" s="23">
        <v>100.0</v>
      </c>
      <c r="J301" s="24">
        <f>38.49*(100/4.27)</f>
        <v>901.4051522</v>
      </c>
      <c r="K301" s="24">
        <v>0.0</v>
      </c>
      <c r="L301" s="24">
        <f>4.27*(100/4.27)</f>
        <v>100</v>
      </c>
      <c r="M301" s="24">
        <f>1.67*(100/4.27)</f>
        <v>39.11007026</v>
      </c>
      <c r="N301" s="24">
        <v>0.0</v>
      </c>
      <c r="O301" s="24">
        <v>0.0</v>
      </c>
      <c r="P301" s="24">
        <v>0.0</v>
      </c>
      <c r="Q301" s="25">
        <v>0.0</v>
      </c>
      <c r="R301" s="18"/>
      <c r="S301" s="26" t="s">
        <v>393</v>
      </c>
      <c r="T301" s="27">
        <v>15.0</v>
      </c>
      <c r="U301" s="27">
        <f t="shared" si="298"/>
        <v>0.15</v>
      </c>
      <c r="V301" s="28">
        <f t="shared" ref="V301:AC301" si="299">$U$301*J301</f>
        <v>135.2107728</v>
      </c>
      <c r="W301" s="28">
        <f t="shared" si="299"/>
        <v>0</v>
      </c>
      <c r="X301" s="28">
        <f t="shared" si="299"/>
        <v>15</v>
      </c>
      <c r="Y301" s="28">
        <f t="shared" si="299"/>
        <v>5.866510539</v>
      </c>
      <c r="Z301" s="28">
        <f t="shared" si="299"/>
        <v>0</v>
      </c>
      <c r="AA301" s="28">
        <f t="shared" si="299"/>
        <v>0</v>
      </c>
      <c r="AB301" s="28">
        <f t="shared" si="299"/>
        <v>0</v>
      </c>
      <c r="AC301" s="29">
        <f t="shared" si="299"/>
        <v>0</v>
      </c>
      <c r="AD301" s="30" t="s">
        <v>765</v>
      </c>
      <c r="AE301" s="2"/>
      <c r="AF301" s="1"/>
      <c r="AG301" s="1"/>
      <c r="AH301" s="1"/>
      <c r="AI301" s="1"/>
      <c r="AJ301" s="2"/>
      <c r="AK301" s="1"/>
      <c r="AL301" s="1"/>
      <c r="AM301" s="1"/>
      <c r="AN301" s="1"/>
      <c r="AO301" s="1"/>
    </row>
    <row r="302" ht="14.25" customHeight="1">
      <c r="A302" s="1" t="s">
        <v>53</v>
      </c>
      <c r="C302" s="2" t="s">
        <v>766</v>
      </c>
      <c r="D302" s="88">
        <f t="shared" si="297"/>
        <v>100</v>
      </c>
      <c r="E302" s="2" t="s">
        <v>296</v>
      </c>
      <c r="F302" s="2" t="s">
        <v>767</v>
      </c>
      <c r="G302" s="2">
        <v>8000.0</v>
      </c>
      <c r="H302" s="2" t="s">
        <v>298</v>
      </c>
      <c r="I302" s="23">
        <v>100.0</v>
      </c>
      <c r="J302" s="24">
        <f>33.94*(100/4.73)</f>
        <v>717.5475687</v>
      </c>
      <c r="K302" s="24">
        <v>0.04</v>
      </c>
      <c r="L302" s="24">
        <f>3.84*(100/4.73)</f>
        <v>81.18393235</v>
      </c>
      <c r="M302" s="24">
        <f>2.43*(100/4.73)</f>
        <v>51.37420719</v>
      </c>
      <c r="N302" s="24">
        <v>0.16</v>
      </c>
      <c r="O302" s="24">
        <v>0.0</v>
      </c>
      <c r="P302" s="24">
        <v>0.0</v>
      </c>
      <c r="Q302" s="25">
        <f>30.44*(100/4.73)</f>
        <v>643.551797</v>
      </c>
      <c r="R302" s="35"/>
      <c r="S302" s="26" t="s">
        <v>393</v>
      </c>
      <c r="T302" s="27">
        <v>15.0</v>
      </c>
      <c r="U302" s="27">
        <f t="shared" si="298"/>
        <v>0.15</v>
      </c>
      <c r="V302" s="28">
        <f t="shared" ref="V302:AC302" si="300">$U$302*J302</f>
        <v>107.6321353</v>
      </c>
      <c r="W302" s="28">
        <f t="shared" si="300"/>
        <v>0.006</v>
      </c>
      <c r="X302" s="28">
        <f t="shared" si="300"/>
        <v>12.17758985</v>
      </c>
      <c r="Y302" s="28">
        <f t="shared" si="300"/>
        <v>7.706131078</v>
      </c>
      <c r="Z302" s="28">
        <f t="shared" si="300"/>
        <v>0.024</v>
      </c>
      <c r="AA302" s="28">
        <f t="shared" si="300"/>
        <v>0</v>
      </c>
      <c r="AB302" s="28">
        <f t="shared" si="300"/>
        <v>0</v>
      </c>
      <c r="AC302" s="29">
        <f t="shared" si="300"/>
        <v>96.53276956</v>
      </c>
      <c r="AD302" s="30" t="s">
        <v>767</v>
      </c>
      <c r="AE302" s="1"/>
      <c r="AF302" s="1"/>
      <c r="AG302" s="1"/>
      <c r="AH302" s="1"/>
      <c r="AI302" s="2"/>
      <c r="AJ302" s="2"/>
      <c r="AK302" s="2"/>
      <c r="AL302" s="2"/>
      <c r="AM302" s="2"/>
      <c r="AN302" s="2"/>
      <c r="AO302" s="2"/>
    </row>
    <row r="303" ht="14.25" customHeight="1">
      <c r="A303" s="1" t="s">
        <v>53</v>
      </c>
      <c r="C303" s="2" t="s">
        <v>768</v>
      </c>
      <c r="D303" s="88">
        <f t="shared" si="297"/>
        <v>100</v>
      </c>
      <c r="E303" s="2" t="s">
        <v>296</v>
      </c>
      <c r="F303" s="2" t="s">
        <v>769</v>
      </c>
      <c r="G303" s="2">
        <v>44475.0</v>
      </c>
      <c r="H303" s="2" t="s">
        <v>298</v>
      </c>
      <c r="I303" s="23">
        <v>100.0</v>
      </c>
      <c r="J303" s="24">
        <f>33.46*(100/4.67)</f>
        <v>716.4882227</v>
      </c>
      <c r="K303" s="24">
        <v>0.01</v>
      </c>
      <c r="L303" s="24">
        <f>3.77*(100/4.67)</f>
        <v>80.72805139</v>
      </c>
      <c r="M303" s="24">
        <f>0.71*(100/4.67)</f>
        <v>15.20342612</v>
      </c>
      <c r="N303" s="24">
        <f>0.69*(100/4.67)</f>
        <v>14.7751606</v>
      </c>
      <c r="O303" s="24">
        <v>0.03</v>
      </c>
      <c r="P303" s="24">
        <v>0.0</v>
      </c>
      <c r="Q303" s="25">
        <f>35.05*(100/4.67)</f>
        <v>750.5353319</v>
      </c>
      <c r="R303" s="35"/>
      <c r="S303" s="26" t="s">
        <v>393</v>
      </c>
      <c r="T303" s="27">
        <v>15.0</v>
      </c>
      <c r="U303" s="27">
        <f t="shared" si="298"/>
        <v>0.15</v>
      </c>
      <c r="V303" s="28">
        <f t="shared" ref="V303:AC303" si="301">$U$303*J303</f>
        <v>107.4732334</v>
      </c>
      <c r="W303" s="28">
        <f t="shared" si="301"/>
        <v>0.0015</v>
      </c>
      <c r="X303" s="28">
        <f t="shared" si="301"/>
        <v>12.10920771</v>
      </c>
      <c r="Y303" s="28">
        <f t="shared" si="301"/>
        <v>2.280513919</v>
      </c>
      <c r="Z303" s="28">
        <f t="shared" si="301"/>
        <v>2.21627409</v>
      </c>
      <c r="AA303" s="28">
        <f t="shared" si="301"/>
        <v>0.0045</v>
      </c>
      <c r="AB303" s="28">
        <f t="shared" si="301"/>
        <v>0</v>
      </c>
      <c r="AC303" s="29">
        <f t="shared" si="301"/>
        <v>112.5802998</v>
      </c>
      <c r="AD303" s="30" t="s">
        <v>769</v>
      </c>
      <c r="AE303" s="1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ht="14.25" customHeight="1">
      <c r="A304" s="1" t="s">
        <v>53</v>
      </c>
      <c r="C304" s="2" t="s">
        <v>770</v>
      </c>
      <c r="D304" s="88">
        <f t="shared" si="297"/>
        <v>100</v>
      </c>
      <c r="E304" s="2" t="s">
        <v>296</v>
      </c>
      <c r="F304" s="2" t="s">
        <v>771</v>
      </c>
      <c r="G304" s="2">
        <v>53266.0</v>
      </c>
      <c r="H304" s="2" t="s">
        <v>772</v>
      </c>
      <c r="I304" s="23">
        <v>100.0</v>
      </c>
      <c r="J304" s="24">
        <f>1.11*(100/1.78)</f>
        <v>62.35955056</v>
      </c>
      <c r="K304" s="24">
        <f>0.11*(100/1.78)</f>
        <v>6.179775281</v>
      </c>
      <c r="L304" s="24">
        <v>0.0</v>
      </c>
      <c r="M304" s="24">
        <v>0.0</v>
      </c>
      <c r="N304" s="24">
        <v>0.0</v>
      </c>
      <c r="O304" s="24">
        <f>0.11*(100/1.78)</f>
        <v>6.179775281</v>
      </c>
      <c r="P304" s="24">
        <v>0.0</v>
      </c>
      <c r="Q304" s="25">
        <f>128.89*(100/1.78)</f>
        <v>7241.011236</v>
      </c>
      <c r="R304" s="35"/>
      <c r="S304" s="26" t="s">
        <v>393</v>
      </c>
      <c r="T304" s="27">
        <v>15.0</v>
      </c>
      <c r="U304" s="27">
        <f t="shared" si="298"/>
        <v>0.15</v>
      </c>
      <c r="V304" s="28">
        <f t="shared" ref="V304:AC304" si="302">$U$304*J304</f>
        <v>9.353932584</v>
      </c>
      <c r="W304" s="28">
        <f t="shared" si="302"/>
        <v>0.9269662921</v>
      </c>
      <c r="X304" s="28">
        <f t="shared" si="302"/>
        <v>0</v>
      </c>
      <c r="Y304" s="28">
        <f t="shared" si="302"/>
        <v>0</v>
      </c>
      <c r="Z304" s="28">
        <f t="shared" si="302"/>
        <v>0</v>
      </c>
      <c r="AA304" s="28">
        <f t="shared" si="302"/>
        <v>0.9269662921</v>
      </c>
      <c r="AB304" s="28">
        <f t="shared" si="302"/>
        <v>0</v>
      </c>
      <c r="AC304" s="29">
        <f t="shared" si="302"/>
        <v>1086.151685</v>
      </c>
      <c r="AD304" s="45" t="s">
        <v>771</v>
      </c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ht="14.25" customHeight="1">
      <c r="A305" s="1" t="s">
        <v>53</v>
      </c>
      <c r="C305" s="2" t="s">
        <v>773</v>
      </c>
      <c r="D305" s="2">
        <v>100.0</v>
      </c>
      <c r="E305" s="2" t="s">
        <v>296</v>
      </c>
      <c r="F305" s="2" t="s">
        <v>774</v>
      </c>
      <c r="G305" s="2">
        <v>8021.0</v>
      </c>
      <c r="H305" s="2" t="s">
        <v>298</v>
      </c>
      <c r="I305" s="23">
        <v>100.0</v>
      </c>
      <c r="J305" s="24">
        <v>250.0</v>
      </c>
      <c r="K305" s="24">
        <v>0.65</v>
      </c>
      <c r="L305" s="24">
        <v>21.6</v>
      </c>
      <c r="M305" s="24">
        <v>3.4</v>
      </c>
      <c r="N305" s="24">
        <v>0.08</v>
      </c>
      <c r="O305" s="24">
        <v>14.78</v>
      </c>
      <c r="P305" s="24">
        <v>14.78</v>
      </c>
      <c r="Q305" s="25">
        <v>653.0</v>
      </c>
      <c r="R305" s="35"/>
      <c r="S305" s="26" t="s">
        <v>393</v>
      </c>
      <c r="T305" s="27">
        <v>15.0</v>
      </c>
      <c r="U305" s="27">
        <f t="shared" si="298"/>
        <v>0.15</v>
      </c>
      <c r="V305" s="28">
        <f t="shared" ref="V305:AC305" si="303">$U$305*J305</f>
        <v>37.5</v>
      </c>
      <c r="W305" s="28">
        <f t="shared" si="303"/>
        <v>0.0975</v>
      </c>
      <c r="X305" s="28">
        <f t="shared" si="303"/>
        <v>3.24</v>
      </c>
      <c r="Y305" s="28">
        <f t="shared" si="303"/>
        <v>0.51</v>
      </c>
      <c r="Z305" s="28">
        <f t="shared" si="303"/>
        <v>0.012</v>
      </c>
      <c r="AA305" s="28">
        <f t="shared" si="303"/>
        <v>2.217</v>
      </c>
      <c r="AB305" s="28">
        <f t="shared" si="303"/>
        <v>2.217</v>
      </c>
      <c r="AC305" s="29">
        <f t="shared" si="303"/>
        <v>97.95</v>
      </c>
      <c r="AD305" s="30" t="s">
        <v>774</v>
      </c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ht="14.25" customHeight="1">
      <c r="A306" s="1" t="s">
        <v>53</v>
      </c>
      <c r="C306" s="2" t="s">
        <v>775</v>
      </c>
      <c r="D306" s="2">
        <v>100.0</v>
      </c>
      <c r="E306" s="2" t="s">
        <v>296</v>
      </c>
      <c r="F306" s="2" t="s">
        <v>776</v>
      </c>
      <c r="G306" s="2">
        <v>23054.0</v>
      </c>
      <c r="H306" s="2" t="s">
        <v>298</v>
      </c>
      <c r="I306" s="23">
        <v>100.0</v>
      </c>
      <c r="J306" s="24">
        <v>278.0</v>
      </c>
      <c r="K306" s="24">
        <v>0.37</v>
      </c>
      <c r="L306" s="24">
        <v>0.07</v>
      </c>
      <c r="M306" s="24">
        <v>0.01</v>
      </c>
      <c r="N306" s="24">
        <v>0.0</v>
      </c>
      <c r="O306" s="24">
        <v>68.86</v>
      </c>
      <c r="P306" s="24">
        <v>68.86</v>
      </c>
      <c r="Q306" s="25">
        <v>32.0</v>
      </c>
      <c r="R306" s="35"/>
      <c r="S306" s="26" t="s">
        <v>393</v>
      </c>
      <c r="T306" s="27">
        <v>15.0</v>
      </c>
      <c r="U306" s="27">
        <f t="shared" si="298"/>
        <v>0.15</v>
      </c>
      <c r="V306" s="28">
        <f t="shared" ref="V306:AC306" si="304">$U$306*J306</f>
        <v>41.7</v>
      </c>
      <c r="W306" s="28">
        <f t="shared" si="304"/>
        <v>0.0555</v>
      </c>
      <c r="X306" s="28">
        <f t="shared" si="304"/>
        <v>0.0105</v>
      </c>
      <c r="Y306" s="28">
        <f t="shared" si="304"/>
        <v>0.0015</v>
      </c>
      <c r="Z306" s="28">
        <f t="shared" si="304"/>
        <v>0</v>
      </c>
      <c r="AA306" s="28">
        <f t="shared" si="304"/>
        <v>10.329</v>
      </c>
      <c r="AB306" s="28">
        <f t="shared" si="304"/>
        <v>10.329</v>
      </c>
      <c r="AC306" s="29">
        <f t="shared" si="304"/>
        <v>4.8</v>
      </c>
      <c r="AD306" s="30" t="s">
        <v>776</v>
      </c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ht="14.25" customHeight="1">
      <c r="A307" s="1" t="s">
        <v>53</v>
      </c>
      <c r="C307" s="2" t="s">
        <v>777</v>
      </c>
      <c r="D307" s="2">
        <v>100.0</v>
      </c>
      <c r="E307" s="2" t="s">
        <v>296</v>
      </c>
      <c r="F307" s="2" t="s">
        <v>778</v>
      </c>
      <c r="G307" s="2">
        <v>4627.0</v>
      </c>
      <c r="H307" s="2" t="s">
        <v>298</v>
      </c>
      <c r="I307" s="23">
        <v>100.0</v>
      </c>
      <c r="J307" s="24">
        <v>598.0</v>
      </c>
      <c r="K307" s="24">
        <v>22.21</v>
      </c>
      <c r="L307" s="24">
        <v>51.36</v>
      </c>
      <c r="M307" s="24">
        <v>10.32</v>
      </c>
      <c r="N307" s="24">
        <v>0.07</v>
      </c>
      <c r="O307" s="24">
        <v>22.31</v>
      </c>
      <c r="P307" s="24">
        <v>5.77</v>
      </c>
      <c r="Q307" s="25">
        <v>426.0</v>
      </c>
      <c r="R307" s="35"/>
      <c r="S307" s="26" t="s">
        <v>393</v>
      </c>
      <c r="T307" s="27">
        <v>15.0</v>
      </c>
      <c r="U307" s="27">
        <f t="shared" si="298"/>
        <v>0.15</v>
      </c>
      <c r="V307" s="28">
        <f t="shared" ref="V307:AC307" si="305">$U$307*J307</f>
        <v>89.7</v>
      </c>
      <c r="W307" s="28">
        <f t="shared" si="305"/>
        <v>3.3315</v>
      </c>
      <c r="X307" s="28">
        <f t="shared" si="305"/>
        <v>7.704</v>
      </c>
      <c r="Y307" s="28">
        <f t="shared" si="305"/>
        <v>1.548</v>
      </c>
      <c r="Z307" s="28">
        <f t="shared" si="305"/>
        <v>0.0105</v>
      </c>
      <c r="AA307" s="28">
        <f t="shared" si="305"/>
        <v>3.3465</v>
      </c>
      <c r="AB307" s="28">
        <f t="shared" si="305"/>
        <v>0.8655</v>
      </c>
      <c r="AC307" s="29">
        <f t="shared" si="305"/>
        <v>63.9</v>
      </c>
      <c r="AD307" s="30" t="s">
        <v>778</v>
      </c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ht="14.25" customHeight="1">
      <c r="A308" s="1" t="s">
        <v>53</v>
      </c>
      <c r="C308" s="2" t="s">
        <v>779</v>
      </c>
      <c r="D308" s="2">
        <v>100.0</v>
      </c>
      <c r="E308" s="2" t="s">
        <v>296</v>
      </c>
      <c r="F308" s="2" t="s">
        <v>780</v>
      </c>
      <c r="G308" s="2">
        <v>25000.0</v>
      </c>
      <c r="H308" s="2" t="s">
        <v>298</v>
      </c>
      <c r="I308" s="23">
        <v>100.0</v>
      </c>
      <c r="J308" s="24">
        <v>283.0</v>
      </c>
      <c r="K308" s="24">
        <v>0.0</v>
      </c>
      <c r="L308" s="24">
        <v>0.2</v>
      </c>
      <c r="M308" s="24">
        <v>0.0</v>
      </c>
      <c r="N308" s="24">
        <v>0.0</v>
      </c>
      <c r="O308" s="24">
        <v>76.79</v>
      </c>
      <c r="P308" s="24">
        <v>76.77</v>
      </c>
      <c r="Q308" s="25">
        <v>62.0</v>
      </c>
      <c r="R308" s="35"/>
      <c r="S308" s="26" t="s">
        <v>393</v>
      </c>
      <c r="T308" s="27">
        <v>15.0</v>
      </c>
      <c r="U308" s="27">
        <f t="shared" si="298"/>
        <v>0.15</v>
      </c>
      <c r="V308" s="28">
        <f t="shared" ref="V308:AC308" si="306">$U$308*J308</f>
        <v>42.45</v>
      </c>
      <c r="W308" s="28">
        <f t="shared" si="306"/>
        <v>0</v>
      </c>
      <c r="X308" s="28">
        <f t="shared" si="306"/>
        <v>0.03</v>
      </c>
      <c r="Y308" s="28">
        <f t="shared" si="306"/>
        <v>0</v>
      </c>
      <c r="Z308" s="28">
        <f t="shared" si="306"/>
        <v>0</v>
      </c>
      <c r="AA308" s="28">
        <f t="shared" si="306"/>
        <v>11.5185</v>
      </c>
      <c r="AB308" s="28">
        <f t="shared" si="306"/>
        <v>11.5155</v>
      </c>
      <c r="AC308" s="29">
        <f t="shared" si="306"/>
        <v>9.3</v>
      </c>
      <c r="AD308" s="30" t="s">
        <v>780</v>
      </c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ht="14.25" customHeight="1">
      <c r="A309" s="1" t="s">
        <v>53</v>
      </c>
      <c r="C309" s="2" t="s">
        <v>781</v>
      </c>
      <c r="D309" s="2">
        <v>100.0</v>
      </c>
      <c r="E309" s="2" t="s">
        <v>296</v>
      </c>
      <c r="F309" s="2" t="s">
        <v>782</v>
      </c>
      <c r="G309" s="2">
        <v>25001.0</v>
      </c>
      <c r="H309" s="2" t="s">
        <v>298</v>
      </c>
      <c r="I309" s="23">
        <v>100.0</v>
      </c>
      <c r="J309" s="24">
        <v>304.0</v>
      </c>
      <c r="K309" s="24">
        <v>0.3</v>
      </c>
      <c r="L309" s="24">
        <v>0.0</v>
      </c>
      <c r="M309" s="24">
        <v>0.0</v>
      </c>
      <c r="N309" s="24">
        <v>0.0</v>
      </c>
      <c r="O309" s="24">
        <v>82.4</v>
      </c>
      <c r="P309" s="24">
        <v>82.12</v>
      </c>
      <c r="Q309" s="25">
        <v>4.0</v>
      </c>
      <c r="R309" s="35"/>
      <c r="S309" s="26" t="s">
        <v>393</v>
      </c>
      <c r="T309" s="27">
        <v>15.0</v>
      </c>
      <c r="U309" s="27">
        <f t="shared" si="298"/>
        <v>0.15</v>
      </c>
      <c r="V309" s="28">
        <f t="shared" ref="V309:AC309" si="307">$U$309*J309</f>
        <v>45.6</v>
      </c>
      <c r="W309" s="28">
        <f t="shared" si="307"/>
        <v>0.045</v>
      </c>
      <c r="X309" s="28">
        <f t="shared" si="307"/>
        <v>0</v>
      </c>
      <c r="Y309" s="28">
        <f t="shared" si="307"/>
        <v>0</v>
      </c>
      <c r="Z309" s="28">
        <f t="shared" si="307"/>
        <v>0</v>
      </c>
      <c r="AA309" s="28">
        <f t="shared" si="307"/>
        <v>12.36</v>
      </c>
      <c r="AB309" s="28">
        <f t="shared" si="307"/>
        <v>12.318</v>
      </c>
      <c r="AC309" s="29">
        <f t="shared" si="307"/>
        <v>0.6</v>
      </c>
      <c r="AD309" s="30" t="s">
        <v>782</v>
      </c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ht="14.25" customHeight="1">
      <c r="A310" s="1" t="s">
        <v>53</v>
      </c>
      <c r="C310" s="2" t="s">
        <v>783</v>
      </c>
      <c r="D310" s="2">
        <v>100.0</v>
      </c>
      <c r="E310" s="2" t="s">
        <v>296</v>
      </c>
      <c r="F310" s="2" t="s">
        <v>784</v>
      </c>
      <c r="G310" s="2">
        <v>11.0</v>
      </c>
      <c r="H310" s="2" t="s">
        <v>298</v>
      </c>
      <c r="I310" s="23">
        <v>100.0</v>
      </c>
      <c r="J310" s="24">
        <v>321.0</v>
      </c>
      <c r="K310" s="24">
        <v>7.91</v>
      </c>
      <c r="L310" s="24">
        <v>8.7</v>
      </c>
      <c r="M310" s="24">
        <v>5.49</v>
      </c>
      <c r="N310" s="24">
        <v>0.26</v>
      </c>
      <c r="O310" s="24">
        <v>54.4</v>
      </c>
      <c r="P310" s="24">
        <v>0.0</v>
      </c>
      <c r="Q310" s="25">
        <v>127.0</v>
      </c>
      <c r="R310" s="35"/>
      <c r="S310" s="26" t="s">
        <v>393</v>
      </c>
      <c r="T310" s="27">
        <v>15.0</v>
      </c>
      <c r="U310" s="27">
        <f t="shared" si="298"/>
        <v>0.15</v>
      </c>
      <c r="V310" s="28">
        <f t="shared" ref="V310:AC310" si="308">$U$310*J310</f>
        <v>48.15</v>
      </c>
      <c r="W310" s="28">
        <f t="shared" si="308"/>
        <v>1.1865</v>
      </c>
      <c r="X310" s="28">
        <f t="shared" si="308"/>
        <v>1.305</v>
      </c>
      <c r="Y310" s="28">
        <f t="shared" si="308"/>
        <v>0.8235</v>
      </c>
      <c r="Z310" s="28">
        <f t="shared" si="308"/>
        <v>0.039</v>
      </c>
      <c r="AA310" s="28">
        <f t="shared" si="308"/>
        <v>8.16</v>
      </c>
      <c r="AB310" s="28">
        <f t="shared" si="308"/>
        <v>0</v>
      </c>
      <c r="AC310" s="29">
        <f t="shared" si="308"/>
        <v>19.05</v>
      </c>
      <c r="AD310" s="30" t="s">
        <v>784</v>
      </c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ht="14.25" customHeight="1">
      <c r="A311" s="1" t="s">
        <v>53</v>
      </c>
      <c r="C311" s="2" t="s">
        <v>785</v>
      </c>
      <c r="D311" s="2">
        <v>100.0</v>
      </c>
      <c r="E311" s="2" t="s">
        <v>296</v>
      </c>
      <c r="F311" s="2" t="s">
        <v>786</v>
      </c>
      <c r="G311" s="2">
        <v>15.0</v>
      </c>
      <c r="H311" s="2" t="s">
        <v>298</v>
      </c>
      <c r="I311" s="23">
        <v>100.0</v>
      </c>
      <c r="J311" s="24">
        <v>134.0</v>
      </c>
      <c r="K311" s="24">
        <v>6.81</v>
      </c>
      <c r="L311" s="24">
        <v>7.56</v>
      </c>
      <c r="M311" s="24">
        <v>4.59</v>
      </c>
      <c r="N311" s="24">
        <v>0.23</v>
      </c>
      <c r="O311" s="24">
        <v>10.04</v>
      </c>
      <c r="P311" s="24">
        <v>0.0</v>
      </c>
      <c r="Q311" s="25">
        <v>106.0</v>
      </c>
      <c r="R311" s="35"/>
      <c r="S311" s="26" t="s">
        <v>393</v>
      </c>
      <c r="T311" s="27">
        <v>15.0</v>
      </c>
      <c r="U311" s="27">
        <f t="shared" si="298"/>
        <v>0.15</v>
      </c>
      <c r="V311" s="28">
        <f t="shared" ref="V311:AC311" si="309">$U$311*J311</f>
        <v>20.1</v>
      </c>
      <c r="W311" s="28">
        <f t="shared" si="309"/>
        <v>1.0215</v>
      </c>
      <c r="X311" s="28">
        <f t="shared" si="309"/>
        <v>1.134</v>
      </c>
      <c r="Y311" s="28">
        <f t="shared" si="309"/>
        <v>0.6885</v>
      </c>
      <c r="Z311" s="28">
        <f t="shared" si="309"/>
        <v>0.0345</v>
      </c>
      <c r="AA311" s="28">
        <f t="shared" si="309"/>
        <v>1.506</v>
      </c>
      <c r="AB311" s="28">
        <f t="shared" si="309"/>
        <v>0</v>
      </c>
      <c r="AC311" s="29">
        <f t="shared" si="309"/>
        <v>15.9</v>
      </c>
      <c r="AD311" s="30" t="s">
        <v>786</v>
      </c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ht="14.25" customHeight="1">
      <c r="A312" s="1"/>
      <c r="C312" s="2" t="s">
        <v>787</v>
      </c>
      <c r="D312" s="2">
        <v>101.0</v>
      </c>
      <c r="E312" s="2" t="s">
        <v>296</v>
      </c>
      <c r="F312" s="2" t="s">
        <v>788</v>
      </c>
      <c r="G312" s="2"/>
      <c r="H312" s="2" t="s">
        <v>298</v>
      </c>
      <c r="I312" s="23">
        <v>100.0</v>
      </c>
      <c r="J312" s="24">
        <v>542.0</v>
      </c>
      <c r="K312" s="24">
        <v>2.17</v>
      </c>
      <c r="L312" s="24">
        <v>57.85</v>
      </c>
      <c r="M312" s="24">
        <v>8.789</v>
      </c>
      <c r="N312" s="24">
        <v>0.0</v>
      </c>
      <c r="O312" s="24">
        <v>3.3</v>
      </c>
      <c r="P312" s="24">
        <v>2.81</v>
      </c>
      <c r="Q312" s="25">
        <v>1078.0</v>
      </c>
      <c r="R312" s="35"/>
      <c r="S312" s="26" t="s">
        <v>393</v>
      </c>
      <c r="T312" s="27">
        <v>15.0</v>
      </c>
      <c r="U312" s="27">
        <f t="shared" si="298"/>
        <v>0.15</v>
      </c>
      <c r="V312" s="28">
        <f t="shared" ref="V312:AC312" si="310">$U$312*J312</f>
        <v>81.3</v>
      </c>
      <c r="W312" s="28">
        <f t="shared" si="310"/>
        <v>0.3255</v>
      </c>
      <c r="X312" s="28">
        <f t="shared" si="310"/>
        <v>8.6775</v>
      </c>
      <c r="Y312" s="28">
        <f t="shared" si="310"/>
        <v>1.31835</v>
      </c>
      <c r="Z312" s="28">
        <f t="shared" si="310"/>
        <v>0</v>
      </c>
      <c r="AA312" s="28">
        <f t="shared" si="310"/>
        <v>0.495</v>
      </c>
      <c r="AB312" s="28">
        <f t="shared" si="310"/>
        <v>0.4215</v>
      </c>
      <c r="AC312" s="29">
        <f t="shared" si="310"/>
        <v>161.7</v>
      </c>
      <c r="AD312" s="30" t="s">
        <v>788</v>
      </c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ht="14.25" customHeight="1">
      <c r="A313" s="1" t="s">
        <v>53</v>
      </c>
      <c r="B313" s="2"/>
      <c r="C313" s="2"/>
      <c r="D313" s="89"/>
      <c r="E313" s="2"/>
      <c r="F313" s="2"/>
      <c r="G313" s="2"/>
      <c r="H313" s="2"/>
      <c r="I313" s="90"/>
      <c r="J313" s="24"/>
      <c r="K313" s="24"/>
      <c r="L313" s="24"/>
      <c r="M313" s="24"/>
      <c r="N313" s="24"/>
      <c r="O313" s="24"/>
      <c r="P313" s="24"/>
      <c r="Q313" s="25"/>
      <c r="R313" s="35"/>
      <c r="S313" s="71"/>
      <c r="T313" s="35"/>
      <c r="U313" s="35"/>
      <c r="V313" s="28"/>
      <c r="W313" s="28"/>
      <c r="X313" s="28"/>
      <c r="Y313" s="28"/>
      <c r="Z313" s="28"/>
      <c r="AA313" s="28"/>
      <c r="AB313" s="28"/>
      <c r="AC313" s="29"/>
      <c r="AD313" s="3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ht="14.25" customHeight="1">
      <c r="A314" s="1" t="s">
        <v>789</v>
      </c>
      <c r="B314" s="1" t="s">
        <v>606</v>
      </c>
      <c r="C314" s="2" t="s">
        <v>790</v>
      </c>
      <c r="D314" s="2">
        <v>100.0</v>
      </c>
      <c r="E314" s="2" t="s">
        <v>296</v>
      </c>
      <c r="F314" s="2" t="s">
        <v>791</v>
      </c>
      <c r="G314" s="2">
        <v>3228.0</v>
      </c>
      <c r="H314" s="2" t="s">
        <v>298</v>
      </c>
      <c r="I314" s="23">
        <v>100.0</v>
      </c>
      <c r="J314" s="24">
        <v>49.0</v>
      </c>
      <c r="K314" s="24">
        <v>0.91</v>
      </c>
      <c r="L314" s="24">
        <v>0.15</v>
      </c>
      <c r="M314" s="24">
        <v>0.02</v>
      </c>
      <c r="N314" s="24">
        <v>0.0</v>
      </c>
      <c r="O314" s="24">
        <v>12.54</v>
      </c>
      <c r="P314" s="24">
        <v>0.0</v>
      </c>
      <c r="Q314" s="25">
        <v>1.0</v>
      </c>
      <c r="R314" s="35"/>
      <c r="S314" s="26" t="s">
        <v>705</v>
      </c>
      <c r="T314" s="27">
        <v>140.0</v>
      </c>
      <c r="U314" s="27">
        <f t="shared" ref="U314:U329" si="312">T314/I314</f>
        <v>1.4</v>
      </c>
      <c r="V314" s="28">
        <f t="shared" ref="V314:AC314" si="311">$U$314*J314</f>
        <v>68.6</v>
      </c>
      <c r="W314" s="28">
        <f t="shared" si="311"/>
        <v>1.274</v>
      </c>
      <c r="X314" s="28">
        <f t="shared" si="311"/>
        <v>0.21</v>
      </c>
      <c r="Y314" s="28">
        <f t="shared" si="311"/>
        <v>0.028</v>
      </c>
      <c r="Z314" s="28">
        <f t="shared" si="311"/>
        <v>0</v>
      </c>
      <c r="AA314" s="28">
        <f t="shared" si="311"/>
        <v>17.556</v>
      </c>
      <c r="AB314" s="28">
        <f t="shared" si="311"/>
        <v>0</v>
      </c>
      <c r="AC314" s="29">
        <f t="shared" si="311"/>
        <v>1.4</v>
      </c>
      <c r="AD314" s="74" t="s">
        <v>791</v>
      </c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ht="14.25" customHeight="1">
      <c r="A315" s="34" t="s">
        <v>792</v>
      </c>
      <c r="B315" s="1" t="s">
        <v>606</v>
      </c>
      <c r="C315" s="2" t="s">
        <v>793</v>
      </c>
      <c r="D315" s="2">
        <v>100.0</v>
      </c>
      <c r="E315" s="2" t="s">
        <v>296</v>
      </c>
      <c r="F315" s="2" t="s">
        <v>794</v>
      </c>
      <c r="G315" s="2">
        <v>3000.0</v>
      </c>
      <c r="H315" s="2" t="s">
        <v>795</v>
      </c>
      <c r="I315" s="23">
        <v>100.0</v>
      </c>
      <c r="J315" s="24">
        <v>52.0</v>
      </c>
      <c r="K315" s="24">
        <v>0.26</v>
      </c>
      <c r="L315" s="24">
        <v>0.17</v>
      </c>
      <c r="M315" s="24">
        <v>0.03</v>
      </c>
      <c r="N315" s="24">
        <v>0.0</v>
      </c>
      <c r="O315" s="24">
        <v>13.81</v>
      </c>
      <c r="P315" s="24">
        <v>0.0</v>
      </c>
      <c r="Q315" s="25">
        <v>1.0</v>
      </c>
      <c r="R315" s="35"/>
      <c r="S315" s="26" t="s">
        <v>705</v>
      </c>
      <c r="T315" s="27">
        <v>149.0</v>
      </c>
      <c r="U315" s="27">
        <f t="shared" si="312"/>
        <v>1.49</v>
      </c>
      <c r="V315" s="28">
        <f t="shared" ref="V315:AC315" si="313">$U$315*J315</f>
        <v>77.48</v>
      </c>
      <c r="W315" s="28">
        <f t="shared" si="313"/>
        <v>0.3874</v>
      </c>
      <c r="X315" s="28">
        <f t="shared" si="313"/>
        <v>0.2533</v>
      </c>
      <c r="Y315" s="28">
        <f t="shared" si="313"/>
        <v>0.0447</v>
      </c>
      <c r="Z315" s="28">
        <f t="shared" si="313"/>
        <v>0</v>
      </c>
      <c r="AA315" s="28">
        <f t="shared" si="313"/>
        <v>20.5769</v>
      </c>
      <c r="AB315" s="28">
        <f t="shared" si="313"/>
        <v>0</v>
      </c>
      <c r="AC315" s="29">
        <f t="shared" si="313"/>
        <v>1.49</v>
      </c>
      <c r="AD315" s="74" t="s">
        <v>794</v>
      </c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ht="14.25" customHeight="1">
      <c r="A316" s="1"/>
      <c r="B316" s="1" t="s">
        <v>606</v>
      </c>
      <c r="C316" s="2" t="s">
        <v>796</v>
      </c>
      <c r="D316" s="2">
        <v>100.0</v>
      </c>
      <c r="E316" s="2" t="s">
        <v>296</v>
      </c>
      <c r="F316" s="3" t="s">
        <v>797</v>
      </c>
      <c r="G316" s="2">
        <v>3272.0</v>
      </c>
      <c r="H316" s="2" t="s">
        <v>298</v>
      </c>
      <c r="I316" s="23">
        <v>100.0</v>
      </c>
      <c r="J316" s="24">
        <v>42.0</v>
      </c>
      <c r="K316" s="24">
        <v>0.5</v>
      </c>
      <c r="L316" s="24">
        <v>0.23</v>
      </c>
      <c r="M316" s="24">
        <v>0.01</v>
      </c>
      <c r="N316" s="24">
        <v>0.0</v>
      </c>
      <c r="O316" s="24">
        <v>10.65</v>
      </c>
      <c r="P316" s="24">
        <v>0.0</v>
      </c>
      <c r="Q316" s="25">
        <v>0.0</v>
      </c>
      <c r="R316" s="35"/>
      <c r="S316" s="26" t="s">
        <v>705</v>
      </c>
      <c r="T316" s="27">
        <v>122.0</v>
      </c>
      <c r="U316" s="27">
        <f t="shared" si="312"/>
        <v>1.22</v>
      </c>
      <c r="V316" s="28">
        <f t="shared" ref="V316:AC316" si="314">$U$316*J316</f>
        <v>51.24</v>
      </c>
      <c r="W316" s="28">
        <f t="shared" si="314"/>
        <v>0.61</v>
      </c>
      <c r="X316" s="28">
        <f t="shared" si="314"/>
        <v>0.2806</v>
      </c>
      <c r="Y316" s="28">
        <f t="shared" si="314"/>
        <v>0.0122</v>
      </c>
      <c r="Z316" s="28">
        <f t="shared" si="314"/>
        <v>0</v>
      </c>
      <c r="AA316" s="28">
        <f t="shared" si="314"/>
        <v>12.993</v>
      </c>
      <c r="AB316" s="28">
        <f t="shared" si="314"/>
        <v>0</v>
      </c>
      <c r="AC316" s="29">
        <f t="shared" si="314"/>
        <v>0</v>
      </c>
      <c r="AD316" s="74" t="s">
        <v>797</v>
      </c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ht="14.25" customHeight="1">
      <c r="A317" s="1" t="s">
        <v>53</v>
      </c>
      <c r="B317" s="1" t="s">
        <v>606</v>
      </c>
      <c r="C317" s="2" t="s">
        <v>798</v>
      </c>
      <c r="D317" s="2">
        <v>100.0</v>
      </c>
      <c r="E317" s="2" t="s">
        <v>296</v>
      </c>
      <c r="F317" s="2" t="s">
        <v>799</v>
      </c>
      <c r="G317" s="2">
        <v>3020.0</v>
      </c>
      <c r="H317" s="2" t="s">
        <v>298</v>
      </c>
      <c r="I317" s="23">
        <v>100.0</v>
      </c>
      <c r="J317" s="24">
        <v>89.0</v>
      </c>
      <c r="K317" s="24">
        <v>1.09</v>
      </c>
      <c r="L317" s="24">
        <v>0.33</v>
      </c>
      <c r="M317" s="24">
        <v>0.11</v>
      </c>
      <c r="N317" s="24">
        <v>0.0</v>
      </c>
      <c r="O317" s="24">
        <v>22.84</v>
      </c>
      <c r="P317" s="24">
        <v>0.0</v>
      </c>
      <c r="Q317" s="25">
        <v>1.0</v>
      </c>
      <c r="R317" s="35"/>
      <c r="S317" s="26" t="s">
        <v>705</v>
      </c>
      <c r="T317" s="27">
        <v>118.0</v>
      </c>
      <c r="U317" s="27">
        <f t="shared" si="312"/>
        <v>1.18</v>
      </c>
      <c r="V317" s="28">
        <f t="shared" ref="V317:AC317" si="315">$U$317*J317</f>
        <v>105.02</v>
      </c>
      <c r="W317" s="28">
        <f t="shared" si="315"/>
        <v>1.2862</v>
      </c>
      <c r="X317" s="28">
        <f t="shared" si="315"/>
        <v>0.3894</v>
      </c>
      <c r="Y317" s="28">
        <f t="shared" si="315"/>
        <v>0.1298</v>
      </c>
      <c r="Z317" s="28">
        <f t="shared" si="315"/>
        <v>0</v>
      </c>
      <c r="AA317" s="28">
        <f t="shared" si="315"/>
        <v>26.9512</v>
      </c>
      <c r="AB317" s="28">
        <f t="shared" si="315"/>
        <v>0</v>
      </c>
      <c r="AC317" s="29">
        <f t="shared" si="315"/>
        <v>1.18</v>
      </c>
      <c r="AD317" s="74" t="s">
        <v>799</v>
      </c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ht="14.25" customHeight="1">
      <c r="A318" s="1" t="s">
        <v>53</v>
      </c>
      <c r="B318" s="1" t="s">
        <v>606</v>
      </c>
      <c r="C318" s="2" t="s">
        <v>800</v>
      </c>
      <c r="D318" s="2">
        <v>100.0</v>
      </c>
      <c r="E318" s="2" t="s">
        <v>296</v>
      </c>
      <c r="F318" s="2" t="s">
        <v>801</v>
      </c>
      <c r="G318" s="2" t="s">
        <v>802</v>
      </c>
      <c r="H318" s="2"/>
      <c r="I318" s="23">
        <v>100.0</v>
      </c>
      <c r="J318" s="24">
        <v>56.0</v>
      </c>
      <c r="K318" s="24">
        <v>1.1</v>
      </c>
      <c r="L318" s="24">
        <v>1.4</v>
      </c>
      <c r="M318" s="24">
        <v>0.13</v>
      </c>
      <c r="N318" s="24">
        <v>0.0</v>
      </c>
      <c r="O318" s="24">
        <v>9.6</v>
      </c>
      <c r="P318" s="24">
        <v>0.0</v>
      </c>
      <c r="Q318" s="25">
        <v>0.0</v>
      </c>
      <c r="R318" s="35"/>
      <c r="S318" s="26" t="s">
        <v>705</v>
      </c>
      <c r="T318" s="27">
        <v>150.0</v>
      </c>
      <c r="U318" s="27">
        <f t="shared" si="312"/>
        <v>1.5</v>
      </c>
      <c r="V318" s="28">
        <f t="shared" ref="V318:AC318" si="316">$U$318*J318</f>
        <v>84</v>
      </c>
      <c r="W318" s="28">
        <f t="shared" si="316"/>
        <v>1.65</v>
      </c>
      <c r="X318" s="28">
        <f t="shared" si="316"/>
        <v>2.1</v>
      </c>
      <c r="Y318" s="28">
        <f t="shared" si="316"/>
        <v>0.195</v>
      </c>
      <c r="Z318" s="28">
        <f t="shared" si="316"/>
        <v>0</v>
      </c>
      <c r="AA318" s="28">
        <f t="shared" si="316"/>
        <v>14.4</v>
      </c>
      <c r="AB318" s="28">
        <f t="shared" si="316"/>
        <v>0</v>
      </c>
      <c r="AC318" s="29">
        <f t="shared" si="316"/>
        <v>0</v>
      </c>
      <c r="AD318" s="74" t="s">
        <v>801</v>
      </c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ht="14.25" customHeight="1">
      <c r="A319" s="1" t="s">
        <v>53</v>
      </c>
      <c r="B319" s="1" t="s">
        <v>606</v>
      </c>
      <c r="C319" s="2" t="s">
        <v>803</v>
      </c>
      <c r="D319" s="2">
        <v>100.0</v>
      </c>
      <c r="E319" s="2" t="s">
        <v>296</v>
      </c>
      <c r="F319" s="2" t="s">
        <v>804</v>
      </c>
      <c r="G319" s="2">
        <v>3975.0</v>
      </c>
      <c r="H319" s="2" t="s">
        <v>298</v>
      </c>
      <c r="I319" s="23">
        <v>100.0</v>
      </c>
      <c r="J319" s="24">
        <v>147.0</v>
      </c>
      <c r="K319" s="24">
        <v>1.47</v>
      </c>
      <c r="L319" s="24">
        <v>5.33</v>
      </c>
      <c r="M319" s="24">
        <v>0.0</v>
      </c>
      <c r="N319" s="24">
        <v>0.0</v>
      </c>
      <c r="O319" s="24">
        <v>27.09</v>
      </c>
      <c r="P319" s="24">
        <v>0.0</v>
      </c>
      <c r="Q319" s="25">
        <v>2.0</v>
      </c>
      <c r="R319" s="35"/>
      <c r="S319" s="26" t="s">
        <v>705</v>
      </c>
      <c r="T319" s="27">
        <v>800.0</v>
      </c>
      <c r="U319" s="27">
        <f t="shared" si="312"/>
        <v>8</v>
      </c>
      <c r="V319" s="28">
        <f t="shared" ref="V319:AC319" si="317">$U$319*J319</f>
        <v>1176</v>
      </c>
      <c r="W319" s="28">
        <f t="shared" si="317"/>
        <v>11.76</v>
      </c>
      <c r="X319" s="28">
        <f t="shared" si="317"/>
        <v>42.64</v>
      </c>
      <c r="Y319" s="28">
        <f t="shared" si="317"/>
        <v>0</v>
      </c>
      <c r="Z319" s="28">
        <f t="shared" si="317"/>
        <v>0</v>
      </c>
      <c r="AA319" s="28">
        <f t="shared" si="317"/>
        <v>216.72</v>
      </c>
      <c r="AB319" s="28">
        <f t="shared" si="317"/>
        <v>0</v>
      </c>
      <c r="AC319" s="29">
        <f t="shared" si="317"/>
        <v>16</v>
      </c>
      <c r="AD319" s="30" t="s">
        <v>804</v>
      </c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ht="14.25" customHeight="1">
      <c r="A320" s="78" t="s">
        <v>805</v>
      </c>
      <c r="B320" s="1" t="s">
        <v>606</v>
      </c>
      <c r="C320" s="2"/>
      <c r="D320" s="2"/>
      <c r="E320" s="2"/>
      <c r="F320" s="2" t="s">
        <v>806</v>
      </c>
      <c r="G320" s="2"/>
      <c r="H320" s="2" t="s">
        <v>298</v>
      </c>
      <c r="I320" s="23">
        <v>100.0</v>
      </c>
      <c r="J320" s="35">
        <v>34.0</v>
      </c>
      <c r="K320" s="35">
        <v>0.84</v>
      </c>
      <c r="L320" s="24">
        <v>5.33</v>
      </c>
      <c r="M320" s="35">
        <v>0.051</v>
      </c>
      <c r="N320" s="35">
        <v>0.0</v>
      </c>
      <c r="O320" s="35">
        <v>8.16</v>
      </c>
      <c r="P320" s="24">
        <v>0.0</v>
      </c>
      <c r="Q320" s="25">
        <v>2.0</v>
      </c>
      <c r="R320" s="35"/>
      <c r="S320" s="26" t="s">
        <v>389</v>
      </c>
      <c r="T320" s="27">
        <v>200.0</v>
      </c>
      <c r="U320" s="27">
        <f t="shared" si="312"/>
        <v>2</v>
      </c>
      <c r="V320" s="28">
        <f t="shared" ref="V320:AC320" si="318">$U$320*J320</f>
        <v>68</v>
      </c>
      <c r="W320" s="28">
        <f t="shared" si="318"/>
        <v>1.68</v>
      </c>
      <c r="X320" s="28">
        <f t="shared" si="318"/>
        <v>10.66</v>
      </c>
      <c r="Y320" s="28">
        <f t="shared" si="318"/>
        <v>0.102</v>
      </c>
      <c r="Z320" s="28">
        <f t="shared" si="318"/>
        <v>0</v>
      </c>
      <c r="AA320" s="28">
        <f t="shared" si="318"/>
        <v>16.32</v>
      </c>
      <c r="AB320" s="28">
        <f t="shared" si="318"/>
        <v>0</v>
      </c>
      <c r="AC320" s="29">
        <f t="shared" si="318"/>
        <v>4</v>
      </c>
      <c r="AD320" s="3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ht="14.25" customHeight="1">
      <c r="A321" s="1" t="s">
        <v>53</v>
      </c>
      <c r="B321" s="1" t="s">
        <v>606</v>
      </c>
      <c r="C321" s="2"/>
      <c r="D321" s="2"/>
      <c r="E321" s="2"/>
      <c r="F321" s="66" t="s">
        <v>807</v>
      </c>
      <c r="G321" s="2"/>
      <c r="H321" s="2" t="s">
        <v>298</v>
      </c>
      <c r="I321" s="23">
        <v>100.0</v>
      </c>
      <c r="J321" s="35">
        <v>32.0</v>
      </c>
      <c r="K321" s="35">
        <v>0.67</v>
      </c>
      <c r="L321" s="24">
        <v>5.33</v>
      </c>
      <c r="M321" s="35">
        <v>0.015</v>
      </c>
      <c r="N321" s="35">
        <v>0.0</v>
      </c>
      <c r="O321" s="35">
        <v>7.68</v>
      </c>
      <c r="P321" s="24">
        <v>0.0</v>
      </c>
      <c r="Q321" s="25">
        <v>2.0</v>
      </c>
      <c r="R321" s="35"/>
      <c r="S321" s="26" t="s">
        <v>705</v>
      </c>
      <c r="T321" s="27">
        <v>12.0</v>
      </c>
      <c r="U321" s="27">
        <f t="shared" si="312"/>
        <v>0.12</v>
      </c>
      <c r="V321" s="28">
        <f t="shared" ref="V321:AC321" si="319">$U$321*J321</f>
        <v>3.84</v>
      </c>
      <c r="W321" s="28">
        <f t="shared" si="319"/>
        <v>0.0804</v>
      </c>
      <c r="X321" s="28">
        <f t="shared" si="319"/>
        <v>0.6396</v>
      </c>
      <c r="Y321" s="28">
        <f t="shared" si="319"/>
        <v>0.0018</v>
      </c>
      <c r="Z321" s="28">
        <f t="shared" si="319"/>
        <v>0</v>
      </c>
      <c r="AA321" s="28">
        <f t="shared" si="319"/>
        <v>0.9216</v>
      </c>
      <c r="AB321" s="28">
        <f t="shared" si="319"/>
        <v>0</v>
      </c>
      <c r="AC321" s="29">
        <f t="shared" si="319"/>
        <v>0.24</v>
      </c>
      <c r="AD321" s="3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ht="14.25" customHeight="1">
      <c r="A322" s="1"/>
      <c r="B322" s="1" t="s">
        <v>606</v>
      </c>
      <c r="C322" s="2"/>
      <c r="D322" s="2"/>
      <c r="E322" s="2"/>
      <c r="F322" s="66" t="s">
        <v>808</v>
      </c>
      <c r="G322" s="2"/>
      <c r="H322" s="2" t="s">
        <v>298</v>
      </c>
      <c r="I322" s="23">
        <v>100.0</v>
      </c>
      <c r="J322" s="35">
        <v>46.0</v>
      </c>
      <c r="K322" s="35">
        <v>0.7</v>
      </c>
      <c r="L322" s="24">
        <v>5.33</v>
      </c>
      <c r="M322" s="35">
        <v>0.017</v>
      </c>
      <c r="N322" s="35">
        <v>0.0</v>
      </c>
      <c r="O322" s="35">
        <v>11.42</v>
      </c>
      <c r="P322" s="24">
        <v>0.0</v>
      </c>
      <c r="Q322" s="25">
        <v>2.0</v>
      </c>
      <c r="R322" s="35"/>
      <c r="S322" s="26" t="s">
        <v>705</v>
      </c>
      <c r="T322" s="27">
        <v>120.0</v>
      </c>
      <c r="U322" s="27">
        <f t="shared" si="312"/>
        <v>1.2</v>
      </c>
      <c r="V322" s="28">
        <f t="shared" ref="V322:AC322" si="320">$U$322*J322</f>
        <v>55.2</v>
      </c>
      <c r="W322" s="28">
        <f t="shared" si="320"/>
        <v>0.84</v>
      </c>
      <c r="X322" s="28">
        <f t="shared" si="320"/>
        <v>6.396</v>
      </c>
      <c r="Y322" s="28">
        <f t="shared" si="320"/>
        <v>0.0204</v>
      </c>
      <c r="Z322" s="28">
        <f t="shared" si="320"/>
        <v>0</v>
      </c>
      <c r="AA322" s="28">
        <f t="shared" si="320"/>
        <v>13.704</v>
      </c>
      <c r="AB322" s="28">
        <f t="shared" si="320"/>
        <v>0</v>
      </c>
      <c r="AC322" s="29">
        <f t="shared" si="320"/>
        <v>2.4</v>
      </c>
      <c r="AD322" s="3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ht="14.25" customHeight="1">
      <c r="A323" s="1"/>
      <c r="B323" s="1" t="s">
        <v>606</v>
      </c>
      <c r="C323" s="2"/>
      <c r="D323" s="2"/>
      <c r="E323" s="2"/>
      <c r="F323" s="66" t="s">
        <v>809</v>
      </c>
      <c r="G323" s="2"/>
      <c r="H323" s="2" t="s">
        <v>298</v>
      </c>
      <c r="I323" s="23">
        <v>100.0</v>
      </c>
      <c r="J323" s="35">
        <v>63.0</v>
      </c>
      <c r="K323" s="35">
        <v>1.06</v>
      </c>
      <c r="L323" s="24">
        <v>5.33</v>
      </c>
      <c r="M323" s="35">
        <v>0.038</v>
      </c>
      <c r="N323" s="35">
        <v>0.0</v>
      </c>
      <c r="O323" s="35">
        <v>16.01</v>
      </c>
      <c r="P323" s="24">
        <v>0.0</v>
      </c>
      <c r="Q323" s="25">
        <v>2.0</v>
      </c>
      <c r="R323" s="35"/>
      <c r="S323" s="26" t="s">
        <v>705</v>
      </c>
      <c r="T323" s="27">
        <v>11.0</v>
      </c>
      <c r="U323" s="27">
        <f t="shared" si="312"/>
        <v>0.11</v>
      </c>
      <c r="V323" s="28">
        <f t="shared" ref="V323:AD323" si="321">$U$323*J323</f>
        <v>6.93</v>
      </c>
      <c r="W323" s="28">
        <f t="shared" si="321"/>
        <v>0.1166</v>
      </c>
      <c r="X323" s="28">
        <f t="shared" si="321"/>
        <v>0.5863</v>
      </c>
      <c r="Y323" s="28">
        <f t="shared" si="321"/>
        <v>0.00418</v>
      </c>
      <c r="Z323" s="28">
        <f t="shared" si="321"/>
        <v>0</v>
      </c>
      <c r="AA323" s="28">
        <f t="shared" si="321"/>
        <v>1.7611</v>
      </c>
      <c r="AB323" s="28">
        <f t="shared" si="321"/>
        <v>0</v>
      </c>
      <c r="AC323" s="29">
        <f t="shared" si="321"/>
        <v>0.22</v>
      </c>
      <c r="AD323" s="28">
        <f t="shared" si="321"/>
        <v>0</v>
      </c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ht="14.25" customHeight="1">
      <c r="A324" s="1"/>
      <c r="B324" s="1" t="s">
        <v>606</v>
      </c>
      <c r="C324" s="2"/>
      <c r="D324" s="2"/>
      <c r="E324" s="2"/>
      <c r="F324" s="2" t="s">
        <v>810</v>
      </c>
      <c r="G324" s="2"/>
      <c r="H324" s="2" t="s">
        <v>298</v>
      </c>
      <c r="I324" s="23">
        <v>100.0</v>
      </c>
      <c r="J324" s="35">
        <v>65.0</v>
      </c>
      <c r="K324" s="35">
        <v>0.51</v>
      </c>
      <c r="L324" s="24">
        <v>5.33</v>
      </c>
      <c r="M324" s="35">
        <v>0.066</v>
      </c>
      <c r="N324" s="35">
        <v>0.0</v>
      </c>
      <c r="O324" s="35">
        <v>17.0</v>
      </c>
      <c r="P324" s="24">
        <v>0.0</v>
      </c>
      <c r="Q324" s="25">
        <v>2.0</v>
      </c>
      <c r="R324" s="35"/>
      <c r="S324" s="26" t="s">
        <v>705</v>
      </c>
      <c r="T324" s="27">
        <v>150.0</v>
      </c>
      <c r="U324" s="27">
        <f t="shared" si="312"/>
        <v>1.5</v>
      </c>
      <c r="V324" s="28">
        <f t="shared" ref="V324:AD324" si="322">$U$324*J324</f>
        <v>97.5</v>
      </c>
      <c r="W324" s="28">
        <f t="shared" si="322"/>
        <v>0.765</v>
      </c>
      <c r="X324" s="28">
        <f t="shared" si="322"/>
        <v>7.995</v>
      </c>
      <c r="Y324" s="28">
        <f t="shared" si="322"/>
        <v>0.099</v>
      </c>
      <c r="Z324" s="28">
        <f t="shared" si="322"/>
        <v>0</v>
      </c>
      <c r="AA324" s="28">
        <f t="shared" si="322"/>
        <v>25.5</v>
      </c>
      <c r="AB324" s="28">
        <f t="shared" si="322"/>
        <v>0</v>
      </c>
      <c r="AC324" s="29">
        <f t="shared" si="322"/>
        <v>3</v>
      </c>
      <c r="AD324" s="28">
        <f t="shared" si="322"/>
        <v>0</v>
      </c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ht="14.25" customHeight="1">
      <c r="A325" s="1"/>
      <c r="B325" s="1" t="s">
        <v>606</v>
      </c>
      <c r="C325" s="2"/>
      <c r="D325" s="2"/>
      <c r="E325" s="2"/>
      <c r="F325" s="2" t="s">
        <v>811</v>
      </c>
      <c r="G325" s="2"/>
      <c r="H325" s="2" t="s">
        <v>298</v>
      </c>
      <c r="I325" s="23">
        <v>100.0</v>
      </c>
      <c r="J325" s="35">
        <v>50.0</v>
      </c>
      <c r="K325" s="35">
        <v>0.54</v>
      </c>
      <c r="L325" s="24">
        <v>5.33</v>
      </c>
      <c r="M325" s="35">
        <v>0.009</v>
      </c>
      <c r="N325" s="35">
        <v>0.0</v>
      </c>
      <c r="O325" s="35">
        <v>13.12</v>
      </c>
      <c r="P325" s="24">
        <v>0.0</v>
      </c>
      <c r="Q325" s="25">
        <v>2.0</v>
      </c>
      <c r="R325" s="35"/>
      <c r="S325" s="26" t="s">
        <v>705</v>
      </c>
      <c r="T325" s="27">
        <v>150.0</v>
      </c>
      <c r="U325" s="27">
        <f t="shared" si="312"/>
        <v>1.5</v>
      </c>
      <c r="V325" s="28">
        <f t="shared" ref="V325:AD325" si="323">$U$325*J325</f>
        <v>75</v>
      </c>
      <c r="W325" s="28">
        <f t="shared" si="323"/>
        <v>0.81</v>
      </c>
      <c r="X325" s="28">
        <f t="shared" si="323"/>
        <v>7.995</v>
      </c>
      <c r="Y325" s="28">
        <f t="shared" si="323"/>
        <v>0.0135</v>
      </c>
      <c r="Z325" s="28">
        <f t="shared" si="323"/>
        <v>0</v>
      </c>
      <c r="AA325" s="28">
        <f t="shared" si="323"/>
        <v>19.68</v>
      </c>
      <c r="AB325" s="28">
        <f t="shared" si="323"/>
        <v>0</v>
      </c>
      <c r="AC325" s="29">
        <f t="shared" si="323"/>
        <v>3</v>
      </c>
      <c r="AD325" s="28">
        <f t="shared" si="323"/>
        <v>0</v>
      </c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ht="14.25" customHeight="1">
      <c r="A326" s="1"/>
      <c r="B326" s="1" t="s">
        <v>606</v>
      </c>
      <c r="C326" s="2"/>
      <c r="D326" s="2"/>
      <c r="E326" s="2"/>
      <c r="F326" s="66" t="s">
        <v>812</v>
      </c>
      <c r="G326" s="2"/>
      <c r="H326" s="2" t="s">
        <v>298</v>
      </c>
      <c r="I326" s="23">
        <v>100.0</v>
      </c>
      <c r="J326" s="35">
        <v>57.0</v>
      </c>
      <c r="K326" s="35">
        <v>0.74</v>
      </c>
      <c r="L326" s="24">
        <v>5.33</v>
      </c>
      <c r="M326" s="35">
        <v>0.028</v>
      </c>
      <c r="N326" s="35">
        <v>0.0</v>
      </c>
      <c r="O326" s="35">
        <v>14.49</v>
      </c>
      <c r="P326" s="24">
        <v>0.0</v>
      </c>
      <c r="Q326" s="25">
        <v>2.0</v>
      </c>
      <c r="R326" s="35"/>
      <c r="S326" s="26" t="s">
        <v>705</v>
      </c>
      <c r="T326" s="27">
        <v>150.0</v>
      </c>
      <c r="U326" s="27">
        <f t="shared" si="312"/>
        <v>1.5</v>
      </c>
      <c r="V326" s="28">
        <f t="shared" ref="V326:AC326" si="324">$U$326*J326</f>
        <v>85.5</v>
      </c>
      <c r="W326" s="28">
        <f t="shared" si="324"/>
        <v>1.11</v>
      </c>
      <c r="X326" s="28">
        <f t="shared" si="324"/>
        <v>7.995</v>
      </c>
      <c r="Y326" s="28">
        <f t="shared" si="324"/>
        <v>0.042</v>
      </c>
      <c r="Z326" s="28">
        <f t="shared" si="324"/>
        <v>0</v>
      </c>
      <c r="AA326" s="28">
        <f t="shared" si="324"/>
        <v>21.735</v>
      </c>
      <c r="AB326" s="28">
        <f t="shared" si="324"/>
        <v>0</v>
      </c>
      <c r="AC326" s="29">
        <f t="shared" si="324"/>
        <v>3</v>
      </c>
      <c r="AD326" s="3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ht="14.25" customHeight="1">
      <c r="A327" s="1"/>
      <c r="B327" s="1" t="s">
        <v>606</v>
      </c>
      <c r="C327" s="2"/>
      <c r="D327" s="2"/>
      <c r="E327" s="2"/>
      <c r="F327" s="2" t="s">
        <v>813</v>
      </c>
      <c r="G327" s="2"/>
      <c r="H327" s="2" t="s">
        <v>298</v>
      </c>
      <c r="I327" s="23">
        <v>100.0</v>
      </c>
      <c r="J327" s="35">
        <v>30.0</v>
      </c>
      <c r="K327" s="35">
        <v>0.61</v>
      </c>
      <c r="L327" s="24">
        <v>5.33</v>
      </c>
      <c r="M327" s="35">
        <v>0.016</v>
      </c>
      <c r="N327" s="35">
        <v>0.0</v>
      </c>
      <c r="O327" s="35">
        <v>7.55</v>
      </c>
      <c r="P327" s="24">
        <v>0.0</v>
      </c>
      <c r="Q327" s="25">
        <v>2.0</v>
      </c>
      <c r="R327" s="35"/>
      <c r="S327" s="26" t="s">
        <v>389</v>
      </c>
      <c r="T327" s="27">
        <v>180.0</v>
      </c>
      <c r="U327" s="27">
        <f t="shared" si="312"/>
        <v>1.8</v>
      </c>
      <c r="V327" s="28">
        <f t="shared" ref="V327:AC327" si="325">$U$327*J327</f>
        <v>54</v>
      </c>
      <c r="W327" s="28">
        <f t="shared" si="325"/>
        <v>1.098</v>
      </c>
      <c r="X327" s="28">
        <f t="shared" si="325"/>
        <v>9.594</v>
      </c>
      <c r="Y327" s="28">
        <f t="shared" si="325"/>
        <v>0.0288</v>
      </c>
      <c r="Z327" s="28">
        <f t="shared" si="325"/>
        <v>0</v>
      </c>
      <c r="AA327" s="28">
        <f t="shared" si="325"/>
        <v>13.59</v>
      </c>
      <c r="AB327" s="28">
        <f t="shared" si="325"/>
        <v>0</v>
      </c>
      <c r="AC327" s="29">
        <f t="shared" si="325"/>
        <v>3.6</v>
      </c>
      <c r="AD327" s="3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ht="14.25" customHeight="1">
      <c r="A328" s="1"/>
      <c r="B328" s="1" t="s">
        <v>606</v>
      </c>
      <c r="C328" s="2"/>
      <c r="D328" s="2"/>
      <c r="E328" s="2"/>
      <c r="F328" s="66" t="s">
        <v>814</v>
      </c>
      <c r="G328" s="2"/>
      <c r="H328" s="2" t="s">
        <v>298</v>
      </c>
      <c r="I328" s="23">
        <v>100.0</v>
      </c>
      <c r="J328" s="35">
        <v>60.0</v>
      </c>
      <c r="K328" s="35">
        <v>1.23</v>
      </c>
      <c r="L328" s="24">
        <v>5.33</v>
      </c>
      <c r="M328" s="35">
        <v>0.149</v>
      </c>
      <c r="N328" s="35">
        <v>0.0</v>
      </c>
      <c r="O328" s="35">
        <v>14.23</v>
      </c>
      <c r="P328" s="24">
        <v>0.0</v>
      </c>
      <c r="Q328" s="25">
        <v>2.0</v>
      </c>
      <c r="R328" s="35"/>
      <c r="S328" s="26" t="s">
        <v>705</v>
      </c>
      <c r="T328" s="27">
        <v>105.0</v>
      </c>
      <c r="U328" s="27">
        <f t="shared" si="312"/>
        <v>1.05</v>
      </c>
      <c r="V328" s="28">
        <f t="shared" ref="V328:AC328" si="326">$U$328*J328</f>
        <v>63</v>
      </c>
      <c r="W328" s="28">
        <f t="shared" si="326"/>
        <v>1.2915</v>
      </c>
      <c r="X328" s="28">
        <f t="shared" si="326"/>
        <v>5.5965</v>
      </c>
      <c r="Y328" s="28">
        <f t="shared" si="326"/>
        <v>0.15645</v>
      </c>
      <c r="Z328" s="28">
        <f t="shared" si="326"/>
        <v>0</v>
      </c>
      <c r="AA328" s="28">
        <f t="shared" si="326"/>
        <v>14.9415</v>
      </c>
      <c r="AB328" s="28">
        <f t="shared" si="326"/>
        <v>0</v>
      </c>
      <c r="AC328" s="29">
        <f t="shared" si="326"/>
        <v>2.1</v>
      </c>
      <c r="AD328" s="3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ht="14.25" customHeight="1">
      <c r="A329" s="1"/>
      <c r="B329" s="1" t="s">
        <v>606</v>
      </c>
      <c r="C329" s="2"/>
      <c r="D329" s="2"/>
      <c r="E329" s="2"/>
      <c r="F329" s="2" t="s">
        <v>815</v>
      </c>
      <c r="G329" s="2"/>
      <c r="H329" s="2" t="s">
        <v>61</v>
      </c>
      <c r="I329" s="91">
        <v>100.0</v>
      </c>
      <c r="J329" s="92">
        <v>40.0</v>
      </c>
      <c r="K329" s="92">
        <v>0.7</v>
      </c>
      <c r="L329" s="93">
        <v>5.33</v>
      </c>
      <c r="M329" s="92">
        <v>0.019</v>
      </c>
      <c r="N329" s="92">
        <v>0.0</v>
      </c>
      <c r="O329" s="92">
        <v>8.5</v>
      </c>
      <c r="P329" s="93">
        <v>0.0</v>
      </c>
      <c r="Q329" s="94">
        <v>2.0</v>
      </c>
      <c r="R329" s="35"/>
      <c r="S329" s="95" t="s">
        <v>705</v>
      </c>
      <c r="T329" s="96">
        <v>1000.0</v>
      </c>
      <c r="U329" s="96">
        <f t="shared" si="312"/>
        <v>10</v>
      </c>
      <c r="V329" s="97">
        <f t="shared" ref="V329:AC329" si="327">$U$329*J329</f>
        <v>400</v>
      </c>
      <c r="W329" s="97">
        <f t="shared" si="327"/>
        <v>7</v>
      </c>
      <c r="X329" s="97">
        <f t="shared" si="327"/>
        <v>53.3</v>
      </c>
      <c r="Y329" s="97">
        <f t="shared" si="327"/>
        <v>0.19</v>
      </c>
      <c r="Z329" s="97">
        <f t="shared" si="327"/>
        <v>0</v>
      </c>
      <c r="AA329" s="97">
        <f t="shared" si="327"/>
        <v>85</v>
      </c>
      <c r="AB329" s="97">
        <f t="shared" si="327"/>
        <v>0</v>
      </c>
      <c r="AC329" s="98">
        <f t="shared" si="327"/>
        <v>20</v>
      </c>
      <c r="AD329" s="3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ht="14.25" customHeight="1">
      <c r="A330" s="1"/>
      <c r="C330" s="2"/>
      <c r="D330" s="2"/>
      <c r="E330" s="2"/>
      <c r="F330" s="2"/>
      <c r="G330" s="2"/>
      <c r="H330" s="2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99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ht="14.25" customHeight="1">
      <c r="A331" s="1"/>
      <c r="C331" s="2"/>
      <c r="D331" s="2"/>
      <c r="E331" s="2"/>
      <c r="F331" s="2"/>
      <c r="G331" s="2"/>
      <c r="H331" s="2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99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ht="14.25" customHeight="1">
      <c r="A332" s="1"/>
      <c r="C332" s="2"/>
      <c r="D332" s="2"/>
      <c r="E332" s="2"/>
      <c r="F332" s="2"/>
      <c r="G332" s="2"/>
      <c r="H332" s="2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99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ht="14.25" customHeight="1">
      <c r="A333" s="1"/>
      <c r="C333" s="2"/>
      <c r="D333" s="2"/>
      <c r="E333" s="2"/>
      <c r="F333" s="2"/>
      <c r="G333" s="2"/>
      <c r="H333" s="2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99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ht="14.25" customHeight="1">
      <c r="A334" s="1"/>
      <c r="C334" s="2"/>
      <c r="D334" s="2"/>
      <c r="E334" s="2"/>
      <c r="F334" s="2"/>
      <c r="G334" s="2"/>
      <c r="H334" s="2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99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ht="14.25" customHeight="1">
      <c r="A335" s="1"/>
      <c r="C335" s="2"/>
      <c r="D335" s="2"/>
      <c r="E335" s="2"/>
      <c r="F335" s="2"/>
      <c r="G335" s="2"/>
      <c r="H335" s="2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99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ht="14.25" customHeight="1">
      <c r="A336" s="1"/>
      <c r="C336" s="2"/>
      <c r="D336" s="2"/>
      <c r="E336" s="2"/>
      <c r="F336" s="2"/>
      <c r="G336" s="2"/>
      <c r="H336" s="2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99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ht="14.25" customHeight="1">
      <c r="A337" s="1"/>
      <c r="C337" s="2"/>
      <c r="D337" s="2"/>
      <c r="E337" s="2"/>
      <c r="F337" s="2"/>
      <c r="G337" s="2"/>
      <c r="H337" s="2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99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ht="14.25" customHeight="1">
      <c r="A338" s="1"/>
      <c r="C338" s="2"/>
      <c r="D338" s="2"/>
      <c r="E338" s="2"/>
      <c r="F338" s="2"/>
      <c r="G338" s="2"/>
      <c r="H338" s="2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99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ht="14.25" customHeight="1">
      <c r="A339" s="1"/>
      <c r="C339" s="2"/>
      <c r="D339" s="2"/>
      <c r="E339" s="2"/>
      <c r="F339" s="2"/>
      <c r="G339" s="2"/>
      <c r="H339" s="2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99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ht="14.25" customHeight="1">
      <c r="A340" s="1"/>
      <c r="C340" s="2"/>
      <c r="D340" s="2"/>
      <c r="E340" s="2"/>
      <c r="F340" s="2"/>
      <c r="G340" s="2"/>
      <c r="H340" s="2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99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ht="14.25" customHeight="1">
      <c r="A341" s="1"/>
      <c r="C341" s="2"/>
      <c r="D341" s="2"/>
      <c r="E341" s="2"/>
      <c r="F341" s="2"/>
      <c r="G341" s="2"/>
      <c r="H341" s="2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99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ht="14.25" customHeight="1">
      <c r="A342" s="1"/>
      <c r="C342" s="2"/>
      <c r="D342" s="2"/>
      <c r="E342" s="2"/>
      <c r="F342" s="2"/>
      <c r="G342" s="2"/>
      <c r="H342" s="2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99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ht="14.25" customHeight="1">
      <c r="A343" s="1"/>
      <c r="C343" s="2"/>
      <c r="D343" s="2"/>
      <c r="E343" s="2"/>
      <c r="F343" s="2"/>
      <c r="G343" s="2"/>
      <c r="H343" s="2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99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ht="14.25" customHeight="1">
      <c r="A344" s="1"/>
      <c r="C344" s="2"/>
      <c r="D344" s="2"/>
      <c r="E344" s="2"/>
      <c r="F344" s="2"/>
      <c r="G344" s="2"/>
      <c r="H344" s="2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99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ht="14.25" customHeight="1">
      <c r="A345" s="1"/>
      <c r="C345" s="2"/>
      <c r="D345" s="2"/>
      <c r="E345" s="2"/>
      <c r="F345" s="2"/>
      <c r="G345" s="2"/>
      <c r="H345" s="2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99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ht="14.25" customHeight="1">
      <c r="A346" s="1"/>
      <c r="C346" s="2"/>
      <c r="D346" s="2"/>
      <c r="E346" s="2"/>
      <c r="F346" s="2"/>
      <c r="G346" s="2"/>
      <c r="H346" s="2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99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ht="14.25" customHeight="1">
      <c r="A347" s="1"/>
      <c r="C347" s="2"/>
      <c r="D347" s="2"/>
      <c r="E347" s="2"/>
      <c r="F347" s="2"/>
      <c r="G347" s="2"/>
      <c r="H347" s="2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99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ht="14.25" customHeight="1">
      <c r="A348" s="1"/>
      <c r="C348" s="2"/>
      <c r="D348" s="2"/>
      <c r="E348" s="2"/>
      <c r="F348" s="2"/>
      <c r="G348" s="2"/>
      <c r="H348" s="2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99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ht="14.25" customHeight="1">
      <c r="A349" s="1"/>
      <c r="C349" s="2"/>
      <c r="D349" s="2"/>
      <c r="E349" s="2"/>
      <c r="F349" s="2"/>
      <c r="G349" s="2"/>
      <c r="H349" s="2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99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ht="14.25" customHeight="1">
      <c r="A350" s="1"/>
      <c r="C350" s="2"/>
      <c r="D350" s="2"/>
      <c r="E350" s="2"/>
      <c r="F350" s="2"/>
      <c r="G350" s="2"/>
      <c r="H350" s="2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99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ht="14.25" customHeight="1">
      <c r="A351" s="1"/>
      <c r="C351" s="2"/>
      <c r="D351" s="2"/>
      <c r="E351" s="2"/>
      <c r="F351" s="2"/>
      <c r="G351" s="2"/>
      <c r="H351" s="2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99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ht="14.25" customHeight="1">
      <c r="A352" s="1"/>
      <c r="C352" s="2"/>
      <c r="D352" s="2"/>
      <c r="E352" s="2"/>
      <c r="F352" s="2"/>
      <c r="G352" s="2"/>
      <c r="H352" s="2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99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ht="14.25" customHeight="1">
      <c r="A353" s="1"/>
      <c r="C353" s="2"/>
      <c r="D353" s="2"/>
      <c r="E353" s="2"/>
      <c r="F353" s="2"/>
      <c r="G353" s="2"/>
      <c r="H353" s="2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99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ht="14.25" customHeight="1">
      <c r="A354" s="1"/>
      <c r="C354" s="2"/>
      <c r="D354" s="2"/>
      <c r="E354" s="2"/>
      <c r="F354" s="2"/>
      <c r="G354" s="2"/>
      <c r="H354" s="2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99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ht="14.25" customHeight="1">
      <c r="A355" s="1"/>
      <c r="C355" s="2"/>
      <c r="D355" s="2"/>
      <c r="E355" s="2"/>
      <c r="F355" s="2"/>
      <c r="G355" s="2"/>
      <c r="H355" s="2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99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ht="14.25" customHeight="1">
      <c r="A356" s="1"/>
      <c r="C356" s="2"/>
      <c r="D356" s="2"/>
      <c r="E356" s="2"/>
      <c r="F356" s="2"/>
      <c r="G356" s="2"/>
      <c r="H356" s="2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99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ht="14.25" customHeight="1">
      <c r="A357" s="1"/>
      <c r="C357" s="2"/>
      <c r="D357" s="2"/>
      <c r="E357" s="2"/>
      <c r="F357" s="2"/>
      <c r="G357" s="2"/>
      <c r="H357" s="2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99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ht="14.25" customHeight="1">
      <c r="A358" s="1"/>
      <c r="C358" s="2"/>
      <c r="D358" s="2"/>
      <c r="E358" s="2"/>
      <c r="F358" s="2"/>
      <c r="G358" s="2"/>
      <c r="H358" s="2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99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ht="14.25" customHeight="1">
      <c r="A359" s="1"/>
      <c r="C359" s="2"/>
      <c r="D359" s="2"/>
      <c r="E359" s="2"/>
      <c r="F359" s="2"/>
      <c r="G359" s="2"/>
      <c r="H359" s="2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99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ht="14.25" customHeight="1">
      <c r="A360" s="1"/>
      <c r="C360" s="2"/>
      <c r="D360" s="2"/>
      <c r="E360" s="2"/>
      <c r="F360" s="2"/>
      <c r="G360" s="2"/>
      <c r="H360" s="2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99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ht="14.25" customHeight="1">
      <c r="A361" s="1"/>
      <c r="C361" s="2"/>
      <c r="D361" s="2"/>
      <c r="E361" s="2"/>
      <c r="F361" s="2"/>
      <c r="G361" s="2"/>
      <c r="H361" s="2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99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ht="14.25" customHeight="1">
      <c r="A362" s="1"/>
      <c r="C362" s="2"/>
      <c r="D362" s="2"/>
      <c r="E362" s="2"/>
      <c r="F362" s="2"/>
      <c r="G362" s="2"/>
      <c r="H362" s="2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99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ht="14.25" customHeight="1">
      <c r="A363" s="1"/>
      <c r="C363" s="2"/>
      <c r="D363" s="2"/>
      <c r="E363" s="2"/>
      <c r="F363" s="2"/>
      <c r="G363" s="2"/>
      <c r="H363" s="2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99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ht="14.25" customHeight="1">
      <c r="A364" s="1"/>
      <c r="C364" s="2"/>
      <c r="D364" s="2"/>
      <c r="E364" s="2"/>
      <c r="F364" s="2"/>
      <c r="G364" s="2"/>
      <c r="H364" s="2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99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ht="14.25" customHeight="1">
      <c r="A365" s="1"/>
      <c r="C365" s="2"/>
      <c r="D365" s="2"/>
      <c r="E365" s="2"/>
      <c r="F365" s="2"/>
      <c r="G365" s="2"/>
      <c r="H365" s="2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99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ht="14.25" customHeight="1">
      <c r="A366" s="1"/>
      <c r="C366" s="2"/>
      <c r="D366" s="2"/>
      <c r="E366" s="2"/>
      <c r="F366" s="2"/>
      <c r="G366" s="2"/>
      <c r="H366" s="2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99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ht="14.25" customHeight="1">
      <c r="A367" s="1"/>
      <c r="C367" s="2"/>
      <c r="D367" s="2"/>
      <c r="E367" s="2"/>
      <c r="F367" s="2"/>
      <c r="G367" s="2"/>
      <c r="H367" s="2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99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ht="14.25" customHeight="1">
      <c r="A368" s="1"/>
      <c r="C368" s="2"/>
      <c r="D368" s="2"/>
      <c r="E368" s="2"/>
      <c r="F368" s="2"/>
      <c r="G368" s="2"/>
      <c r="H368" s="2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99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ht="14.25" customHeight="1">
      <c r="A369" s="1"/>
      <c r="C369" s="2"/>
      <c r="D369" s="2"/>
      <c r="E369" s="2"/>
      <c r="F369" s="2"/>
      <c r="G369" s="2"/>
      <c r="H369" s="2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99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ht="14.25" customHeight="1">
      <c r="A370" s="1"/>
      <c r="C370" s="2"/>
      <c r="D370" s="2"/>
      <c r="E370" s="2"/>
      <c r="F370" s="2"/>
      <c r="G370" s="2"/>
      <c r="H370" s="2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99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ht="14.25" customHeight="1">
      <c r="A371" s="1"/>
      <c r="C371" s="2"/>
      <c r="D371" s="2"/>
      <c r="E371" s="2"/>
      <c r="F371" s="2"/>
      <c r="G371" s="2"/>
      <c r="H371" s="2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99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ht="14.25" customHeight="1">
      <c r="A372" s="1"/>
      <c r="C372" s="2"/>
      <c r="D372" s="2"/>
      <c r="E372" s="2"/>
      <c r="F372" s="2"/>
      <c r="G372" s="2"/>
      <c r="H372" s="2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99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ht="14.25" customHeight="1">
      <c r="A373" s="1"/>
      <c r="C373" s="2"/>
      <c r="D373" s="2"/>
      <c r="E373" s="2"/>
      <c r="F373" s="2"/>
      <c r="G373" s="2"/>
      <c r="H373" s="2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99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ht="14.25" customHeight="1">
      <c r="A374" s="1"/>
      <c r="C374" s="2"/>
      <c r="D374" s="2"/>
      <c r="E374" s="2"/>
      <c r="F374" s="2"/>
      <c r="G374" s="2"/>
      <c r="H374" s="2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99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ht="14.25" customHeight="1">
      <c r="A375" s="1"/>
      <c r="C375" s="2"/>
      <c r="D375" s="2"/>
      <c r="E375" s="2"/>
      <c r="F375" s="2"/>
      <c r="G375" s="2"/>
      <c r="H375" s="2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99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ht="14.25" customHeight="1">
      <c r="A376" s="1"/>
      <c r="C376" s="2"/>
      <c r="D376" s="2"/>
      <c r="E376" s="2"/>
      <c r="F376" s="2"/>
      <c r="G376" s="2"/>
      <c r="H376" s="2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99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ht="14.25" customHeight="1">
      <c r="A377" s="1"/>
      <c r="C377" s="2"/>
      <c r="D377" s="2"/>
      <c r="E377" s="2"/>
      <c r="F377" s="2"/>
      <c r="G377" s="2"/>
      <c r="H377" s="2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99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ht="14.25" customHeight="1">
      <c r="A378" s="1"/>
      <c r="C378" s="2"/>
      <c r="D378" s="2"/>
      <c r="E378" s="2"/>
      <c r="F378" s="2"/>
      <c r="G378" s="2"/>
      <c r="H378" s="2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99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ht="14.25" customHeight="1">
      <c r="A379" s="1"/>
      <c r="C379" s="2"/>
      <c r="D379" s="2"/>
      <c r="E379" s="2"/>
      <c r="F379" s="2"/>
      <c r="G379" s="2"/>
      <c r="H379" s="2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99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ht="14.25" customHeight="1">
      <c r="A380" s="1"/>
      <c r="C380" s="2"/>
      <c r="D380" s="2"/>
      <c r="E380" s="2"/>
      <c r="F380" s="2"/>
      <c r="G380" s="2"/>
      <c r="H380" s="2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99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ht="14.25" customHeight="1">
      <c r="A381" s="1"/>
      <c r="C381" s="2"/>
      <c r="D381" s="2"/>
      <c r="E381" s="2"/>
      <c r="F381" s="2"/>
      <c r="G381" s="2"/>
      <c r="H381" s="2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99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ht="14.25" customHeight="1">
      <c r="A382" s="1"/>
      <c r="C382" s="2"/>
      <c r="D382" s="2"/>
      <c r="E382" s="2"/>
      <c r="F382" s="2"/>
      <c r="G382" s="2"/>
      <c r="H382" s="2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99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ht="14.25" customHeight="1">
      <c r="A383" s="1"/>
      <c r="C383" s="2"/>
      <c r="D383" s="2"/>
      <c r="E383" s="2"/>
      <c r="F383" s="2"/>
      <c r="G383" s="2"/>
      <c r="H383" s="2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99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ht="14.25" customHeight="1">
      <c r="A384" s="1"/>
      <c r="C384" s="2"/>
      <c r="D384" s="2"/>
      <c r="E384" s="2"/>
      <c r="F384" s="2"/>
      <c r="G384" s="2"/>
      <c r="H384" s="2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99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ht="14.25" customHeight="1">
      <c r="A385" s="1"/>
      <c r="C385" s="2"/>
      <c r="D385" s="2"/>
      <c r="E385" s="2"/>
      <c r="F385" s="2"/>
      <c r="G385" s="2"/>
      <c r="H385" s="2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99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ht="14.25" customHeight="1">
      <c r="A386" s="1"/>
      <c r="C386" s="2"/>
      <c r="D386" s="2"/>
      <c r="E386" s="2"/>
      <c r="F386" s="2"/>
      <c r="G386" s="2"/>
      <c r="H386" s="2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99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ht="14.25" customHeight="1">
      <c r="A387" s="1"/>
      <c r="C387" s="2"/>
      <c r="D387" s="2"/>
      <c r="E387" s="2"/>
      <c r="F387" s="2"/>
      <c r="G387" s="2"/>
      <c r="H387" s="2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99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ht="14.25" customHeight="1">
      <c r="A388" s="1"/>
      <c r="C388" s="2"/>
      <c r="D388" s="2"/>
      <c r="E388" s="2"/>
      <c r="F388" s="2"/>
      <c r="G388" s="2"/>
      <c r="H388" s="2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99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ht="14.25" customHeight="1">
      <c r="A389" s="1"/>
      <c r="C389" s="2"/>
      <c r="D389" s="2"/>
      <c r="E389" s="2"/>
      <c r="F389" s="2"/>
      <c r="G389" s="2"/>
      <c r="H389" s="2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99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ht="14.25" customHeight="1">
      <c r="A390" s="1"/>
      <c r="C390" s="2"/>
      <c r="D390" s="2"/>
      <c r="E390" s="2"/>
      <c r="F390" s="2"/>
      <c r="G390" s="2"/>
      <c r="H390" s="2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99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ht="14.25" customHeight="1">
      <c r="A391" s="1"/>
      <c r="C391" s="2"/>
      <c r="D391" s="2"/>
      <c r="E391" s="2"/>
      <c r="F391" s="2"/>
      <c r="G391" s="2"/>
      <c r="H391" s="2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99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ht="14.25" customHeight="1">
      <c r="A392" s="1"/>
      <c r="C392" s="2"/>
      <c r="D392" s="2"/>
      <c r="E392" s="2"/>
      <c r="F392" s="2"/>
      <c r="G392" s="2"/>
      <c r="H392" s="2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6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ht="14.25" customHeight="1">
      <c r="A393" s="1"/>
      <c r="C393" s="2"/>
      <c r="D393" s="2"/>
      <c r="E393" s="2"/>
      <c r="F393" s="2"/>
      <c r="G393" s="2"/>
      <c r="H393" s="2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6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ht="14.25" customHeight="1">
      <c r="A394" s="1"/>
      <c r="C394" s="2"/>
      <c r="D394" s="2"/>
      <c r="E394" s="2"/>
      <c r="F394" s="2"/>
      <c r="G394" s="2"/>
      <c r="H394" s="2"/>
      <c r="I394" s="3"/>
      <c r="J394" s="35"/>
      <c r="K394" s="35"/>
      <c r="L394" s="35"/>
      <c r="M394" s="35"/>
      <c r="N394" s="35"/>
      <c r="O394" s="35"/>
      <c r="P394" s="35"/>
      <c r="Q394" s="35"/>
      <c r="R394" s="3"/>
      <c r="S394" s="6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ht="14.25" customHeight="1">
      <c r="A395" s="1"/>
      <c r="C395" s="2"/>
      <c r="D395" s="2"/>
      <c r="E395" s="2"/>
      <c r="F395" s="2"/>
      <c r="G395" s="2"/>
      <c r="H395" s="2"/>
      <c r="I395" s="3"/>
      <c r="J395" s="35"/>
      <c r="K395" s="35"/>
      <c r="L395" s="35"/>
      <c r="M395" s="35"/>
      <c r="N395" s="35"/>
      <c r="O395" s="35"/>
      <c r="P395" s="35"/>
      <c r="Q395" s="35"/>
      <c r="R395" s="3"/>
      <c r="S395" s="6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ht="14.25" customHeight="1">
      <c r="A396" s="1"/>
      <c r="C396" s="2"/>
      <c r="D396" s="2"/>
      <c r="E396" s="2"/>
      <c r="F396" s="2"/>
      <c r="G396" s="2"/>
      <c r="H396" s="2"/>
      <c r="I396" s="3"/>
      <c r="J396" s="35"/>
      <c r="K396" s="35"/>
      <c r="L396" s="35"/>
      <c r="M396" s="35"/>
      <c r="N396" s="35"/>
      <c r="O396" s="35"/>
      <c r="P396" s="35"/>
      <c r="Q396" s="35"/>
      <c r="R396" s="3"/>
      <c r="S396" s="6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ht="14.25" customHeight="1">
      <c r="A397" s="1"/>
      <c r="C397" s="2"/>
      <c r="D397" s="2"/>
      <c r="E397" s="2"/>
      <c r="F397" s="2"/>
      <c r="G397" s="2"/>
      <c r="H397" s="2"/>
      <c r="I397" s="3"/>
      <c r="J397" s="35"/>
      <c r="K397" s="35"/>
      <c r="L397" s="35"/>
      <c r="M397" s="35"/>
      <c r="N397" s="35"/>
      <c r="O397" s="35"/>
      <c r="P397" s="35"/>
      <c r="Q397" s="35"/>
      <c r="R397" s="3"/>
      <c r="S397" s="6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ht="14.25" customHeight="1">
      <c r="A398" s="1"/>
      <c r="C398" s="2"/>
      <c r="D398" s="2"/>
      <c r="E398" s="2"/>
      <c r="F398" s="2"/>
      <c r="G398" s="2"/>
      <c r="H398" s="2"/>
      <c r="I398" s="3"/>
      <c r="J398" s="35"/>
      <c r="K398" s="35"/>
      <c r="L398" s="35"/>
      <c r="M398" s="35"/>
      <c r="N398" s="35"/>
      <c r="O398" s="35"/>
      <c r="P398" s="35"/>
      <c r="Q398" s="35"/>
      <c r="R398" s="3"/>
      <c r="S398" s="6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ht="14.25" customHeight="1">
      <c r="A399" s="1"/>
      <c r="C399" s="2"/>
      <c r="D399" s="2"/>
      <c r="E399" s="2"/>
      <c r="F399" s="2"/>
      <c r="G399" s="2"/>
      <c r="H399" s="2"/>
      <c r="I399" s="3"/>
      <c r="J399" s="35"/>
      <c r="K399" s="35"/>
      <c r="L399" s="35"/>
      <c r="M399" s="35"/>
      <c r="N399" s="35"/>
      <c r="O399" s="35"/>
      <c r="P399" s="35"/>
      <c r="Q399" s="35"/>
      <c r="R399" s="3"/>
      <c r="S399" s="6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ht="14.25" customHeight="1">
      <c r="A400" s="1"/>
      <c r="C400" s="2"/>
      <c r="D400" s="2"/>
      <c r="E400" s="2"/>
      <c r="F400" s="2"/>
      <c r="G400" s="2"/>
      <c r="H400" s="2"/>
      <c r="I400" s="3"/>
      <c r="J400" s="35"/>
      <c r="K400" s="35"/>
      <c r="L400" s="35"/>
      <c r="M400" s="35"/>
      <c r="N400" s="35"/>
      <c r="O400" s="35"/>
      <c r="P400" s="35"/>
      <c r="Q400" s="35"/>
      <c r="R400" s="3"/>
      <c r="S400" s="6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ht="14.25" customHeight="1">
      <c r="A401" s="1"/>
      <c r="C401" s="2"/>
      <c r="D401" s="2"/>
      <c r="E401" s="2"/>
      <c r="F401" s="2"/>
      <c r="G401" s="2"/>
      <c r="H401" s="2"/>
      <c r="I401" s="3"/>
      <c r="J401" s="35"/>
      <c r="K401" s="35"/>
      <c r="L401" s="35"/>
      <c r="M401" s="35"/>
      <c r="N401" s="35"/>
      <c r="O401" s="35"/>
      <c r="P401" s="35"/>
      <c r="Q401" s="35"/>
      <c r="R401" s="3"/>
      <c r="S401" s="6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ht="14.25" customHeight="1">
      <c r="A402" s="1"/>
      <c r="C402" s="2"/>
      <c r="D402" s="2"/>
      <c r="E402" s="2"/>
      <c r="F402" s="2"/>
      <c r="G402" s="2"/>
      <c r="H402" s="2"/>
      <c r="I402" s="3"/>
      <c r="J402" s="35"/>
      <c r="K402" s="35"/>
      <c r="L402" s="35"/>
      <c r="M402" s="35"/>
      <c r="N402" s="35"/>
      <c r="O402" s="35"/>
      <c r="P402" s="35"/>
      <c r="Q402" s="35"/>
      <c r="R402" s="3"/>
      <c r="S402" s="6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ht="14.25" customHeight="1">
      <c r="A403" s="1"/>
      <c r="C403" s="2"/>
      <c r="D403" s="2"/>
      <c r="E403" s="2"/>
      <c r="F403" s="2"/>
      <c r="G403" s="2"/>
      <c r="H403" s="2"/>
      <c r="I403" s="3"/>
      <c r="J403" s="35"/>
      <c r="K403" s="35"/>
      <c r="L403" s="35"/>
      <c r="M403" s="35"/>
      <c r="N403" s="35"/>
      <c r="O403" s="35"/>
      <c r="P403" s="35"/>
      <c r="Q403" s="35"/>
      <c r="R403" s="3"/>
      <c r="S403" s="6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ht="14.25" customHeight="1">
      <c r="A404" s="1"/>
      <c r="C404" s="2"/>
      <c r="D404" s="2"/>
      <c r="E404" s="2"/>
      <c r="F404" s="2"/>
      <c r="G404" s="2"/>
      <c r="H404" s="2"/>
      <c r="I404" s="3"/>
      <c r="J404" s="35"/>
      <c r="K404" s="35"/>
      <c r="L404" s="35"/>
      <c r="M404" s="35"/>
      <c r="N404" s="35"/>
      <c r="O404" s="35"/>
      <c r="P404" s="35"/>
      <c r="Q404" s="35"/>
      <c r="R404" s="3"/>
      <c r="S404" s="6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ht="14.25" customHeight="1">
      <c r="A405" s="1"/>
      <c r="C405" s="2"/>
      <c r="D405" s="2"/>
      <c r="E405" s="2"/>
      <c r="F405" s="2"/>
      <c r="G405" s="2"/>
      <c r="H405" s="2"/>
      <c r="I405" s="3"/>
      <c r="J405" s="35"/>
      <c r="K405" s="35"/>
      <c r="L405" s="35"/>
      <c r="M405" s="35"/>
      <c r="N405" s="35"/>
      <c r="O405" s="35"/>
      <c r="P405" s="35"/>
      <c r="Q405" s="35"/>
      <c r="R405" s="3"/>
      <c r="S405" s="6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ht="14.25" customHeight="1">
      <c r="A406" s="1"/>
      <c r="C406" s="2"/>
      <c r="D406" s="2"/>
      <c r="E406" s="2"/>
      <c r="F406" s="2"/>
      <c r="G406" s="2"/>
      <c r="H406" s="2"/>
      <c r="I406" s="3"/>
      <c r="J406" s="35"/>
      <c r="K406" s="35"/>
      <c r="L406" s="35"/>
      <c r="M406" s="35"/>
      <c r="N406" s="35"/>
      <c r="O406" s="35"/>
      <c r="P406" s="35"/>
      <c r="Q406" s="35"/>
      <c r="R406" s="3"/>
      <c r="S406" s="6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ht="14.25" customHeight="1">
      <c r="A407" s="1"/>
      <c r="C407" s="2"/>
      <c r="D407" s="2"/>
      <c r="E407" s="2"/>
      <c r="F407" s="2"/>
      <c r="G407" s="2"/>
      <c r="H407" s="2"/>
      <c r="I407" s="3"/>
      <c r="J407" s="35"/>
      <c r="K407" s="35"/>
      <c r="L407" s="35"/>
      <c r="M407" s="35"/>
      <c r="N407" s="35"/>
      <c r="O407" s="35"/>
      <c r="P407" s="35"/>
      <c r="Q407" s="35"/>
      <c r="R407" s="3"/>
      <c r="S407" s="6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ht="14.25" customHeight="1">
      <c r="A408" s="1"/>
      <c r="C408" s="2"/>
      <c r="D408" s="2"/>
      <c r="E408" s="2"/>
      <c r="F408" s="2"/>
      <c r="G408" s="2"/>
      <c r="H408" s="2"/>
      <c r="I408" s="3"/>
      <c r="J408" s="35"/>
      <c r="K408" s="35"/>
      <c r="L408" s="35"/>
      <c r="M408" s="35"/>
      <c r="N408" s="35"/>
      <c r="O408" s="35"/>
      <c r="P408" s="35"/>
      <c r="Q408" s="35"/>
      <c r="R408" s="3"/>
      <c r="S408" s="6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ht="14.25" customHeight="1">
      <c r="A409" s="1"/>
      <c r="C409" s="2"/>
      <c r="D409" s="2"/>
      <c r="E409" s="2"/>
      <c r="F409" s="2"/>
      <c r="G409" s="2"/>
      <c r="H409" s="2"/>
      <c r="I409" s="3"/>
      <c r="J409" s="35"/>
      <c r="K409" s="35"/>
      <c r="L409" s="35"/>
      <c r="M409" s="35"/>
      <c r="N409" s="35"/>
      <c r="O409" s="35"/>
      <c r="P409" s="35"/>
      <c r="Q409" s="35"/>
      <c r="R409" s="3"/>
      <c r="S409" s="6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ht="14.25" customHeight="1">
      <c r="A410" s="1"/>
      <c r="C410" s="2"/>
      <c r="D410" s="2"/>
      <c r="E410" s="2"/>
      <c r="F410" s="2"/>
      <c r="G410" s="2"/>
      <c r="H410" s="2"/>
      <c r="I410" s="3"/>
      <c r="J410" s="35"/>
      <c r="K410" s="35"/>
      <c r="L410" s="35"/>
      <c r="M410" s="35"/>
      <c r="N410" s="35"/>
      <c r="O410" s="35"/>
      <c r="P410" s="35"/>
      <c r="Q410" s="35"/>
      <c r="R410" s="3"/>
      <c r="S410" s="6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ht="14.25" customHeight="1">
      <c r="A411" s="1"/>
      <c r="C411" s="2"/>
      <c r="D411" s="2"/>
      <c r="E411" s="2"/>
      <c r="F411" s="2"/>
      <c r="G411" s="2"/>
      <c r="H411" s="2"/>
      <c r="I411" s="3"/>
      <c r="J411" s="35"/>
      <c r="K411" s="35"/>
      <c r="L411" s="35"/>
      <c r="M411" s="35"/>
      <c r="N411" s="35"/>
      <c r="O411" s="35"/>
      <c r="P411" s="35"/>
      <c r="Q411" s="35"/>
      <c r="R411" s="3"/>
      <c r="S411" s="6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ht="14.25" customHeight="1">
      <c r="A412" s="1"/>
      <c r="C412" s="2"/>
      <c r="D412" s="2"/>
      <c r="E412" s="2"/>
      <c r="F412" s="2"/>
      <c r="G412" s="2"/>
      <c r="H412" s="2"/>
      <c r="I412" s="3"/>
      <c r="J412" s="35"/>
      <c r="K412" s="35"/>
      <c r="L412" s="35"/>
      <c r="M412" s="35"/>
      <c r="N412" s="35"/>
      <c r="O412" s="35"/>
      <c r="P412" s="35"/>
      <c r="Q412" s="35"/>
      <c r="R412" s="3"/>
      <c r="S412" s="6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ht="14.25" customHeight="1">
      <c r="A413" s="1"/>
      <c r="C413" s="2"/>
      <c r="D413" s="2"/>
      <c r="E413" s="2"/>
      <c r="F413" s="2"/>
      <c r="G413" s="2"/>
      <c r="H413" s="2"/>
      <c r="I413" s="3"/>
      <c r="J413" s="35"/>
      <c r="K413" s="35"/>
      <c r="L413" s="35"/>
      <c r="M413" s="35"/>
      <c r="N413" s="35"/>
      <c r="O413" s="35"/>
      <c r="P413" s="35"/>
      <c r="Q413" s="35"/>
      <c r="R413" s="3"/>
      <c r="S413" s="6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ht="14.25" customHeight="1">
      <c r="A414" s="1"/>
      <c r="C414" s="2"/>
      <c r="D414" s="2"/>
      <c r="E414" s="2"/>
      <c r="F414" s="2"/>
      <c r="G414" s="2"/>
      <c r="H414" s="2"/>
      <c r="I414" s="3"/>
      <c r="J414" s="35"/>
      <c r="K414" s="35"/>
      <c r="L414" s="35"/>
      <c r="M414" s="35"/>
      <c r="N414" s="35"/>
      <c r="O414" s="35"/>
      <c r="P414" s="35"/>
      <c r="Q414" s="35"/>
      <c r="R414" s="3"/>
      <c r="S414" s="6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ht="14.25" customHeight="1">
      <c r="A415" s="1"/>
      <c r="C415" s="2"/>
      <c r="D415" s="2"/>
      <c r="E415" s="2"/>
      <c r="F415" s="2"/>
      <c r="G415" s="2"/>
      <c r="H415" s="2"/>
      <c r="I415" s="3"/>
      <c r="J415" s="35"/>
      <c r="K415" s="35"/>
      <c r="L415" s="35"/>
      <c r="M415" s="35"/>
      <c r="N415" s="35"/>
      <c r="O415" s="35"/>
      <c r="P415" s="35"/>
      <c r="Q415" s="35"/>
      <c r="R415" s="3"/>
      <c r="S415" s="6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ht="14.25" customHeight="1">
      <c r="A416" s="1"/>
      <c r="C416" s="2"/>
      <c r="D416" s="2"/>
      <c r="E416" s="2"/>
      <c r="F416" s="2"/>
      <c r="G416" s="2"/>
      <c r="H416" s="2"/>
      <c r="I416" s="3"/>
      <c r="J416" s="35"/>
      <c r="K416" s="35"/>
      <c r="L416" s="35"/>
      <c r="M416" s="35"/>
      <c r="N416" s="35"/>
      <c r="O416" s="35"/>
      <c r="P416" s="35"/>
      <c r="Q416" s="35"/>
      <c r="R416" s="3"/>
      <c r="S416" s="6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ht="14.25" customHeight="1">
      <c r="A417" s="1"/>
      <c r="C417" s="2"/>
      <c r="D417" s="2"/>
      <c r="E417" s="2"/>
      <c r="F417" s="2"/>
      <c r="G417" s="2"/>
      <c r="H417" s="2"/>
      <c r="I417" s="3"/>
      <c r="J417" s="35"/>
      <c r="K417" s="35"/>
      <c r="L417" s="35"/>
      <c r="M417" s="35"/>
      <c r="N417" s="35"/>
      <c r="O417" s="35"/>
      <c r="P417" s="35"/>
      <c r="Q417" s="35"/>
      <c r="R417" s="3"/>
      <c r="S417" s="6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ht="14.25" customHeight="1">
      <c r="A418" s="1"/>
      <c r="C418" s="2"/>
      <c r="D418" s="2"/>
      <c r="E418" s="2"/>
      <c r="F418" s="2"/>
      <c r="G418" s="2"/>
      <c r="H418" s="2"/>
      <c r="I418" s="3"/>
      <c r="J418" s="35"/>
      <c r="K418" s="35"/>
      <c r="L418" s="35"/>
      <c r="M418" s="35"/>
      <c r="N418" s="35"/>
      <c r="O418" s="35"/>
      <c r="P418" s="35"/>
      <c r="Q418" s="35"/>
      <c r="R418" s="3"/>
      <c r="S418" s="6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ht="14.25" customHeight="1">
      <c r="A419" s="1"/>
      <c r="C419" s="2"/>
      <c r="D419" s="2"/>
      <c r="E419" s="2"/>
      <c r="F419" s="2"/>
      <c r="G419" s="2"/>
      <c r="H419" s="2"/>
      <c r="I419" s="3"/>
      <c r="J419" s="35"/>
      <c r="K419" s="35"/>
      <c r="L419" s="35"/>
      <c r="M419" s="35"/>
      <c r="N419" s="35"/>
      <c r="O419" s="35"/>
      <c r="P419" s="35"/>
      <c r="Q419" s="35"/>
      <c r="R419" s="3"/>
      <c r="S419" s="6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ht="14.25" customHeight="1">
      <c r="A420" s="1"/>
      <c r="C420" s="2"/>
      <c r="D420" s="2"/>
      <c r="E420" s="2"/>
      <c r="F420" s="2"/>
      <c r="G420" s="2"/>
      <c r="H420" s="2"/>
      <c r="I420" s="3"/>
      <c r="J420" s="35"/>
      <c r="K420" s="35"/>
      <c r="L420" s="35"/>
      <c r="M420" s="35"/>
      <c r="N420" s="35"/>
      <c r="O420" s="35"/>
      <c r="P420" s="35"/>
      <c r="Q420" s="35"/>
      <c r="R420" s="3"/>
      <c r="S420" s="6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ht="14.25" customHeight="1">
      <c r="A421" s="1"/>
      <c r="C421" s="2"/>
      <c r="D421" s="2"/>
      <c r="E421" s="2"/>
      <c r="F421" s="2"/>
      <c r="G421" s="2"/>
      <c r="H421" s="2"/>
      <c r="I421" s="3"/>
      <c r="J421" s="35"/>
      <c r="K421" s="35"/>
      <c r="L421" s="35"/>
      <c r="M421" s="35"/>
      <c r="N421" s="35"/>
      <c r="O421" s="35"/>
      <c r="P421" s="35"/>
      <c r="Q421" s="35"/>
      <c r="R421" s="3"/>
      <c r="S421" s="6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ht="14.25" customHeight="1">
      <c r="A422" s="1"/>
      <c r="C422" s="2"/>
      <c r="D422" s="2"/>
      <c r="E422" s="2"/>
      <c r="F422" s="2"/>
      <c r="G422" s="2"/>
      <c r="H422" s="2"/>
      <c r="I422" s="3"/>
      <c r="J422" s="35"/>
      <c r="K422" s="35"/>
      <c r="L422" s="35"/>
      <c r="M422" s="35"/>
      <c r="N422" s="35"/>
      <c r="O422" s="35"/>
      <c r="P422" s="35"/>
      <c r="Q422" s="35"/>
      <c r="R422" s="3"/>
      <c r="S422" s="6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ht="14.25" customHeight="1">
      <c r="A423" s="1"/>
      <c r="C423" s="2"/>
      <c r="D423" s="2"/>
      <c r="E423" s="2"/>
      <c r="F423" s="2"/>
      <c r="G423" s="2"/>
      <c r="H423" s="2"/>
      <c r="I423" s="3"/>
      <c r="J423" s="35"/>
      <c r="K423" s="35"/>
      <c r="L423" s="35"/>
      <c r="M423" s="35"/>
      <c r="N423" s="35"/>
      <c r="O423" s="35"/>
      <c r="P423" s="35"/>
      <c r="Q423" s="35"/>
      <c r="R423" s="3"/>
      <c r="S423" s="6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ht="14.25" customHeight="1">
      <c r="A424" s="1"/>
      <c r="C424" s="2"/>
      <c r="D424" s="2"/>
      <c r="E424" s="2"/>
      <c r="F424" s="2"/>
      <c r="G424" s="2"/>
      <c r="H424" s="2"/>
      <c r="I424" s="3"/>
      <c r="J424" s="35"/>
      <c r="K424" s="35"/>
      <c r="L424" s="35"/>
      <c r="M424" s="35"/>
      <c r="N424" s="35"/>
      <c r="O424" s="35"/>
      <c r="P424" s="35"/>
      <c r="Q424" s="35"/>
      <c r="R424" s="3"/>
      <c r="S424" s="6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ht="14.25" customHeight="1">
      <c r="A425" s="1"/>
      <c r="C425" s="2"/>
      <c r="D425" s="2"/>
      <c r="E425" s="2"/>
      <c r="F425" s="2"/>
      <c r="G425" s="2"/>
      <c r="H425" s="2"/>
      <c r="I425" s="3"/>
      <c r="J425" s="35"/>
      <c r="K425" s="35"/>
      <c r="L425" s="35"/>
      <c r="M425" s="35"/>
      <c r="N425" s="35"/>
      <c r="O425" s="35"/>
      <c r="P425" s="35"/>
      <c r="Q425" s="35"/>
      <c r="R425" s="3"/>
      <c r="S425" s="6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ht="14.25" customHeight="1">
      <c r="A426" s="1"/>
      <c r="C426" s="2"/>
      <c r="D426" s="2"/>
      <c r="E426" s="2"/>
      <c r="F426" s="2"/>
      <c r="G426" s="2"/>
      <c r="H426" s="2"/>
      <c r="I426" s="3"/>
      <c r="J426" s="35"/>
      <c r="K426" s="35"/>
      <c r="L426" s="35"/>
      <c r="M426" s="35"/>
      <c r="N426" s="35"/>
      <c r="O426" s="35"/>
      <c r="P426" s="35"/>
      <c r="Q426" s="35"/>
      <c r="R426" s="3"/>
      <c r="S426" s="6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ht="14.25" customHeight="1">
      <c r="A427" s="1"/>
      <c r="C427" s="2"/>
      <c r="D427" s="2"/>
      <c r="E427" s="2"/>
      <c r="F427" s="2"/>
      <c r="G427" s="2"/>
      <c r="H427" s="2"/>
      <c r="I427" s="3"/>
      <c r="J427" s="35"/>
      <c r="K427" s="35"/>
      <c r="L427" s="35"/>
      <c r="M427" s="35"/>
      <c r="N427" s="35"/>
      <c r="O427" s="35"/>
      <c r="P427" s="35"/>
      <c r="Q427" s="35"/>
      <c r="R427" s="3"/>
      <c r="S427" s="6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ht="14.25" customHeight="1">
      <c r="A428" s="1"/>
      <c r="C428" s="2"/>
      <c r="D428" s="2"/>
      <c r="E428" s="2"/>
      <c r="F428" s="2"/>
      <c r="G428" s="2"/>
      <c r="H428" s="2"/>
      <c r="I428" s="3"/>
      <c r="J428" s="35"/>
      <c r="K428" s="35"/>
      <c r="L428" s="35"/>
      <c r="M428" s="35"/>
      <c r="N428" s="35"/>
      <c r="O428" s="35"/>
      <c r="P428" s="35"/>
      <c r="Q428" s="35"/>
      <c r="R428" s="3"/>
      <c r="S428" s="6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ht="14.25" customHeight="1">
      <c r="A429" s="1"/>
      <c r="C429" s="2"/>
      <c r="D429" s="2"/>
      <c r="E429" s="2"/>
      <c r="F429" s="2"/>
      <c r="G429" s="2"/>
      <c r="H429" s="2"/>
      <c r="I429" s="3"/>
      <c r="J429" s="35"/>
      <c r="K429" s="35"/>
      <c r="L429" s="35"/>
      <c r="M429" s="35"/>
      <c r="N429" s="35"/>
      <c r="O429" s="35"/>
      <c r="P429" s="35"/>
      <c r="Q429" s="35"/>
      <c r="R429" s="3"/>
      <c r="S429" s="6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ht="14.25" customHeight="1">
      <c r="A430" s="1"/>
      <c r="C430" s="2"/>
      <c r="D430" s="2"/>
      <c r="E430" s="2"/>
      <c r="F430" s="2"/>
      <c r="G430" s="2"/>
      <c r="H430" s="2"/>
      <c r="I430" s="3"/>
      <c r="J430" s="35"/>
      <c r="K430" s="35"/>
      <c r="L430" s="35"/>
      <c r="M430" s="35"/>
      <c r="N430" s="35"/>
      <c r="O430" s="35"/>
      <c r="P430" s="35"/>
      <c r="Q430" s="35"/>
      <c r="R430" s="3"/>
      <c r="S430" s="6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ht="14.25" customHeight="1">
      <c r="A431" s="1"/>
      <c r="C431" s="2"/>
      <c r="D431" s="2"/>
      <c r="E431" s="2"/>
      <c r="F431" s="2"/>
      <c r="G431" s="2"/>
      <c r="H431" s="2"/>
      <c r="I431" s="3"/>
      <c r="J431" s="35"/>
      <c r="K431" s="35"/>
      <c r="L431" s="35"/>
      <c r="M431" s="35"/>
      <c r="N431" s="35"/>
      <c r="O431" s="35"/>
      <c r="P431" s="35"/>
      <c r="Q431" s="35"/>
      <c r="R431" s="3"/>
      <c r="S431" s="6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ht="14.25" customHeight="1">
      <c r="A432" s="1"/>
      <c r="C432" s="2"/>
      <c r="D432" s="2"/>
      <c r="E432" s="2"/>
      <c r="F432" s="2"/>
      <c r="G432" s="2"/>
      <c r="H432" s="2"/>
      <c r="I432" s="3"/>
      <c r="J432" s="35"/>
      <c r="K432" s="35"/>
      <c r="L432" s="35"/>
      <c r="M432" s="35"/>
      <c r="N432" s="35"/>
      <c r="O432" s="35"/>
      <c r="P432" s="35"/>
      <c r="Q432" s="35"/>
      <c r="R432" s="3"/>
      <c r="S432" s="6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ht="14.25" customHeight="1">
      <c r="A433" s="1"/>
      <c r="C433" s="2"/>
      <c r="D433" s="2"/>
      <c r="E433" s="2"/>
      <c r="F433" s="2"/>
      <c r="G433" s="2"/>
      <c r="H433" s="2"/>
      <c r="I433" s="3"/>
      <c r="J433" s="35"/>
      <c r="K433" s="35"/>
      <c r="L433" s="35"/>
      <c r="M433" s="35"/>
      <c r="N433" s="35"/>
      <c r="O433" s="35"/>
      <c r="P433" s="35"/>
      <c r="Q433" s="35"/>
      <c r="R433" s="3"/>
      <c r="S433" s="6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ht="14.25" customHeight="1">
      <c r="A434" s="1"/>
      <c r="C434" s="2"/>
      <c r="D434" s="2"/>
      <c r="E434" s="2"/>
      <c r="F434" s="2"/>
      <c r="G434" s="2"/>
      <c r="H434" s="2"/>
      <c r="I434" s="3"/>
      <c r="J434" s="35"/>
      <c r="K434" s="35"/>
      <c r="L434" s="35"/>
      <c r="M434" s="35"/>
      <c r="N434" s="35"/>
      <c r="O434" s="35"/>
      <c r="P434" s="35"/>
      <c r="Q434" s="35"/>
      <c r="R434" s="3"/>
      <c r="S434" s="6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ht="14.25" customHeight="1">
      <c r="A435" s="1"/>
      <c r="C435" s="2"/>
      <c r="D435" s="2"/>
      <c r="E435" s="2"/>
      <c r="F435" s="2"/>
      <c r="G435" s="2"/>
      <c r="H435" s="2"/>
      <c r="I435" s="3"/>
      <c r="J435" s="35"/>
      <c r="K435" s="35"/>
      <c r="L435" s="35"/>
      <c r="M435" s="35"/>
      <c r="N435" s="35"/>
      <c r="O435" s="35"/>
      <c r="P435" s="35"/>
      <c r="Q435" s="35"/>
      <c r="R435" s="3"/>
      <c r="S435" s="6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ht="14.25" customHeight="1">
      <c r="A436" s="1"/>
      <c r="C436" s="2"/>
      <c r="D436" s="2"/>
      <c r="E436" s="2"/>
      <c r="F436" s="2"/>
      <c r="G436" s="2"/>
      <c r="H436" s="2"/>
      <c r="I436" s="3"/>
      <c r="J436" s="35"/>
      <c r="K436" s="35"/>
      <c r="L436" s="35"/>
      <c r="M436" s="35"/>
      <c r="N436" s="35"/>
      <c r="O436" s="35"/>
      <c r="P436" s="35"/>
      <c r="Q436" s="35"/>
      <c r="R436" s="3"/>
      <c r="S436" s="6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ht="14.25" customHeight="1">
      <c r="A437" s="1"/>
      <c r="C437" s="2"/>
      <c r="D437" s="2"/>
      <c r="E437" s="2"/>
      <c r="F437" s="2"/>
      <c r="G437" s="2"/>
      <c r="H437" s="2"/>
      <c r="I437" s="3"/>
      <c r="J437" s="35"/>
      <c r="K437" s="35"/>
      <c r="L437" s="35"/>
      <c r="M437" s="35"/>
      <c r="N437" s="35"/>
      <c r="O437" s="35"/>
      <c r="P437" s="35"/>
      <c r="Q437" s="35"/>
      <c r="R437" s="3"/>
      <c r="S437" s="6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ht="14.25" customHeight="1">
      <c r="A438" s="1"/>
      <c r="C438" s="2"/>
      <c r="D438" s="2"/>
      <c r="E438" s="2"/>
      <c r="F438" s="2"/>
      <c r="G438" s="2"/>
      <c r="H438" s="2"/>
      <c r="I438" s="3"/>
      <c r="J438" s="35"/>
      <c r="K438" s="35"/>
      <c r="L438" s="35"/>
      <c r="M438" s="35"/>
      <c r="N438" s="35"/>
      <c r="O438" s="35"/>
      <c r="P438" s="35"/>
      <c r="Q438" s="35"/>
      <c r="R438" s="3"/>
      <c r="S438" s="6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ht="14.25" customHeight="1">
      <c r="A439" s="1"/>
      <c r="C439" s="2"/>
      <c r="D439" s="2"/>
      <c r="E439" s="2"/>
      <c r="F439" s="2"/>
      <c r="G439" s="2"/>
      <c r="H439" s="2"/>
      <c r="I439" s="3"/>
      <c r="J439" s="35"/>
      <c r="K439" s="35"/>
      <c r="L439" s="35"/>
      <c r="M439" s="35"/>
      <c r="N439" s="35"/>
      <c r="O439" s="35"/>
      <c r="P439" s="35"/>
      <c r="Q439" s="35"/>
      <c r="R439" s="3"/>
      <c r="S439" s="6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ht="14.25" customHeight="1">
      <c r="A440" s="1"/>
      <c r="C440" s="2"/>
      <c r="D440" s="2"/>
      <c r="E440" s="2"/>
      <c r="F440" s="2"/>
      <c r="G440" s="2"/>
      <c r="H440" s="2"/>
      <c r="I440" s="3"/>
      <c r="J440" s="35"/>
      <c r="K440" s="35"/>
      <c r="L440" s="35"/>
      <c r="M440" s="35"/>
      <c r="N440" s="35"/>
      <c r="O440" s="35"/>
      <c r="P440" s="35"/>
      <c r="Q440" s="35"/>
      <c r="R440" s="3"/>
      <c r="S440" s="6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ht="14.25" customHeight="1">
      <c r="A441" s="1"/>
      <c r="C441" s="2"/>
      <c r="D441" s="2"/>
      <c r="E441" s="2"/>
      <c r="F441" s="2"/>
      <c r="G441" s="2"/>
      <c r="H441" s="2"/>
      <c r="I441" s="3"/>
      <c r="J441" s="35"/>
      <c r="K441" s="35"/>
      <c r="L441" s="35"/>
      <c r="M441" s="35"/>
      <c r="N441" s="35"/>
      <c r="O441" s="35"/>
      <c r="P441" s="35"/>
      <c r="Q441" s="35"/>
      <c r="R441" s="3"/>
      <c r="S441" s="6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ht="14.25" customHeight="1">
      <c r="A442" s="1"/>
      <c r="C442" s="2"/>
      <c r="D442" s="2"/>
      <c r="E442" s="2"/>
      <c r="F442" s="2"/>
      <c r="G442" s="2"/>
      <c r="H442" s="2"/>
      <c r="I442" s="3"/>
      <c r="J442" s="35"/>
      <c r="K442" s="35"/>
      <c r="L442" s="35"/>
      <c r="M442" s="35"/>
      <c r="N442" s="35"/>
      <c r="O442" s="35"/>
      <c r="P442" s="35"/>
      <c r="Q442" s="35"/>
      <c r="R442" s="3"/>
      <c r="S442" s="6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ht="14.25" customHeight="1">
      <c r="A443" s="1"/>
      <c r="C443" s="2"/>
      <c r="D443" s="2"/>
      <c r="E443" s="2"/>
      <c r="F443" s="2"/>
      <c r="G443" s="2"/>
      <c r="H443" s="2"/>
      <c r="I443" s="3"/>
      <c r="J443" s="35"/>
      <c r="K443" s="35"/>
      <c r="L443" s="35"/>
      <c r="M443" s="35"/>
      <c r="N443" s="35"/>
      <c r="O443" s="35"/>
      <c r="P443" s="35"/>
      <c r="Q443" s="35"/>
      <c r="R443" s="3"/>
      <c r="S443" s="6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ht="14.25" customHeight="1">
      <c r="A444" s="1"/>
      <c r="C444" s="2"/>
      <c r="D444" s="2"/>
      <c r="E444" s="2"/>
      <c r="F444" s="2"/>
      <c r="G444" s="2"/>
      <c r="H444" s="2"/>
      <c r="I444" s="3"/>
      <c r="J444" s="35"/>
      <c r="K444" s="35"/>
      <c r="L444" s="35"/>
      <c r="M444" s="35"/>
      <c r="N444" s="35"/>
      <c r="O444" s="35"/>
      <c r="P444" s="35"/>
      <c r="Q444" s="35"/>
      <c r="R444" s="3"/>
      <c r="S444" s="6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ht="14.25" customHeight="1">
      <c r="A445" s="1"/>
      <c r="C445" s="2"/>
      <c r="D445" s="2"/>
      <c r="E445" s="2"/>
      <c r="F445" s="2"/>
      <c r="G445" s="2"/>
      <c r="H445" s="2"/>
      <c r="I445" s="3"/>
      <c r="J445" s="35"/>
      <c r="K445" s="35"/>
      <c r="L445" s="35"/>
      <c r="M445" s="35"/>
      <c r="N445" s="35"/>
      <c r="O445" s="35"/>
      <c r="P445" s="35"/>
      <c r="Q445" s="35"/>
      <c r="R445" s="3"/>
      <c r="S445" s="6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ht="14.25" customHeight="1">
      <c r="A446" s="1"/>
      <c r="C446" s="2"/>
      <c r="D446" s="2"/>
      <c r="E446" s="2"/>
      <c r="F446" s="2"/>
      <c r="G446" s="2"/>
      <c r="H446" s="2"/>
      <c r="I446" s="3"/>
      <c r="J446" s="35"/>
      <c r="K446" s="35"/>
      <c r="L446" s="35"/>
      <c r="M446" s="35"/>
      <c r="N446" s="35"/>
      <c r="O446" s="35"/>
      <c r="P446" s="35"/>
      <c r="Q446" s="35"/>
      <c r="R446" s="3"/>
      <c r="S446" s="6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ht="14.25" customHeight="1">
      <c r="A447" s="1"/>
      <c r="C447" s="2"/>
      <c r="D447" s="2"/>
      <c r="E447" s="2"/>
      <c r="F447" s="2"/>
      <c r="G447" s="2"/>
      <c r="H447" s="2"/>
      <c r="I447" s="3"/>
      <c r="J447" s="35"/>
      <c r="K447" s="35"/>
      <c r="L447" s="35"/>
      <c r="M447" s="35"/>
      <c r="N447" s="35"/>
      <c r="O447" s="35"/>
      <c r="P447" s="35"/>
      <c r="Q447" s="35"/>
      <c r="R447" s="3"/>
      <c r="S447" s="6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ht="14.25" customHeight="1">
      <c r="A448" s="1"/>
      <c r="C448" s="2"/>
      <c r="D448" s="2"/>
      <c r="E448" s="2"/>
      <c r="F448" s="2"/>
      <c r="G448" s="2"/>
      <c r="H448" s="2"/>
      <c r="I448" s="3"/>
      <c r="J448" s="35"/>
      <c r="K448" s="35"/>
      <c r="L448" s="35"/>
      <c r="M448" s="35"/>
      <c r="N448" s="35"/>
      <c r="O448" s="35"/>
      <c r="P448" s="35"/>
      <c r="Q448" s="35"/>
      <c r="R448" s="3"/>
      <c r="S448" s="6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ht="14.25" customHeight="1">
      <c r="A449" s="1" t="s">
        <v>53</v>
      </c>
      <c r="C449" s="2"/>
      <c r="D449" s="2"/>
      <c r="E449" s="2"/>
      <c r="F449" s="2"/>
      <c r="G449" s="2"/>
      <c r="H449" s="2"/>
      <c r="I449" s="3"/>
      <c r="J449" s="35"/>
      <c r="K449" s="35"/>
      <c r="L449" s="35"/>
      <c r="M449" s="35"/>
      <c r="N449" s="35"/>
      <c r="O449" s="35"/>
      <c r="P449" s="35"/>
      <c r="Q449" s="35"/>
      <c r="R449" s="3"/>
      <c r="S449" s="6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ht="14.25" customHeight="1">
      <c r="A450" s="1"/>
      <c r="C450" s="2"/>
      <c r="D450" s="2"/>
      <c r="E450" s="2"/>
      <c r="F450" s="2"/>
      <c r="G450" s="2"/>
      <c r="H450" s="2"/>
      <c r="I450" s="3"/>
      <c r="J450" s="35"/>
      <c r="K450" s="35"/>
      <c r="L450" s="35"/>
      <c r="M450" s="35"/>
      <c r="N450" s="35"/>
      <c r="O450" s="35"/>
      <c r="P450" s="35"/>
      <c r="Q450" s="35"/>
      <c r="R450" s="3"/>
      <c r="S450" s="6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ht="14.25" customHeight="1">
      <c r="A451" s="1"/>
      <c r="C451" s="2"/>
      <c r="D451" s="2"/>
      <c r="E451" s="2"/>
      <c r="F451" s="2"/>
      <c r="G451" s="2"/>
      <c r="H451" s="2"/>
      <c r="I451" s="3"/>
      <c r="J451" s="35"/>
      <c r="K451" s="35"/>
      <c r="L451" s="35"/>
      <c r="M451" s="35"/>
      <c r="N451" s="35"/>
      <c r="O451" s="35"/>
      <c r="P451" s="35"/>
      <c r="Q451" s="35"/>
      <c r="R451" s="3"/>
      <c r="S451" s="6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ht="14.25" customHeight="1">
      <c r="A452" s="1"/>
      <c r="C452" s="2"/>
      <c r="D452" s="2"/>
      <c r="E452" s="2"/>
      <c r="F452" s="2"/>
      <c r="G452" s="2"/>
      <c r="H452" s="2"/>
      <c r="I452" s="3"/>
      <c r="J452" s="35"/>
      <c r="K452" s="35"/>
      <c r="L452" s="35"/>
      <c r="M452" s="35"/>
      <c r="N452" s="35"/>
      <c r="O452" s="35"/>
      <c r="P452" s="35"/>
      <c r="Q452" s="35"/>
      <c r="R452" s="3"/>
      <c r="S452" s="6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ht="14.25" customHeight="1">
      <c r="A453" s="1"/>
      <c r="C453" s="2"/>
      <c r="D453" s="2"/>
      <c r="E453" s="2"/>
      <c r="F453" s="2"/>
      <c r="G453" s="2"/>
      <c r="H453" s="2"/>
      <c r="I453" s="3"/>
      <c r="J453" s="35"/>
      <c r="K453" s="35"/>
      <c r="L453" s="35"/>
      <c r="M453" s="35"/>
      <c r="N453" s="35"/>
      <c r="O453" s="35"/>
      <c r="P453" s="35"/>
      <c r="Q453" s="35"/>
      <c r="R453" s="3"/>
      <c r="S453" s="6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ht="14.25" customHeight="1">
      <c r="A454" s="1"/>
      <c r="C454" s="2"/>
      <c r="D454" s="2"/>
      <c r="E454" s="2"/>
      <c r="F454" s="2"/>
      <c r="G454" s="2"/>
      <c r="H454" s="2"/>
      <c r="I454" s="3"/>
      <c r="J454" s="35"/>
      <c r="K454" s="35"/>
      <c r="L454" s="35"/>
      <c r="M454" s="35"/>
      <c r="N454" s="35"/>
      <c r="O454" s="35"/>
      <c r="P454" s="35"/>
      <c r="Q454" s="35"/>
      <c r="R454" s="3"/>
      <c r="S454" s="6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ht="14.25" customHeight="1">
      <c r="A455" s="1"/>
      <c r="C455" s="2"/>
      <c r="D455" s="2"/>
      <c r="E455" s="2"/>
      <c r="F455" s="2"/>
      <c r="G455" s="2"/>
      <c r="H455" s="2"/>
      <c r="I455" s="3"/>
      <c r="J455" s="35"/>
      <c r="K455" s="35"/>
      <c r="L455" s="35"/>
      <c r="M455" s="35"/>
      <c r="N455" s="35"/>
      <c r="O455" s="35"/>
      <c r="P455" s="35"/>
      <c r="Q455" s="35"/>
      <c r="R455" s="3"/>
      <c r="S455" s="6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ht="14.25" customHeight="1">
      <c r="A456" s="1"/>
      <c r="C456" s="2"/>
      <c r="D456" s="2"/>
      <c r="E456" s="2"/>
      <c r="F456" s="2"/>
      <c r="G456" s="2"/>
      <c r="H456" s="2"/>
      <c r="I456" s="3"/>
      <c r="J456" s="35"/>
      <c r="K456" s="35"/>
      <c r="L456" s="35"/>
      <c r="M456" s="35"/>
      <c r="N456" s="35"/>
      <c r="O456" s="35"/>
      <c r="P456" s="35"/>
      <c r="Q456" s="35"/>
      <c r="R456" s="3"/>
      <c r="S456" s="6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ht="14.25" customHeight="1">
      <c r="A457" s="1"/>
      <c r="C457" s="2"/>
      <c r="D457" s="2"/>
      <c r="E457" s="2"/>
      <c r="F457" s="2"/>
      <c r="G457" s="2"/>
      <c r="H457" s="2"/>
      <c r="I457" s="3"/>
      <c r="J457" s="35"/>
      <c r="K457" s="35"/>
      <c r="L457" s="35"/>
      <c r="M457" s="35"/>
      <c r="N457" s="35"/>
      <c r="O457" s="35"/>
      <c r="P457" s="35"/>
      <c r="Q457" s="35"/>
      <c r="R457" s="3"/>
      <c r="S457" s="6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ht="14.25" customHeight="1">
      <c r="A458" s="1"/>
      <c r="C458" s="2"/>
      <c r="D458" s="2"/>
      <c r="E458" s="2"/>
      <c r="F458" s="2"/>
      <c r="G458" s="2"/>
      <c r="H458" s="2"/>
      <c r="I458" s="3"/>
      <c r="J458" s="35"/>
      <c r="K458" s="35"/>
      <c r="L458" s="35"/>
      <c r="M458" s="35"/>
      <c r="N458" s="35"/>
      <c r="O458" s="35"/>
      <c r="P458" s="35"/>
      <c r="Q458" s="35"/>
      <c r="R458" s="3"/>
      <c r="S458" s="6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ht="14.25" customHeight="1">
      <c r="A459" s="1"/>
      <c r="C459" s="2"/>
      <c r="D459" s="2"/>
      <c r="E459" s="2"/>
      <c r="F459" s="2"/>
      <c r="G459" s="2"/>
      <c r="H459" s="2"/>
      <c r="I459" s="3"/>
      <c r="J459" s="35"/>
      <c r="K459" s="35"/>
      <c r="L459" s="35"/>
      <c r="M459" s="35"/>
      <c r="N459" s="35"/>
      <c r="O459" s="35"/>
      <c r="P459" s="35"/>
      <c r="Q459" s="35"/>
      <c r="R459" s="3"/>
      <c r="S459" s="6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ht="14.25" customHeight="1">
      <c r="A460" s="1"/>
      <c r="C460" s="2"/>
      <c r="D460" s="2"/>
      <c r="E460" s="2"/>
      <c r="F460" s="2"/>
      <c r="G460" s="2"/>
      <c r="H460" s="2"/>
      <c r="I460" s="3"/>
      <c r="J460" s="35"/>
      <c r="K460" s="35"/>
      <c r="L460" s="35"/>
      <c r="M460" s="35"/>
      <c r="N460" s="35"/>
      <c r="O460" s="35"/>
      <c r="P460" s="35"/>
      <c r="Q460" s="35"/>
      <c r="R460" s="3"/>
      <c r="S460" s="6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ht="14.25" customHeight="1">
      <c r="A461" s="1"/>
      <c r="C461" s="2"/>
      <c r="D461" s="2"/>
      <c r="E461" s="2"/>
      <c r="F461" s="2"/>
      <c r="G461" s="2"/>
      <c r="H461" s="2"/>
      <c r="I461" s="3"/>
      <c r="J461" s="35"/>
      <c r="K461" s="35"/>
      <c r="L461" s="35"/>
      <c r="M461" s="35"/>
      <c r="N461" s="35"/>
      <c r="O461" s="35"/>
      <c r="P461" s="35"/>
      <c r="Q461" s="35"/>
      <c r="R461" s="3"/>
      <c r="S461" s="6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ht="14.25" customHeight="1">
      <c r="A462" s="1"/>
      <c r="C462" s="2"/>
      <c r="D462" s="2"/>
      <c r="E462" s="2"/>
      <c r="F462" s="2"/>
      <c r="G462" s="2"/>
      <c r="H462" s="2"/>
      <c r="I462" s="3"/>
      <c r="J462" s="35"/>
      <c r="K462" s="35"/>
      <c r="L462" s="35"/>
      <c r="M462" s="35"/>
      <c r="N462" s="35"/>
      <c r="O462" s="35"/>
      <c r="P462" s="35"/>
      <c r="Q462" s="35"/>
      <c r="R462" s="3"/>
      <c r="S462" s="6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ht="14.25" customHeight="1">
      <c r="A463" s="1"/>
      <c r="C463" s="2"/>
      <c r="D463" s="2"/>
      <c r="E463" s="2"/>
      <c r="F463" s="2"/>
      <c r="G463" s="2"/>
      <c r="H463" s="2"/>
      <c r="I463" s="3"/>
      <c r="J463" s="35"/>
      <c r="K463" s="35"/>
      <c r="L463" s="35"/>
      <c r="M463" s="35"/>
      <c r="N463" s="35"/>
      <c r="O463" s="35"/>
      <c r="P463" s="35"/>
      <c r="Q463" s="35"/>
      <c r="R463" s="3"/>
      <c r="S463" s="6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ht="14.25" customHeight="1">
      <c r="A464" s="1"/>
      <c r="C464" s="2"/>
      <c r="D464" s="2"/>
      <c r="E464" s="2"/>
      <c r="F464" s="2"/>
      <c r="G464" s="2"/>
      <c r="H464" s="2"/>
      <c r="I464" s="3"/>
      <c r="J464" s="35"/>
      <c r="K464" s="35"/>
      <c r="L464" s="35"/>
      <c r="M464" s="35"/>
      <c r="N464" s="35"/>
      <c r="O464" s="35"/>
      <c r="P464" s="35"/>
      <c r="Q464" s="35"/>
      <c r="R464" s="3"/>
      <c r="S464" s="6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ht="14.25" customHeight="1">
      <c r="A465" s="1"/>
      <c r="C465" s="2"/>
      <c r="D465" s="2"/>
      <c r="E465" s="2"/>
      <c r="F465" s="2"/>
      <c r="G465" s="2"/>
      <c r="H465" s="2"/>
      <c r="I465" s="3"/>
      <c r="J465" s="35"/>
      <c r="K465" s="35"/>
      <c r="L465" s="35"/>
      <c r="M465" s="35"/>
      <c r="N465" s="35"/>
      <c r="O465" s="35"/>
      <c r="P465" s="35"/>
      <c r="Q465" s="35"/>
      <c r="R465" s="3"/>
      <c r="S465" s="6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ht="14.25" customHeight="1">
      <c r="A466" s="1"/>
      <c r="C466" s="2"/>
      <c r="D466" s="2"/>
      <c r="E466" s="2"/>
      <c r="F466" s="2"/>
      <c r="G466" s="2"/>
      <c r="H466" s="2"/>
      <c r="I466" s="3"/>
      <c r="J466" s="35"/>
      <c r="K466" s="35"/>
      <c r="L466" s="35"/>
      <c r="M466" s="35"/>
      <c r="N466" s="35"/>
      <c r="O466" s="35"/>
      <c r="P466" s="35"/>
      <c r="Q466" s="35"/>
      <c r="R466" s="3"/>
      <c r="S466" s="6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ht="14.25" customHeight="1">
      <c r="A467" s="1"/>
      <c r="C467" s="2"/>
      <c r="D467" s="2"/>
      <c r="E467" s="2"/>
      <c r="F467" s="2"/>
      <c r="G467" s="2"/>
      <c r="H467" s="2"/>
      <c r="I467" s="3"/>
      <c r="J467" s="35"/>
      <c r="K467" s="35"/>
      <c r="L467" s="35"/>
      <c r="M467" s="35"/>
      <c r="N467" s="35"/>
      <c r="O467" s="35"/>
      <c r="P467" s="35"/>
      <c r="Q467" s="35"/>
      <c r="R467" s="3"/>
      <c r="S467" s="6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 ht="14.25" customHeight="1">
      <c r="A468" s="1"/>
      <c r="C468" s="2"/>
      <c r="D468" s="2"/>
      <c r="E468" s="2"/>
      <c r="F468" s="2"/>
      <c r="G468" s="2"/>
      <c r="H468" s="2"/>
      <c r="I468" s="3"/>
      <c r="J468" s="35"/>
      <c r="K468" s="35"/>
      <c r="L468" s="35"/>
      <c r="M468" s="35"/>
      <c r="N468" s="35"/>
      <c r="O468" s="35"/>
      <c r="P468" s="35"/>
      <c r="Q468" s="35"/>
      <c r="R468" s="3"/>
      <c r="S468" s="6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 ht="14.25" customHeight="1">
      <c r="A469" s="1"/>
      <c r="C469" s="2"/>
      <c r="D469" s="2"/>
      <c r="E469" s="2"/>
      <c r="F469" s="2"/>
      <c r="G469" s="2"/>
      <c r="H469" s="2"/>
      <c r="I469" s="3"/>
      <c r="J469" s="35"/>
      <c r="K469" s="35"/>
      <c r="L469" s="35"/>
      <c r="M469" s="35"/>
      <c r="N469" s="35"/>
      <c r="O469" s="35"/>
      <c r="P469" s="35"/>
      <c r="Q469" s="35"/>
      <c r="R469" s="3"/>
      <c r="S469" s="6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 ht="14.25" customHeight="1">
      <c r="A470" s="1"/>
      <c r="C470" s="2"/>
      <c r="D470" s="2"/>
      <c r="E470" s="2"/>
      <c r="F470" s="2"/>
      <c r="G470" s="2"/>
      <c r="H470" s="2"/>
      <c r="I470" s="3"/>
      <c r="J470" s="35"/>
      <c r="K470" s="35"/>
      <c r="L470" s="35"/>
      <c r="M470" s="35"/>
      <c r="N470" s="35"/>
      <c r="O470" s="35"/>
      <c r="P470" s="35"/>
      <c r="Q470" s="35"/>
      <c r="R470" s="3"/>
      <c r="S470" s="6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 ht="14.25" customHeight="1">
      <c r="A471" s="1"/>
      <c r="C471" s="2"/>
      <c r="D471" s="2"/>
      <c r="E471" s="2"/>
      <c r="F471" s="2"/>
      <c r="G471" s="2"/>
      <c r="H471" s="2"/>
      <c r="I471" s="3"/>
      <c r="J471" s="35"/>
      <c r="K471" s="35"/>
      <c r="L471" s="35"/>
      <c r="M471" s="35"/>
      <c r="N471" s="35"/>
      <c r="O471" s="35"/>
      <c r="P471" s="35"/>
      <c r="Q471" s="35"/>
      <c r="R471" s="3"/>
      <c r="S471" s="6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 ht="14.25" customHeight="1">
      <c r="A472" s="1"/>
      <c r="C472" s="2"/>
      <c r="D472" s="2"/>
      <c r="E472" s="2"/>
      <c r="F472" s="2"/>
      <c r="G472" s="2"/>
      <c r="H472" s="2"/>
      <c r="I472" s="3"/>
      <c r="J472" s="35"/>
      <c r="K472" s="35"/>
      <c r="L472" s="35"/>
      <c r="M472" s="35"/>
      <c r="N472" s="35"/>
      <c r="O472" s="35"/>
      <c r="P472" s="35"/>
      <c r="Q472" s="35"/>
      <c r="R472" s="3"/>
      <c r="S472" s="6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 ht="14.25" customHeight="1">
      <c r="A473" s="1"/>
      <c r="C473" s="2"/>
      <c r="D473" s="2"/>
      <c r="E473" s="2"/>
      <c r="F473" s="2"/>
      <c r="G473" s="2"/>
      <c r="H473" s="2"/>
      <c r="I473" s="3"/>
      <c r="J473" s="35"/>
      <c r="K473" s="35"/>
      <c r="L473" s="35"/>
      <c r="M473" s="35"/>
      <c r="N473" s="35"/>
      <c r="O473" s="35"/>
      <c r="P473" s="35"/>
      <c r="Q473" s="35"/>
      <c r="R473" s="3"/>
      <c r="S473" s="6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 ht="14.25" customHeight="1">
      <c r="A474" s="1"/>
      <c r="C474" s="2"/>
      <c r="D474" s="2"/>
      <c r="E474" s="2"/>
      <c r="F474" s="2"/>
      <c r="G474" s="2"/>
      <c r="H474" s="2"/>
      <c r="I474" s="3"/>
      <c r="J474" s="35"/>
      <c r="K474" s="35"/>
      <c r="L474" s="35"/>
      <c r="M474" s="35"/>
      <c r="N474" s="35"/>
      <c r="O474" s="35"/>
      <c r="P474" s="35"/>
      <c r="Q474" s="35"/>
      <c r="R474" s="3"/>
      <c r="S474" s="6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 ht="14.25" customHeight="1">
      <c r="A475" s="1"/>
      <c r="C475" s="2"/>
      <c r="D475" s="2"/>
      <c r="E475" s="2"/>
      <c r="F475" s="2"/>
      <c r="G475" s="2"/>
      <c r="H475" s="2"/>
      <c r="I475" s="3"/>
      <c r="J475" s="35"/>
      <c r="K475" s="35"/>
      <c r="L475" s="35"/>
      <c r="M475" s="35"/>
      <c r="N475" s="35"/>
      <c r="O475" s="35"/>
      <c r="P475" s="35"/>
      <c r="Q475" s="35"/>
      <c r="R475" s="3"/>
      <c r="S475" s="6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 ht="14.25" customHeight="1">
      <c r="A476" s="1"/>
      <c r="C476" s="2"/>
      <c r="D476" s="2"/>
      <c r="E476" s="2"/>
      <c r="F476" s="2"/>
      <c r="G476" s="2"/>
      <c r="H476" s="2"/>
      <c r="I476" s="3"/>
      <c r="J476" s="35"/>
      <c r="K476" s="35"/>
      <c r="L476" s="35"/>
      <c r="M476" s="35"/>
      <c r="N476" s="35"/>
      <c r="O476" s="35"/>
      <c r="P476" s="35"/>
      <c r="Q476" s="35"/>
      <c r="R476" s="3"/>
      <c r="S476" s="6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ht="14.25" customHeight="1">
      <c r="A477" s="1"/>
      <c r="C477" s="2"/>
      <c r="D477" s="2"/>
      <c r="E477" s="2"/>
      <c r="F477" s="2"/>
      <c r="G477" s="2"/>
      <c r="H477" s="2"/>
      <c r="I477" s="3"/>
      <c r="J477" s="35"/>
      <c r="K477" s="35"/>
      <c r="L477" s="35"/>
      <c r="M477" s="35"/>
      <c r="N477" s="35"/>
      <c r="O477" s="35"/>
      <c r="P477" s="35"/>
      <c r="Q477" s="35"/>
      <c r="R477" s="3"/>
      <c r="S477" s="6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ht="14.25" customHeight="1">
      <c r="A478" s="1"/>
      <c r="C478" s="2"/>
      <c r="D478" s="2"/>
      <c r="E478" s="2"/>
      <c r="F478" s="2"/>
      <c r="G478" s="2"/>
      <c r="H478" s="2"/>
      <c r="I478" s="3"/>
      <c r="J478" s="35"/>
      <c r="K478" s="35"/>
      <c r="L478" s="35"/>
      <c r="M478" s="35"/>
      <c r="N478" s="35"/>
      <c r="O478" s="35"/>
      <c r="P478" s="35"/>
      <c r="Q478" s="35"/>
      <c r="R478" s="3"/>
      <c r="S478" s="6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 ht="14.25" customHeight="1">
      <c r="A479" s="1"/>
      <c r="C479" s="2"/>
      <c r="D479" s="2"/>
      <c r="E479" s="2"/>
      <c r="F479" s="2"/>
      <c r="G479" s="2"/>
      <c r="H479" s="2"/>
      <c r="I479" s="3"/>
      <c r="J479" s="35"/>
      <c r="K479" s="35"/>
      <c r="L479" s="35"/>
      <c r="M479" s="35"/>
      <c r="N479" s="35"/>
      <c r="O479" s="35"/>
      <c r="P479" s="35"/>
      <c r="Q479" s="35"/>
      <c r="R479" s="3"/>
      <c r="S479" s="6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 ht="14.25" customHeight="1">
      <c r="A480" s="1"/>
      <c r="C480" s="2"/>
      <c r="D480" s="2"/>
      <c r="E480" s="2"/>
      <c r="F480" s="2"/>
      <c r="G480" s="2"/>
      <c r="H480" s="2"/>
      <c r="I480" s="3"/>
      <c r="J480" s="35"/>
      <c r="K480" s="35"/>
      <c r="L480" s="35"/>
      <c r="M480" s="35"/>
      <c r="N480" s="35"/>
      <c r="O480" s="35"/>
      <c r="P480" s="35"/>
      <c r="Q480" s="35"/>
      <c r="R480" s="3"/>
      <c r="S480" s="6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 ht="14.25" customHeight="1">
      <c r="A481" s="1"/>
      <c r="C481" s="2"/>
      <c r="D481" s="2"/>
      <c r="E481" s="2"/>
      <c r="F481" s="2"/>
      <c r="G481" s="2"/>
      <c r="H481" s="2"/>
      <c r="I481" s="3"/>
      <c r="J481" s="35"/>
      <c r="K481" s="35"/>
      <c r="L481" s="35"/>
      <c r="M481" s="35"/>
      <c r="N481" s="35"/>
      <c r="O481" s="35"/>
      <c r="P481" s="35"/>
      <c r="Q481" s="35"/>
      <c r="R481" s="3"/>
      <c r="S481" s="6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 ht="14.25" customHeight="1">
      <c r="A482" s="1"/>
      <c r="C482" s="2"/>
      <c r="D482" s="2"/>
      <c r="E482" s="2"/>
      <c r="F482" s="2"/>
      <c r="G482" s="2"/>
      <c r="H482" s="2"/>
      <c r="I482" s="3"/>
      <c r="J482" s="35"/>
      <c r="K482" s="35"/>
      <c r="L482" s="35"/>
      <c r="M482" s="35"/>
      <c r="N482" s="35"/>
      <c r="O482" s="35"/>
      <c r="P482" s="35"/>
      <c r="Q482" s="35"/>
      <c r="R482" s="3"/>
      <c r="S482" s="6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 ht="14.25" customHeight="1">
      <c r="A483" s="1"/>
      <c r="C483" s="2"/>
      <c r="D483" s="2"/>
      <c r="E483" s="2"/>
      <c r="F483" s="2"/>
      <c r="G483" s="2"/>
      <c r="H483" s="2"/>
      <c r="I483" s="3"/>
      <c r="J483" s="35"/>
      <c r="K483" s="35"/>
      <c r="L483" s="35"/>
      <c r="M483" s="35"/>
      <c r="N483" s="35"/>
      <c r="O483" s="35"/>
      <c r="P483" s="35"/>
      <c r="Q483" s="35"/>
      <c r="R483" s="3"/>
      <c r="S483" s="6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 ht="14.25" customHeight="1">
      <c r="A484" s="1"/>
      <c r="C484" s="2"/>
      <c r="D484" s="2"/>
      <c r="E484" s="2"/>
      <c r="F484" s="2"/>
      <c r="G484" s="2"/>
      <c r="H484" s="2"/>
      <c r="I484" s="3"/>
      <c r="J484" s="35"/>
      <c r="K484" s="35"/>
      <c r="L484" s="35"/>
      <c r="M484" s="35"/>
      <c r="N484" s="35"/>
      <c r="O484" s="35"/>
      <c r="P484" s="35"/>
      <c r="Q484" s="35"/>
      <c r="R484" s="3"/>
      <c r="S484" s="6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 ht="14.25" customHeight="1">
      <c r="A485" s="1"/>
      <c r="C485" s="2"/>
      <c r="D485" s="2"/>
      <c r="E485" s="2"/>
      <c r="F485" s="2"/>
      <c r="G485" s="2"/>
      <c r="H485" s="2"/>
      <c r="I485" s="3"/>
      <c r="J485" s="35"/>
      <c r="K485" s="35"/>
      <c r="L485" s="35"/>
      <c r="M485" s="35"/>
      <c r="N485" s="35"/>
      <c r="O485" s="35"/>
      <c r="P485" s="35"/>
      <c r="Q485" s="35"/>
      <c r="R485" s="3"/>
      <c r="S485" s="6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 ht="14.25" customHeight="1">
      <c r="A486" s="1"/>
      <c r="C486" s="2"/>
      <c r="D486" s="2"/>
      <c r="E486" s="2"/>
      <c r="F486" s="2"/>
      <c r="G486" s="2"/>
      <c r="H486" s="2"/>
      <c r="I486" s="3"/>
      <c r="J486" s="35"/>
      <c r="K486" s="35"/>
      <c r="L486" s="35"/>
      <c r="M486" s="35"/>
      <c r="N486" s="35"/>
      <c r="O486" s="35"/>
      <c r="P486" s="35"/>
      <c r="Q486" s="35"/>
      <c r="R486" s="3"/>
      <c r="S486" s="6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 ht="14.25" customHeight="1">
      <c r="A487" s="1"/>
      <c r="C487" s="2"/>
      <c r="D487" s="2"/>
      <c r="E487" s="2"/>
      <c r="F487" s="2"/>
      <c r="G487" s="2"/>
      <c r="H487" s="2"/>
      <c r="I487" s="3"/>
      <c r="J487" s="35"/>
      <c r="K487" s="35"/>
      <c r="L487" s="35"/>
      <c r="M487" s="35"/>
      <c r="N487" s="35"/>
      <c r="O487" s="35"/>
      <c r="P487" s="35"/>
      <c r="Q487" s="35"/>
      <c r="R487" s="3"/>
      <c r="S487" s="6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ht="14.25" customHeight="1">
      <c r="A488" s="1"/>
      <c r="C488" s="2"/>
      <c r="D488" s="2"/>
      <c r="E488" s="2"/>
      <c r="F488" s="2"/>
      <c r="G488" s="2"/>
      <c r="H488" s="2"/>
      <c r="I488" s="3"/>
      <c r="J488" s="35"/>
      <c r="K488" s="35"/>
      <c r="L488" s="35"/>
      <c r="M488" s="35"/>
      <c r="N488" s="35"/>
      <c r="O488" s="35"/>
      <c r="P488" s="35"/>
      <c r="Q488" s="35"/>
      <c r="R488" s="3"/>
      <c r="S488" s="6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ht="14.25" customHeight="1">
      <c r="A489" s="1"/>
      <c r="C489" s="2"/>
      <c r="D489" s="2"/>
      <c r="E489" s="2"/>
      <c r="F489" s="2"/>
      <c r="G489" s="2"/>
      <c r="H489" s="2"/>
      <c r="I489" s="3"/>
      <c r="J489" s="35"/>
      <c r="K489" s="35"/>
      <c r="L489" s="35"/>
      <c r="M489" s="35"/>
      <c r="N489" s="35"/>
      <c r="O489" s="35"/>
      <c r="P489" s="35"/>
      <c r="Q489" s="35"/>
      <c r="R489" s="3"/>
      <c r="S489" s="6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ht="14.25" customHeight="1">
      <c r="A490" s="1"/>
      <c r="C490" s="2"/>
      <c r="D490" s="2"/>
      <c r="E490" s="2"/>
      <c r="F490" s="2"/>
      <c r="G490" s="2"/>
      <c r="H490" s="2"/>
      <c r="I490" s="3"/>
      <c r="J490" s="35"/>
      <c r="K490" s="35"/>
      <c r="L490" s="35"/>
      <c r="M490" s="35"/>
      <c r="N490" s="35"/>
      <c r="O490" s="35"/>
      <c r="P490" s="35"/>
      <c r="Q490" s="35"/>
      <c r="R490" s="3"/>
      <c r="S490" s="6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ht="14.25" customHeight="1">
      <c r="A491" s="1"/>
      <c r="C491" s="2"/>
      <c r="D491" s="2"/>
      <c r="E491" s="2"/>
      <c r="F491" s="2"/>
      <c r="G491" s="2"/>
      <c r="H491" s="2"/>
      <c r="I491" s="3"/>
      <c r="J491" s="35"/>
      <c r="K491" s="35"/>
      <c r="L491" s="35"/>
      <c r="M491" s="35"/>
      <c r="N491" s="35"/>
      <c r="O491" s="35"/>
      <c r="P491" s="35"/>
      <c r="Q491" s="35"/>
      <c r="R491" s="3"/>
      <c r="S491" s="6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ht="14.25" customHeight="1">
      <c r="A492" s="1"/>
      <c r="C492" s="2"/>
      <c r="D492" s="2"/>
      <c r="E492" s="2"/>
      <c r="F492" s="2"/>
      <c r="G492" s="2"/>
      <c r="H492" s="2"/>
      <c r="I492" s="3"/>
      <c r="J492" s="35"/>
      <c r="K492" s="35"/>
      <c r="L492" s="35"/>
      <c r="M492" s="35"/>
      <c r="N492" s="35"/>
      <c r="O492" s="35"/>
      <c r="P492" s="35"/>
      <c r="Q492" s="35"/>
      <c r="R492" s="3"/>
      <c r="S492" s="6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 ht="14.25" customHeight="1">
      <c r="A493" s="1"/>
      <c r="C493" s="2"/>
      <c r="D493" s="2"/>
      <c r="E493" s="2"/>
      <c r="F493" s="2"/>
      <c r="G493" s="2"/>
      <c r="H493" s="2"/>
      <c r="I493" s="3"/>
      <c r="J493" s="35"/>
      <c r="K493" s="35"/>
      <c r="L493" s="35"/>
      <c r="M493" s="35"/>
      <c r="N493" s="35"/>
      <c r="O493" s="35"/>
      <c r="P493" s="35"/>
      <c r="Q493" s="35"/>
      <c r="R493" s="3"/>
      <c r="S493" s="6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ht="14.25" customHeight="1">
      <c r="A494" s="1"/>
      <c r="C494" s="2"/>
      <c r="D494" s="2"/>
      <c r="E494" s="2"/>
      <c r="F494" s="2"/>
      <c r="G494" s="2"/>
      <c r="H494" s="2"/>
      <c r="I494" s="3"/>
      <c r="J494" s="35"/>
      <c r="K494" s="35"/>
      <c r="L494" s="35"/>
      <c r="M494" s="35"/>
      <c r="N494" s="35"/>
      <c r="O494" s="35"/>
      <c r="P494" s="35"/>
      <c r="Q494" s="35"/>
      <c r="R494" s="3"/>
      <c r="S494" s="6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ht="14.25" customHeight="1">
      <c r="A495" s="1"/>
      <c r="C495" s="2"/>
      <c r="D495" s="2"/>
      <c r="E495" s="2"/>
      <c r="F495" s="2"/>
      <c r="G495" s="2"/>
      <c r="H495" s="2"/>
      <c r="I495" s="3"/>
      <c r="J495" s="35"/>
      <c r="K495" s="35"/>
      <c r="L495" s="35"/>
      <c r="M495" s="35"/>
      <c r="N495" s="35"/>
      <c r="O495" s="35"/>
      <c r="P495" s="35"/>
      <c r="Q495" s="35"/>
      <c r="R495" s="3"/>
      <c r="S495" s="6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ht="14.25" customHeight="1">
      <c r="A496" s="1"/>
      <c r="C496" s="2"/>
      <c r="D496" s="2"/>
      <c r="E496" s="2"/>
      <c r="F496" s="2"/>
      <c r="G496" s="2"/>
      <c r="H496" s="2"/>
      <c r="I496" s="3"/>
      <c r="J496" s="35"/>
      <c r="K496" s="35"/>
      <c r="L496" s="35"/>
      <c r="M496" s="35"/>
      <c r="N496" s="35"/>
      <c r="O496" s="35"/>
      <c r="P496" s="35"/>
      <c r="Q496" s="35"/>
      <c r="R496" s="3"/>
      <c r="S496" s="6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ht="14.25" customHeight="1">
      <c r="A497" s="1"/>
      <c r="C497" s="2"/>
      <c r="D497" s="2"/>
      <c r="E497" s="2"/>
      <c r="F497" s="2"/>
      <c r="G497" s="2"/>
      <c r="H497" s="2"/>
      <c r="I497" s="3"/>
      <c r="J497" s="35"/>
      <c r="K497" s="35"/>
      <c r="L497" s="35"/>
      <c r="M497" s="35"/>
      <c r="N497" s="35"/>
      <c r="O497" s="35"/>
      <c r="P497" s="35"/>
      <c r="Q497" s="35"/>
      <c r="R497" s="3"/>
      <c r="S497" s="6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ht="14.25" customHeight="1">
      <c r="A498" s="1"/>
      <c r="C498" s="2"/>
      <c r="D498" s="2"/>
      <c r="E498" s="2"/>
      <c r="F498" s="2"/>
      <c r="G498" s="2"/>
      <c r="H498" s="2"/>
      <c r="I498" s="3"/>
      <c r="J498" s="35"/>
      <c r="K498" s="35"/>
      <c r="L498" s="35"/>
      <c r="M498" s="35"/>
      <c r="N498" s="35"/>
      <c r="O498" s="35"/>
      <c r="P498" s="35"/>
      <c r="Q498" s="35"/>
      <c r="R498" s="3"/>
      <c r="S498" s="6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 ht="14.25" customHeight="1">
      <c r="A499" s="1"/>
      <c r="C499" s="2"/>
      <c r="D499" s="2"/>
      <c r="E499" s="2"/>
      <c r="F499" s="2"/>
      <c r="G499" s="2"/>
      <c r="H499" s="2"/>
      <c r="I499" s="3"/>
      <c r="J499" s="35"/>
      <c r="K499" s="35"/>
      <c r="L499" s="35"/>
      <c r="M499" s="35"/>
      <c r="N499" s="35"/>
      <c r="O499" s="35"/>
      <c r="P499" s="35"/>
      <c r="Q499" s="35"/>
      <c r="R499" s="3"/>
      <c r="S499" s="6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 ht="14.25" customHeight="1">
      <c r="A500" s="1"/>
      <c r="C500" s="2"/>
      <c r="D500" s="2"/>
      <c r="E500" s="2"/>
      <c r="F500" s="2"/>
      <c r="G500" s="2"/>
      <c r="H500" s="2"/>
      <c r="I500" s="3"/>
      <c r="J500" s="35"/>
      <c r="K500" s="35"/>
      <c r="L500" s="35"/>
      <c r="M500" s="35"/>
      <c r="N500" s="35"/>
      <c r="O500" s="35"/>
      <c r="P500" s="35"/>
      <c r="Q500" s="35"/>
      <c r="R500" s="3"/>
      <c r="S500" s="6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 ht="14.25" customHeight="1">
      <c r="A501" s="1"/>
      <c r="C501" s="2"/>
      <c r="D501" s="2"/>
      <c r="E501" s="2"/>
      <c r="F501" s="2"/>
      <c r="G501" s="2"/>
      <c r="H501" s="2"/>
      <c r="I501" s="3"/>
      <c r="J501" s="35"/>
      <c r="K501" s="35"/>
      <c r="L501" s="35"/>
      <c r="M501" s="35"/>
      <c r="N501" s="35"/>
      <c r="O501" s="35"/>
      <c r="P501" s="35"/>
      <c r="Q501" s="35"/>
      <c r="R501" s="3"/>
      <c r="S501" s="6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ht="14.25" customHeight="1">
      <c r="A502" s="1"/>
      <c r="C502" s="2"/>
      <c r="D502" s="2"/>
      <c r="E502" s="2"/>
      <c r="F502" s="2"/>
      <c r="G502" s="2"/>
      <c r="H502" s="2"/>
      <c r="I502" s="3"/>
      <c r="J502" s="35"/>
      <c r="K502" s="35"/>
      <c r="L502" s="35"/>
      <c r="M502" s="35"/>
      <c r="N502" s="35"/>
      <c r="O502" s="35"/>
      <c r="P502" s="35"/>
      <c r="Q502" s="35"/>
      <c r="R502" s="3"/>
      <c r="S502" s="6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 ht="14.25" customHeight="1">
      <c r="A503" s="1"/>
      <c r="C503" s="2"/>
      <c r="D503" s="2"/>
      <c r="E503" s="2"/>
      <c r="F503" s="2"/>
      <c r="G503" s="2"/>
      <c r="H503" s="2"/>
      <c r="I503" s="3"/>
      <c r="J503" s="35"/>
      <c r="K503" s="35"/>
      <c r="L503" s="35"/>
      <c r="M503" s="35"/>
      <c r="N503" s="35"/>
      <c r="O503" s="35"/>
      <c r="P503" s="35"/>
      <c r="Q503" s="35"/>
      <c r="R503" s="3"/>
      <c r="S503" s="6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 ht="14.25" customHeight="1">
      <c r="A504" s="1"/>
      <c r="C504" s="2"/>
      <c r="D504" s="2"/>
      <c r="E504" s="2"/>
      <c r="F504" s="2"/>
      <c r="G504" s="2"/>
      <c r="H504" s="2"/>
      <c r="I504" s="3"/>
      <c r="J504" s="35"/>
      <c r="K504" s="35"/>
      <c r="L504" s="35"/>
      <c r="M504" s="35"/>
      <c r="N504" s="35"/>
      <c r="O504" s="35"/>
      <c r="P504" s="35"/>
      <c r="Q504" s="35"/>
      <c r="R504" s="3"/>
      <c r="S504" s="6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 ht="14.25" customHeight="1">
      <c r="A505" s="1"/>
      <c r="C505" s="2"/>
      <c r="D505" s="2"/>
      <c r="E505" s="2"/>
      <c r="F505" s="2"/>
      <c r="G505" s="2"/>
      <c r="H505" s="2"/>
      <c r="I505" s="3"/>
      <c r="J505" s="35"/>
      <c r="K505" s="35"/>
      <c r="L505" s="35"/>
      <c r="M505" s="35"/>
      <c r="N505" s="35"/>
      <c r="O505" s="35"/>
      <c r="P505" s="35"/>
      <c r="Q505" s="35"/>
      <c r="R505" s="3"/>
      <c r="S505" s="6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 ht="14.25" customHeight="1">
      <c r="A506" s="1"/>
      <c r="C506" s="2"/>
      <c r="D506" s="2"/>
      <c r="E506" s="2"/>
      <c r="F506" s="2"/>
      <c r="G506" s="2"/>
      <c r="H506" s="2"/>
      <c r="I506" s="3"/>
      <c r="J506" s="35"/>
      <c r="K506" s="35"/>
      <c r="L506" s="35"/>
      <c r="M506" s="35"/>
      <c r="N506" s="35"/>
      <c r="O506" s="35"/>
      <c r="P506" s="35"/>
      <c r="Q506" s="35"/>
      <c r="R506" s="3"/>
      <c r="S506" s="6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 ht="14.25" customHeight="1">
      <c r="A507" s="1"/>
      <c r="C507" s="2"/>
      <c r="D507" s="2"/>
      <c r="E507" s="2"/>
      <c r="F507" s="2"/>
      <c r="G507" s="2"/>
      <c r="H507" s="2"/>
      <c r="I507" s="3"/>
      <c r="J507" s="35"/>
      <c r="K507" s="35"/>
      <c r="L507" s="35"/>
      <c r="M507" s="35"/>
      <c r="N507" s="35"/>
      <c r="O507" s="35"/>
      <c r="P507" s="35"/>
      <c r="Q507" s="35"/>
      <c r="R507" s="3"/>
      <c r="S507" s="6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 ht="14.25" customHeight="1">
      <c r="A508" s="1"/>
      <c r="C508" s="2"/>
      <c r="D508" s="2"/>
      <c r="E508" s="2"/>
      <c r="F508" s="2"/>
      <c r="G508" s="2"/>
      <c r="H508" s="2"/>
      <c r="I508" s="3"/>
      <c r="J508" s="35"/>
      <c r="K508" s="35"/>
      <c r="L508" s="35"/>
      <c r="M508" s="35"/>
      <c r="N508" s="35"/>
      <c r="O508" s="35"/>
      <c r="P508" s="35"/>
      <c r="Q508" s="35"/>
      <c r="R508" s="3"/>
      <c r="S508" s="6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 ht="14.25" customHeight="1">
      <c r="A509" s="1"/>
      <c r="C509" s="2"/>
      <c r="D509" s="2"/>
      <c r="E509" s="2"/>
      <c r="F509" s="2"/>
      <c r="G509" s="2"/>
      <c r="H509" s="2"/>
      <c r="I509" s="3"/>
      <c r="J509" s="35"/>
      <c r="K509" s="35"/>
      <c r="L509" s="35"/>
      <c r="M509" s="35"/>
      <c r="N509" s="35"/>
      <c r="O509" s="35"/>
      <c r="P509" s="35"/>
      <c r="Q509" s="35"/>
      <c r="R509" s="3"/>
      <c r="S509" s="6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 ht="14.25" customHeight="1">
      <c r="A510" s="1"/>
      <c r="C510" s="2"/>
      <c r="D510" s="2"/>
      <c r="E510" s="2"/>
      <c r="F510" s="2"/>
      <c r="G510" s="2"/>
      <c r="H510" s="2"/>
      <c r="I510" s="3"/>
      <c r="J510" s="35"/>
      <c r="K510" s="35"/>
      <c r="L510" s="35"/>
      <c r="M510" s="35"/>
      <c r="N510" s="35"/>
      <c r="O510" s="35"/>
      <c r="P510" s="35"/>
      <c r="Q510" s="35"/>
      <c r="R510" s="3"/>
      <c r="S510" s="6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 ht="14.25" customHeight="1">
      <c r="A511" s="1"/>
      <c r="C511" s="2"/>
      <c r="D511" s="2"/>
      <c r="E511" s="2"/>
      <c r="F511" s="2"/>
      <c r="G511" s="2"/>
      <c r="H511" s="2"/>
      <c r="I511" s="3"/>
      <c r="J511" s="35"/>
      <c r="K511" s="35"/>
      <c r="L511" s="35"/>
      <c r="M511" s="35"/>
      <c r="N511" s="35"/>
      <c r="O511" s="35"/>
      <c r="P511" s="35"/>
      <c r="Q511" s="35"/>
      <c r="R511" s="3"/>
      <c r="S511" s="6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 ht="14.25" customHeight="1">
      <c r="A512" s="1"/>
      <c r="C512" s="2"/>
      <c r="D512" s="2"/>
      <c r="E512" s="2"/>
      <c r="F512" s="2"/>
      <c r="G512" s="2"/>
      <c r="H512" s="2"/>
      <c r="I512" s="3"/>
      <c r="J512" s="35"/>
      <c r="K512" s="35"/>
      <c r="L512" s="35"/>
      <c r="M512" s="35"/>
      <c r="N512" s="35"/>
      <c r="O512" s="35"/>
      <c r="P512" s="35"/>
      <c r="Q512" s="35"/>
      <c r="R512" s="3"/>
      <c r="S512" s="6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 ht="14.25" customHeight="1">
      <c r="A513" s="1"/>
      <c r="C513" s="2"/>
      <c r="D513" s="2"/>
      <c r="E513" s="2"/>
      <c r="F513" s="2"/>
      <c r="G513" s="2"/>
      <c r="H513" s="2"/>
      <c r="I513" s="3"/>
      <c r="J513" s="35"/>
      <c r="K513" s="35"/>
      <c r="L513" s="35"/>
      <c r="M513" s="35"/>
      <c r="N513" s="35"/>
      <c r="O513" s="35"/>
      <c r="P513" s="35"/>
      <c r="Q513" s="35"/>
      <c r="R513" s="3"/>
      <c r="S513" s="6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ht="14.25" customHeight="1">
      <c r="A514" s="1"/>
      <c r="C514" s="2"/>
      <c r="D514" s="2"/>
      <c r="E514" s="2"/>
      <c r="F514" s="2"/>
      <c r="G514" s="2"/>
      <c r="H514" s="2"/>
      <c r="I514" s="3"/>
      <c r="J514" s="35"/>
      <c r="K514" s="35"/>
      <c r="L514" s="35"/>
      <c r="M514" s="35"/>
      <c r="N514" s="35"/>
      <c r="O514" s="35"/>
      <c r="P514" s="35"/>
      <c r="Q514" s="35"/>
      <c r="R514" s="3"/>
      <c r="S514" s="6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 ht="14.25" customHeight="1">
      <c r="A515" s="1"/>
      <c r="C515" s="2"/>
      <c r="D515" s="2"/>
      <c r="E515" s="2"/>
      <c r="F515" s="2"/>
      <c r="G515" s="2"/>
      <c r="H515" s="2"/>
      <c r="I515" s="3"/>
      <c r="J515" s="35"/>
      <c r="K515" s="35"/>
      <c r="L515" s="35"/>
      <c r="M515" s="35"/>
      <c r="N515" s="35"/>
      <c r="O515" s="35"/>
      <c r="P515" s="35"/>
      <c r="Q515" s="35"/>
      <c r="R515" s="3"/>
      <c r="S515" s="6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 ht="14.25" customHeight="1">
      <c r="A516" s="1"/>
      <c r="C516" s="2"/>
      <c r="D516" s="2"/>
      <c r="E516" s="2"/>
      <c r="F516" s="2"/>
      <c r="G516" s="2"/>
      <c r="H516" s="2"/>
      <c r="I516" s="3"/>
      <c r="J516" s="35"/>
      <c r="K516" s="35"/>
      <c r="L516" s="35"/>
      <c r="M516" s="35"/>
      <c r="N516" s="35"/>
      <c r="O516" s="35"/>
      <c r="P516" s="35"/>
      <c r="Q516" s="35"/>
      <c r="R516" s="3"/>
      <c r="S516" s="6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 ht="14.25" customHeight="1">
      <c r="A517" s="1"/>
      <c r="C517" s="2"/>
      <c r="D517" s="2"/>
      <c r="E517" s="2"/>
      <c r="F517" s="2"/>
      <c r="G517" s="2"/>
      <c r="H517" s="2"/>
      <c r="I517" s="3"/>
      <c r="J517" s="35"/>
      <c r="K517" s="35"/>
      <c r="L517" s="35"/>
      <c r="M517" s="35"/>
      <c r="N517" s="35"/>
      <c r="O517" s="35"/>
      <c r="P517" s="35"/>
      <c r="Q517" s="35"/>
      <c r="R517" s="3"/>
      <c r="S517" s="6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 ht="14.25" customHeight="1">
      <c r="A518" s="1"/>
      <c r="C518" s="2"/>
      <c r="D518" s="2"/>
      <c r="E518" s="2"/>
      <c r="F518" s="2"/>
      <c r="G518" s="2"/>
      <c r="H518" s="2"/>
      <c r="I518" s="3"/>
      <c r="J518" s="35"/>
      <c r="K518" s="35"/>
      <c r="L518" s="35"/>
      <c r="M518" s="35"/>
      <c r="N518" s="35"/>
      <c r="O518" s="35"/>
      <c r="P518" s="35"/>
      <c r="Q518" s="35"/>
      <c r="R518" s="3"/>
      <c r="S518" s="6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 ht="14.25" customHeight="1">
      <c r="A519" s="1"/>
      <c r="C519" s="2"/>
      <c r="D519" s="2"/>
      <c r="E519" s="2"/>
      <c r="F519" s="2"/>
      <c r="G519" s="2"/>
      <c r="H519" s="2"/>
      <c r="I519" s="3"/>
      <c r="J519" s="35"/>
      <c r="K519" s="35"/>
      <c r="L519" s="35"/>
      <c r="M519" s="35"/>
      <c r="N519" s="35"/>
      <c r="O519" s="35"/>
      <c r="P519" s="35"/>
      <c r="Q519" s="35"/>
      <c r="R519" s="3"/>
      <c r="S519" s="6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 ht="14.25" customHeight="1">
      <c r="A520" s="1"/>
      <c r="C520" s="2"/>
      <c r="D520" s="2"/>
      <c r="E520" s="2"/>
      <c r="F520" s="2"/>
      <c r="G520" s="2"/>
      <c r="H520" s="2"/>
      <c r="I520" s="3"/>
      <c r="J520" s="35"/>
      <c r="K520" s="35"/>
      <c r="L520" s="35"/>
      <c r="M520" s="35"/>
      <c r="N520" s="35"/>
      <c r="O520" s="35"/>
      <c r="P520" s="35"/>
      <c r="Q520" s="35"/>
      <c r="R520" s="3"/>
      <c r="S520" s="6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 ht="14.25" customHeight="1">
      <c r="A521" s="1"/>
      <c r="C521" s="2"/>
      <c r="D521" s="2"/>
      <c r="E521" s="2"/>
      <c r="F521" s="2"/>
      <c r="G521" s="2"/>
      <c r="H521" s="2"/>
      <c r="I521" s="3"/>
      <c r="J521" s="35"/>
      <c r="K521" s="35"/>
      <c r="L521" s="35"/>
      <c r="M521" s="35"/>
      <c r="N521" s="35"/>
      <c r="O521" s="35"/>
      <c r="P521" s="35"/>
      <c r="Q521" s="35"/>
      <c r="R521" s="3"/>
      <c r="S521" s="6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 ht="14.25" customHeight="1">
      <c r="A522" s="1"/>
      <c r="C522" s="2"/>
      <c r="D522" s="2"/>
      <c r="E522" s="2"/>
      <c r="F522" s="2"/>
      <c r="G522" s="2"/>
      <c r="H522" s="2"/>
      <c r="I522" s="3"/>
      <c r="J522" s="35"/>
      <c r="K522" s="35"/>
      <c r="L522" s="35"/>
      <c r="M522" s="35"/>
      <c r="N522" s="35"/>
      <c r="O522" s="35"/>
      <c r="P522" s="35"/>
      <c r="Q522" s="35"/>
      <c r="R522" s="3"/>
      <c r="S522" s="6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 ht="14.25" customHeight="1">
      <c r="A523" s="1"/>
      <c r="C523" s="2"/>
      <c r="D523" s="2"/>
      <c r="E523" s="2"/>
      <c r="F523" s="2"/>
      <c r="G523" s="2"/>
      <c r="H523" s="2"/>
      <c r="I523" s="3"/>
      <c r="J523" s="35"/>
      <c r="K523" s="35"/>
      <c r="L523" s="35"/>
      <c r="M523" s="35"/>
      <c r="N523" s="35"/>
      <c r="O523" s="35"/>
      <c r="P523" s="35"/>
      <c r="Q523" s="35"/>
      <c r="R523" s="3"/>
      <c r="S523" s="6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 ht="14.25" customHeight="1">
      <c r="A524" s="1"/>
      <c r="C524" s="2"/>
      <c r="D524" s="2"/>
      <c r="E524" s="2"/>
      <c r="F524" s="2"/>
      <c r="G524" s="2"/>
      <c r="H524" s="2"/>
      <c r="I524" s="3"/>
      <c r="J524" s="35"/>
      <c r="K524" s="35"/>
      <c r="L524" s="35"/>
      <c r="M524" s="35"/>
      <c r="N524" s="35"/>
      <c r="O524" s="35"/>
      <c r="P524" s="35"/>
      <c r="Q524" s="35"/>
      <c r="R524" s="3"/>
      <c r="S524" s="6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 ht="14.25" customHeight="1">
      <c r="A525" s="1"/>
      <c r="C525" s="2"/>
      <c r="D525" s="2"/>
      <c r="E525" s="2"/>
      <c r="F525" s="2"/>
      <c r="G525" s="2"/>
      <c r="H525" s="2"/>
      <c r="I525" s="3"/>
      <c r="J525" s="35"/>
      <c r="K525" s="35"/>
      <c r="L525" s="35"/>
      <c r="M525" s="35"/>
      <c r="N525" s="35"/>
      <c r="O525" s="35"/>
      <c r="P525" s="35"/>
      <c r="Q525" s="35"/>
      <c r="R525" s="3"/>
      <c r="S525" s="6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 ht="14.25" customHeight="1">
      <c r="A526" s="1"/>
      <c r="C526" s="2"/>
      <c r="D526" s="2"/>
      <c r="E526" s="2"/>
      <c r="F526" s="2"/>
      <c r="G526" s="2"/>
      <c r="H526" s="2"/>
      <c r="I526" s="3"/>
      <c r="J526" s="35"/>
      <c r="K526" s="35"/>
      <c r="L526" s="35"/>
      <c r="M526" s="35"/>
      <c r="N526" s="35"/>
      <c r="O526" s="35"/>
      <c r="P526" s="35"/>
      <c r="Q526" s="35"/>
      <c r="R526" s="3"/>
      <c r="S526" s="6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 ht="14.25" customHeight="1">
      <c r="A527" s="1"/>
      <c r="C527" s="2"/>
      <c r="D527" s="2"/>
      <c r="E527" s="2"/>
      <c r="F527" s="2"/>
      <c r="G527" s="2"/>
      <c r="H527" s="2"/>
      <c r="I527" s="3"/>
      <c r="J527" s="35"/>
      <c r="K527" s="35"/>
      <c r="L527" s="35"/>
      <c r="M527" s="35"/>
      <c r="N527" s="35"/>
      <c r="O527" s="35"/>
      <c r="P527" s="35"/>
      <c r="Q527" s="35"/>
      <c r="R527" s="3"/>
      <c r="S527" s="6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 ht="14.25" customHeight="1">
      <c r="A528" s="1"/>
      <c r="C528" s="2"/>
      <c r="D528" s="2"/>
      <c r="E528" s="2"/>
      <c r="F528" s="2"/>
      <c r="G528" s="2"/>
      <c r="H528" s="2"/>
      <c r="I528" s="3"/>
      <c r="J528" s="35"/>
      <c r="K528" s="35"/>
      <c r="L528" s="35"/>
      <c r="M528" s="35"/>
      <c r="N528" s="35"/>
      <c r="O528" s="35"/>
      <c r="P528" s="35"/>
      <c r="Q528" s="35"/>
      <c r="R528" s="3"/>
      <c r="S528" s="6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 ht="14.25" customHeight="1">
      <c r="A529" s="1"/>
      <c r="C529" s="2"/>
      <c r="D529" s="2"/>
      <c r="E529" s="2"/>
      <c r="F529" s="2"/>
      <c r="G529" s="2"/>
      <c r="H529" s="2"/>
      <c r="I529" s="3"/>
      <c r="J529" s="35"/>
      <c r="K529" s="35"/>
      <c r="L529" s="35"/>
      <c r="M529" s="35"/>
      <c r="N529" s="35"/>
      <c r="O529" s="35"/>
      <c r="P529" s="35"/>
      <c r="Q529" s="35"/>
      <c r="R529" s="3"/>
      <c r="S529" s="6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 ht="14.25" customHeight="1">
      <c r="A530" s="1"/>
      <c r="C530" s="2"/>
      <c r="D530" s="2"/>
      <c r="E530" s="2"/>
      <c r="F530" s="2"/>
      <c r="G530" s="2"/>
      <c r="H530" s="2"/>
      <c r="I530" s="3"/>
      <c r="J530" s="35"/>
      <c r="K530" s="35"/>
      <c r="L530" s="35"/>
      <c r="M530" s="35"/>
      <c r="N530" s="35"/>
      <c r="O530" s="35"/>
      <c r="P530" s="35"/>
      <c r="Q530" s="35"/>
      <c r="R530" s="3"/>
      <c r="S530" s="6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 ht="14.25" customHeight="1">
      <c r="A531" s="1"/>
      <c r="C531" s="2"/>
      <c r="D531" s="2"/>
      <c r="E531" s="2"/>
      <c r="F531" s="2"/>
      <c r="G531" s="2"/>
      <c r="H531" s="2"/>
      <c r="I531" s="3"/>
      <c r="J531" s="35"/>
      <c r="K531" s="35"/>
      <c r="L531" s="35"/>
      <c r="M531" s="35"/>
      <c r="N531" s="35"/>
      <c r="O531" s="35"/>
      <c r="P531" s="35"/>
      <c r="Q531" s="35"/>
      <c r="R531" s="3"/>
      <c r="S531" s="6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 ht="14.25" customHeight="1">
      <c r="A532" s="1"/>
      <c r="C532" s="2"/>
      <c r="D532" s="2"/>
      <c r="E532" s="2"/>
      <c r="F532" s="2"/>
      <c r="G532" s="2"/>
      <c r="H532" s="2"/>
      <c r="I532" s="3"/>
      <c r="J532" s="35"/>
      <c r="K532" s="35"/>
      <c r="L532" s="35"/>
      <c r="M532" s="35"/>
      <c r="N532" s="35"/>
      <c r="O532" s="35"/>
      <c r="P532" s="35"/>
      <c r="Q532" s="35"/>
      <c r="R532" s="3"/>
      <c r="S532" s="6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 ht="14.25" customHeight="1">
      <c r="A533" s="1"/>
      <c r="C533" s="2"/>
      <c r="D533" s="2"/>
      <c r="E533" s="2"/>
      <c r="F533" s="2"/>
      <c r="G533" s="2"/>
      <c r="H533" s="2"/>
      <c r="I533" s="3"/>
      <c r="J533" s="35"/>
      <c r="K533" s="35"/>
      <c r="L533" s="35"/>
      <c r="M533" s="35"/>
      <c r="N533" s="35"/>
      <c r="O533" s="35"/>
      <c r="P533" s="35"/>
      <c r="Q533" s="35"/>
      <c r="R533" s="3"/>
      <c r="S533" s="6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 ht="14.25" customHeight="1">
      <c r="A534" s="1"/>
      <c r="C534" s="2"/>
      <c r="D534" s="2"/>
      <c r="E534" s="2"/>
      <c r="F534" s="2"/>
      <c r="G534" s="2"/>
      <c r="H534" s="2"/>
      <c r="I534" s="3"/>
      <c r="J534" s="35"/>
      <c r="K534" s="35"/>
      <c r="L534" s="35"/>
      <c r="M534" s="35"/>
      <c r="N534" s="35"/>
      <c r="O534" s="35"/>
      <c r="P534" s="35"/>
      <c r="Q534" s="35"/>
      <c r="R534" s="3"/>
      <c r="S534" s="6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 ht="14.25" customHeight="1">
      <c r="A535" s="1"/>
      <c r="C535" s="2"/>
      <c r="D535" s="2"/>
      <c r="E535" s="2"/>
      <c r="F535" s="2"/>
      <c r="G535" s="2"/>
      <c r="H535" s="2"/>
      <c r="I535" s="3"/>
      <c r="J535" s="35"/>
      <c r="K535" s="35"/>
      <c r="L535" s="35"/>
      <c r="M535" s="35"/>
      <c r="N535" s="35"/>
      <c r="O535" s="35"/>
      <c r="P535" s="35"/>
      <c r="Q535" s="35"/>
      <c r="R535" s="3"/>
      <c r="S535" s="6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 ht="14.25" customHeight="1">
      <c r="A536" s="1"/>
      <c r="C536" s="2"/>
      <c r="D536" s="2"/>
      <c r="E536" s="2"/>
      <c r="F536" s="2"/>
      <c r="G536" s="2"/>
      <c r="H536" s="2"/>
      <c r="I536" s="3"/>
      <c r="J536" s="35"/>
      <c r="K536" s="35"/>
      <c r="L536" s="35"/>
      <c r="M536" s="35"/>
      <c r="N536" s="35"/>
      <c r="O536" s="35"/>
      <c r="P536" s="35"/>
      <c r="Q536" s="35"/>
      <c r="R536" s="3"/>
      <c r="S536" s="6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 ht="14.25" customHeight="1">
      <c r="A537" s="1"/>
      <c r="C537" s="2"/>
      <c r="D537" s="2"/>
      <c r="E537" s="2"/>
      <c r="F537" s="2"/>
      <c r="G537" s="2"/>
      <c r="H537" s="2"/>
      <c r="I537" s="3"/>
      <c r="J537" s="35"/>
      <c r="K537" s="35"/>
      <c r="L537" s="35"/>
      <c r="M537" s="35"/>
      <c r="N537" s="35"/>
      <c r="O537" s="35"/>
      <c r="P537" s="35"/>
      <c r="Q537" s="35"/>
      <c r="R537" s="3"/>
      <c r="S537" s="6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 ht="14.25" customHeight="1">
      <c r="A538" s="1"/>
      <c r="C538" s="2"/>
      <c r="D538" s="2"/>
      <c r="E538" s="2"/>
      <c r="F538" s="2"/>
      <c r="G538" s="2"/>
      <c r="H538" s="2"/>
      <c r="I538" s="3"/>
      <c r="J538" s="35"/>
      <c r="K538" s="35"/>
      <c r="L538" s="35"/>
      <c r="M538" s="35"/>
      <c r="N538" s="35"/>
      <c r="O538" s="35"/>
      <c r="P538" s="35"/>
      <c r="Q538" s="35"/>
      <c r="R538" s="3"/>
      <c r="S538" s="6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 ht="14.25" customHeight="1">
      <c r="A539" s="1"/>
      <c r="C539" s="2"/>
      <c r="D539" s="2"/>
      <c r="E539" s="2"/>
      <c r="F539" s="2"/>
      <c r="G539" s="2"/>
      <c r="H539" s="2"/>
      <c r="I539" s="3"/>
      <c r="J539" s="35"/>
      <c r="K539" s="35"/>
      <c r="L539" s="35"/>
      <c r="M539" s="35"/>
      <c r="N539" s="35"/>
      <c r="O539" s="35"/>
      <c r="P539" s="35"/>
      <c r="Q539" s="35"/>
      <c r="R539" s="3"/>
      <c r="S539" s="6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 ht="14.25" customHeight="1">
      <c r="A540" s="1"/>
      <c r="C540" s="2"/>
      <c r="D540" s="2"/>
      <c r="E540" s="2"/>
      <c r="F540" s="2"/>
      <c r="G540" s="2"/>
      <c r="H540" s="2"/>
      <c r="I540" s="3"/>
      <c r="J540" s="35"/>
      <c r="K540" s="35"/>
      <c r="L540" s="35"/>
      <c r="M540" s="35"/>
      <c r="N540" s="35"/>
      <c r="O540" s="35"/>
      <c r="P540" s="35"/>
      <c r="Q540" s="35"/>
      <c r="R540" s="3"/>
      <c r="S540" s="6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 ht="14.25" customHeight="1">
      <c r="A541" s="1"/>
      <c r="C541" s="2"/>
      <c r="D541" s="2"/>
      <c r="E541" s="2"/>
      <c r="F541" s="2"/>
      <c r="G541" s="2"/>
      <c r="H541" s="2"/>
      <c r="I541" s="3"/>
      <c r="J541" s="35"/>
      <c r="K541" s="35"/>
      <c r="L541" s="35"/>
      <c r="M541" s="35"/>
      <c r="N541" s="35"/>
      <c r="O541" s="35"/>
      <c r="P541" s="35"/>
      <c r="Q541" s="35"/>
      <c r="R541" s="3"/>
      <c r="S541" s="6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 ht="14.25" customHeight="1">
      <c r="A542" s="1"/>
      <c r="C542" s="2"/>
      <c r="D542" s="2"/>
      <c r="E542" s="2"/>
      <c r="F542" s="2"/>
      <c r="G542" s="2"/>
      <c r="H542" s="2"/>
      <c r="I542" s="3"/>
      <c r="J542" s="35"/>
      <c r="K542" s="35"/>
      <c r="L542" s="35"/>
      <c r="M542" s="35"/>
      <c r="N542" s="35"/>
      <c r="O542" s="35"/>
      <c r="P542" s="35"/>
      <c r="Q542" s="35"/>
      <c r="R542" s="3"/>
      <c r="S542" s="6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 ht="14.25" customHeight="1">
      <c r="A543" s="1"/>
      <c r="C543" s="2"/>
      <c r="D543" s="2"/>
      <c r="E543" s="2"/>
      <c r="F543" s="2"/>
      <c r="G543" s="2"/>
      <c r="H543" s="2"/>
      <c r="I543" s="3"/>
      <c r="J543" s="35"/>
      <c r="K543" s="35"/>
      <c r="L543" s="35"/>
      <c r="M543" s="35"/>
      <c r="N543" s="35"/>
      <c r="O543" s="35"/>
      <c r="P543" s="35"/>
      <c r="Q543" s="35"/>
      <c r="R543" s="3"/>
      <c r="S543" s="6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 ht="14.25" customHeight="1">
      <c r="A544" s="1"/>
      <c r="C544" s="2"/>
      <c r="D544" s="2"/>
      <c r="E544" s="2"/>
      <c r="F544" s="2"/>
      <c r="G544" s="2"/>
      <c r="H544" s="2"/>
      <c r="I544" s="3"/>
      <c r="J544" s="35"/>
      <c r="K544" s="35"/>
      <c r="L544" s="35"/>
      <c r="M544" s="35"/>
      <c r="N544" s="35"/>
      <c r="O544" s="35"/>
      <c r="P544" s="35"/>
      <c r="Q544" s="35"/>
      <c r="R544" s="3"/>
      <c r="S544" s="6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 ht="14.25" customHeight="1">
      <c r="A545" s="1"/>
      <c r="C545" s="2"/>
      <c r="D545" s="2"/>
      <c r="E545" s="2"/>
      <c r="F545" s="2"/>
      <c r="G545" s="2"/>
      <c r="H545" s="2"/>
      <c r="I545" s="3"/>
      <c r="J545" s="35"/>
      <c r="K545" s="35"/>
      <c r="L545" s="35"/>
      <c r="M545" s="35"/>
      <c r="N545" s="35"/>
      <c r="O545" s="35"/>
      <c r="P545" s="35"/>
      <c r="Q545" s="35"/>
      <c r="R545" s="3"/>
      <c r="S545" s="6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 ht="14.25" customHeight="1">
      <c r="A546" s="1"/>
      <c r="C546" s="2"/>
      <c r="D546" s="2"/>
      <c r="E546" s="2"/>
      <c r="F546" s="2"/>
      <c r="G546" s="2"/>
      <c r="H546" s="2"/>
      <c r="I546" s="3"/>
      <c r="J546" s="35"/>
      <c r="K546" s="35"/>
      <c r="L546" s="35"/>
      <c r="M546" s="35"/>
      <c r="N546" s="35"/>
      <c r="O546" s="35"/>
      <c r="P546" s="35"/>
      <c r="Q546" s="35"/>
      <c r="R546" s="3"/>
      <c r="S546" s="6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 ht="14.25" customHeight="1">
      <c r="A547" s="1"/>
      <c r="C547" s="2"/>
      <c r="D547" s="2"/>
      <c r="E547" s="2"/>
      <c r="F547" s="2"/>
      <c r="G547" s="2"/>
      <c r="H547" s="2"/>
      <c r="I547" s="3"/>
      <c r="J547" s="35"/>
      <c r="K547" s="35"/>
      <c r="L547" s="35"/>
      <c r="M547" s="35"/>
      <c r="N547" s="35"/>
      <c r="O547" s="35"/>
      <c r="P547" s="35"/>
      <c r="Q547" s="35"/>
      <c r="R547" s="3"/>
      <c r="S547" s="6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 ht="14.25" customHeight="1">
      <c r="A548" s="1"/>
      <c r="C548" s="2"/>
      <c r="D548" s="2"/>
      <c r="E548" s="2"/>
      <c r="F548" s="2"/>
      <c r="G548" s="2"/>
      <c r="H548" s="2"/>
      <c r="I548" s="3"/>
      <c r="J548" s="35"/>
      <c r="K548" s="35"/>
      <c r="L548" s="35"/>
      <c r="M548" s="35"/>
      <c r="N548" s="35"/>
      <c r="O548" s="35"/>
      <c r="P548" s="35"/>
      <c r="Q548" s="35"/>
      <c r="R548" s="3"/>
      <c r="S548" s="6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 ht="14.25" customHeight="1">
      <c r="A549" s="1"/>
      <c r="C549" s="2"/>
      <c r="D549" s="2"/>
      <c r="E549" s="2"/>
      <c r="F549" s="2"/>
      <c r="G549" s="2"/>
      <c r="H549" s="2"/>
      <c r="I549" s="3"/>
      <c r="J549" s="35"/>
      <c r="K549" s="35"/>
      <c r="L549" s="35"/>
      <c r="M549" s="35"/>
      <c r="N549" s="35"/>
      <c r="O549" s="35"/>
      <c r="P549" s="35"/>
      <c r="Q549" s="35"/>
      <c r="R549" s="3"/>
      <c r="S549" s="6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 ht="14.25" customHeight="1">
      <c r="A550" s="1"/>
      <c r="C550" s="2"/>
      <c r="D550" s="2"/>
      <c r="E550" s="2"/>
      <c r="F550" s="2"/>
      <c r="G550" s="2"/>
      <c r="H550" s="2"/>
      <c r="I550" s="3"/>
      <c r="J550" s="35"/>
      <c r="K550" s="35"/>
      <c r="L550" s="35"/>
      <c r="M550" s="35"/>
      <c r="N550" s="35"/>
      <c r="O550" s="35"/>
      <c r="P550" s="35"/>
      <c r="Q550" s="35"/>
      <c r="R550" s="3"/>
      <c r="S550" s="6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 ht="14.25" customHeight="1">
      <c r="A551" s="1"/>
      <c r="C551" s="2"/>
      <c r="D551" s="2"/>
      <c r="E551" s="2"/>
      <c r="F551" s="2"/>
      <c r="G551" s="2"/>
      <c r="H551" s="2"/>
      <c r="I551" s="3"/>
      <c r="J551" s="35"/>
      <c r="K551" s="35"/>
      <c r="L551" s="35"/>
      <c r="M551" s="35"/>
      <c r="N551" s="35"/>
      <c r="O551" s="35"/>
      <c r="P551" s="35"/>
      <c r="Q551" s="35"/>
      <c r="R551" s="3"/>
      <c r="S551" s="6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 ht="14.25" customHeight="1">
      <c r="A552" s="1"/>
      <c r="C552" s="2"/>
      <c r="D552" s="2"/>
      <c r="E552" s="2"/>
      <c r="F552" s="2"/>
      <c r="G552" s="2"/>
      <c r="H552" s="2"/>
      <c r="I552" s="3"/>
      <c r="J552" s="35"/>
      <c r="K552" s="35"/>
      <c r="L552" s="35"/>
      <c r="M552" s="35"/>
      <c r="N552" s="35"/>
      <c r="O552" s="35"/>
      <c r="P552" s="35"/>
      <c r="Q552" s="35"/>
      <c r="R552" s="3"/>
      <c r="S552" s="6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 ht="14.25" customHeight="1">
      <c r="A553" s="1"/>
      <c r="C553" s="2"/>
      <c r="D553" s="2"/>
      <c r="E553" s="2"/>
      <c r="F553" s="2"/>
      <c r="G553" s="2"/>
      <c r="H553" s="2"/>
      <c r="I553" s="3"/>
      <c r="J553" s="35"/>
      <c r="K553" s="35"/>
      <c r="L553" s="35"/>
      <c r="M553" s="35"/>
      <c r="N553" s="35"/>
      <c r="O553" s="35"/>
      <c r="P553" s="35"/>
      <c r="Q553" s="35"/>
      <c r="R553" s="3"/>
      <c r="S553" s="6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 ht="14.25" customHeight="1">
      <c r="A554" s="1"/>
      <c r="C554" s="2"/>
      <c r="D554" s="2"/>
      <c r="E554" s="2"/>
      <c r="F554" s="2"/>
      <c r="G554" s="2"/>
      <c r="H554" s="2"/>
      <c r="I554" s="3"/>
      <c r="J554" s="35"/>
      <c r="K554" s="35"/>
      <c r="L554" s="35"/>
      <c r="M554" s="35"/>
      <c r="N554" s="35"/>
      <c r="O554" s="35"/>
      <c r="P554" s="35"/>
      <c r="Q554" s="35"/>
      <c r="R554" s="3"/>
      <c r="S554" s="6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 ht="14.25" customHeight="1">
      <c r="A555" s="1"/>
      <c r="C555" s="2"/>
      <c r="D555" s="2"/>
      <c r="E555" s="2"/>
      <c r="F555" s="2"/>
      <c r="G555" s="2"/>
      <c r="H555" s="2"/>
      <c r="I555" s="3"/>
      <c r="J555" s="35"/>
      <c r="K555" s="35"/>
      <c r="L555" s="35"/>
      <c r="M555" s="35"/>
      <c r="N555" s="35"/>
      <c r="O555" s="35"/>
      <c r="P555" s="35"/>
      <c r="Q555" s="35"/>
      <c r="R555" s="3"/>
      <c r="S555" s="6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 ht="14.25" customHeight="1">
      <c r="A556" s="1"/>
      <c r="C556" s="2"/>
      <c r="D556" s="2"/>
      <c r="E556" s="2"/>
      <c r="F556" s="2"/>
      <c r="G556" s="2"/>
      <c r="H556" s="2"/>
      <c r="I556" s="3"/>
      <c r="J556" s="35"/>
      <c r="K556" s="35"/>
      <c r="L556" s="35"/>
      <c r="M556" s="35"/>
      <c r="N556" s="35"/>
      <c r="O556" s="35"/>
      <c r="P556" s="35"/>
      <c r="Q556" s="35"/>
      <c r="R556" s="3"/>
      <c r="S556" s="6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 ht="14.25" customHeight="1">
      <c r="A557" s="1"/>
      <c r="C557" s="2"/>
      <c r="D557" s="2"/>
      <c r="E557" s="2"/>
      <c r="F557" s="2"/>
      <c r="G557" s="2"/>
      <c r="H557" s="2"/>
      <c r="I557" s="3"/>
      <c r="J557" s="35"/>
      <c r="K557" s="35"/>
      <c r="L557" s="35"/>
      <c r="M557" s="35"/>
      <c r="N557" s="35"/>
      <c r="O557" s="35"/>
      <c r="P557" s="35"/>
      <c r="Q557" s="35"/>
      <c r="R557" s="3"/>
      <c r="S557" s="6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 ht="14.25" customHeight="1">
      <c r="A558" s="1"/>
      <c r="C558" s="2"/>
      <c r="D558" s="2"/>
      <c r="E558" s="2"/>
      <c r="F558" s="2"/>
      <c r="G558" s="2"/>
      <c r="H558" s="2"/>
      <c r="I558" s="3"/>
      <c r="J558" s="35"/>
      <c r="K558" s="35"/>
      <c r="L558" s="35"/>
      <c r="M558" s="35"/>
      <c r="N558" s="35"/>
      <c r="O558" s="35"/>
      <c r="P558" s="35"/>
      <c r="Q558" s="35"/>
      <c r="R558" s="3"/>
      <c r="S558" s="6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 ht="14.25" customHeight="1">
      <c r="A559" s="1"/>
      <c r="C559" s="2"/>
      <c r="D559" s="2"/>
      <c r="E559" s="2"/>
      <c r="F559" s="2"/>
      <c r="G559" s="2"/>
      <c r="H559" s="2"/>
      <c r="I559" s="3"/>
      <c r="J559" s="35"/>
      <c r="K559" s="35"/>
      <c r="L559" s="35"/>
      <c r="M559" s="35"/>
      <c r="N559" s="35"/>
      <c r="O559" s="35"/>
      <c r="P559" s="35"/>
      <c r="Q559" s="35"/>
      <c r="R559" s="3"/>
      <c r="S559" s="6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 ht="14.25" customHeight="1">
      <c r="A560" s="1"/>
      <c r="C560" s="2"/>
      <c r="D560" s="2"/>
      <c r="E560" s="2"/>
      <c r="F560" s="2"/>
      <c r="G560" s="2"/>
      <c r="H560" s="2"/>
      <c r="I560" s="3"/>
      <c r="J560" s="35"/>
      <c r="K560" s="35"/>
      <c r="L560" s="35"/>
      <c r="M560" s="35"/>
      <c r="N560" s="35"/>
      <c r="O560" s="35"/>
      <c r="P560" s="35"/>
      <c r="Q560" s="35"/>
      <c r="R560" s="3"/>
      <c r="S560" s="6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 ht="14.25" customHeight="1">
      <c r="A561" s="1"/>
      <c r="C561" s="2"/>
      <c r="D561" s="2"/>
      <c r="E561" s="2"/>
      <c r="F561" s="2"/>
      <c r="G561" s="2"/>
      <c r="H561" s="2"/>
      <c r="I561" s="3"/>
      <c r="J561" s="35"/>
      <c r="K561" s="35"/>
      <c r="L561" s="35"/>
      <c r="M561" s="35"/>
      <c r="N561" s="35"/>
      <c r="O561" s="35"/>
      <c r="P561" s="35"/>
      <c r="Q561" s="35"/>
      <c r="R561" s="3"/>
      <c r="S561" s="6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 ht="14.25" customHeight="1">
      <c r="A562" s="1"/>
      <c r="C562" s="2"/>
      <c r="D562" s="2"/>
      <c r="E562" s="2"/>
      <c r="F562" s="2"/>
      <c r="G562" s="2"/>
      <c r="H562" s="2"/>
      <c r="I562" s="3"/>
      <c r="J562" s="35"/>
      <c r="K562" s="35"/>
      <c r="L562" s="35"/>
      <c r="M562" s="35"/>
      <c r="N562" s="35"/>
      <c r="O562" s="35"/>
      <c r="P562" s="35"/>
      <c r="Q562" s="35"/>
      <c r="R562" s="3"/>
      <c r="S562" s="6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 ht="14.25" customHeight="1">
      <c r="A563" s="1"/>
      <c r="C563" s="2"/>
      <c r="D563" s="2"/>
      <c r="E563" s="2"/>
      <c r="F563" s="2"/>
      <c r="G563" s="2"/>
      <c r="H563" s="2"/>
      <c r="I563" s="3"/>
      <c r="J563" s="35"/>
      <c r="K563" s="35"/>
      <c r="L563" s="35"/>
      <c r="M563" s="35"/>
      <c r="N563" s="35"/>
      <c r="O563" s="35"/>
      <c r="P563" s="35"/>
      <c r="Q563" s="35"/>
      <c r="R563" s="3"/>
      <c r="S563" s="6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 ht="14.25" customHeight="1">
      <c r="A564" s="1"/>
      <c r="C564" s="2"/>
      <c r="D564" s="2"/>
      <c r="E564" s="2"/>
      <c r="F564" s="2"/>
      <c r="G564" s="2"/>
      <c r="H564" s="2"/>
      <c r="I564" s="3"/>
      <c r="J564" s="35"/>
      <c r="K564" s="35"/>
      <c r="L564" s="35"/>
      <c r="M564" s="35"/>
      <c r="N564" s="35"/>
      <c r="O564" s="35"/>
      <c r="P564" s="35"/>
      <c r="Q564" s="35"/>
      <c r="R564" s="3"/>
      <c r="S564" s="6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 ht="14.25" customHeight="1">
      <c r="A565" s="1"/>
      <c r="C565" s="2"/>
      <c r="D565" s="2"/>
      <c r="E565" s="2"/>
      <c r="F565" s="2"/>
      <c r="G565" s="2"/>
      <c r="H565" s="2"/>
      <c r="I565" s="3"/>
      <c r="J565" s="35"/>
      <c r="K565" s="35"/>
      <c r="L565" s="35"/>
      <c r="M565" s="35"/>
      <c r="N565" s="35"/>
      <c r="O565" s="35"/>
      <c r="P565" s="35"/>
      <c r="Q565" s="35"/>
      <c r="R565" s="3"/>
      <c r="S565" s="6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 ht="14.25" customHeight="1">
      <c r="A566" s="1"/>
      <c r="C566" s="2"/>
      <c r="D566" s="2"/>
      <c r="E566" s="2"/>
      <c r="F566" s="2"/>
      <c r="G566" s="2"/>
      <c r="H566" s="2"/>
      <c r="I566" s="3"/>
      <c r="J566" s="35"/>
      <c r="K566" s="35"/>
      <c r="L566" s="35"/>
      <c r="M566" s="35"/>
      <c r="N566" s="35"/>
      <c r="O566" s="35"/>
      <c r="P566" s="35"/>
      <c r="Q566" s="35"/>
      <c r="R566" s="3"/>
      <c r="S566" s="6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 ht="14.25" customHeight="1">
      <c r="A567" s="1"/>
      <c r="C567" s="2"/>
      <c r="D567" s="2"/>
      <c r="E567" s="2"/>
      <c r="F567" s="2"/>
      <c r="G567" s="2"/>
      <c r="H567" s="2"/>
      <c r="I567" s="3"/>
      <c r="J567" s="35"/>
      <c r="K567" s="35"/>
      <c r="L567" s="35"/>
      <c r="M567" s="35"/>
      <c r="N567" s="35"/>
      <c r="O567" s="35"/>
      <c r="P567" s="35"/>
      <c r="Q567" s="35"/>
      <c r="R567" s="3"/>
      <c r="S567" s="6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 ht="14.25" customHeight="1">
      <c r="A568" s="1"/>
      <c r="C568" s="2"/>
      <c r="D568" s="2"/>
      <c r="E568" s="2"/>
      <c r="F568" s="2"/>
      <c r="G568" s="2"/>
      <c r="H568" s="2"/>
      <c r="I568" s="3"/>
      <c r="J568" s="35"/>
      <c r="K568" s="35"/>
      <c r="L568" s="35"/>
      <c r="M568" s="35"/>
      <c r="N568" s="35"/>
      <c r="O568" s="35"/>
      <c r="P568" s="35"/>
      <c r="Q568" s="35"/>
      <c r="R568" s="3"/>
      <c r="S568" s="6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 ht="14.25" customHeight="1">
      <c r="A569" s="1"/>
      <c r="C569" s="2"/>
      <c r="D569" s="2"/>
      <c r="E569" s="2"/>
      <c r="F569" s="2"/>
      <c r="G569" s="2"/>
      <c r="H569" s="2"/>
      <c r="I569" s="3"/>
      <c r="J569" s="35"/>
      <c r="K569" s="35"/>
      <c r="L569" s="35"/>
      <c r="M569" s="35"/>
      <c r="N569" s="35"/>
      <c r="O569" s="35"/>
      <c r="P569" s="35"/>
      <c r="Q569" s="35"/>
      <c r="R569" s="3"/>
      <c r="S569" s="6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 ht="14.25" customHeight="1">
      <c r="A570" s="1"/>
      <c r="C570" s="2"/>
      <c r="D570" s="2"/>
      <c r="E570" s="2"/>
      <c r="F570" s="2"/>
      <c r="G570" s="2"/>
      <c r="H570" s="2"/>
      <c r="I570" s="3"/>
      <c r="J570" s="35"/>
      <c r="K570" s="35"/>
      <c r="L570" s="35"/>
      <c r="M570" s="35"/>
      <c r="N570" s="35"/>
      <c r="O570" s="35"/>
      <c r="P570" s="35"/>
      <c r="Q570" s="35"/>
      <c r="R570" s="3"/>
      <c r="S570" s="6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 ht="14.25" customHeight="1">
      <c r="A571" s="1"/>
      <c r="C571" s="2"/>
      <c r="D571" s="2"/>
      <c r="E571" s="2"/>
      <c r="F571" s="2"/>
      <c r="G571" s="2"/>
      <c r="H571" s="2"/>
      <c r="I571" s="3"/>
      <c r="J571" s="35"/>
      <c r="K571" s="35"/>
      <c r="L571" s="35"/>
      <c r="M571" s="35"/>
      <c r="N571" s="35"/>
      <c r="O571" s="35"/>
      <c r="P571" s="35"/>
      <c r="Q571" s="35"/>
      <c r="R571" s="3"/>
      <c r="S571" s="6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 ht="14.25" customHeight="1">
      <c r="A572" s="1"/>
      <c r="C572" s="2"/>
      <c r="D572" s="2"/>
      <c r="E572" s="2"/>
      <c r="F572" s="2"/>
      <c r="G572" s="2"/>
      <c r="H572" s="2"/>
      <c r="I572" s="3"/>
      <c r="J572" s="35"/>
      <c r="K572" s="35"/>
      <c r="L572" s="35"/>
      <c r="M572" s="35"/>
      <c r="N572" s="35"/>
      <c r="O572" s="35"/>
      <c r="P572" s="35"/>
      <c r="Q572" s="35"/>
      <c r="R572" s="3"/>
      <c r="S572" s="6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 ht="14.25" customHeight="1">
      <c r="A573" s="1"/>
      <c r="C573" s="2"/>
      <c r="D573" s="2"/>
      <c r="E573" s="2"/>
      <c r="F573" s="2"/>
      <c r="G573" s="2"/>
      <c r="H573" s="2"/>
      <c r="I573" s="3"/>
      <c r="J573" s="35"/>
      <c r="K573" s="35"/>
      <c r="L573" s="35"/>
      <c r="M573" s="35"/>
      <c r="N573" s="35"/>
      <c r="O573" s="35"/>
      <c r="P573" s="35"/>
      <c r="Q573" s="35"/>
      <c r="R573" s="3"/>
      <c r="S573" s="6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 ht="14.25" customHeight="1">
      <c r="A574" s="1"/>
      <c r="C574" s="2"/>
      <c r="D574" s="2"/>
      <c r="E574" s="2"/>
      <c r="F574" s="2"/>
      <c r="G574" s="2"/>
      <c r="H574" s="2"/>
      <c r="I574" s="3"/>
      <c r="J574" s="35"/>
      <c r="K574" s="35"/>
      <c r="L574" s="35"/>
      <c r="M574" s="35"/>
      <c r="N574" s="35"/>
      <c r="O574" s="35"/>
      <c r="P574" s="35"/>
      <c r="Q574" s="35"/>
      <c r="R574" s="3"/>
      <c r="S574" s="6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 ht="14.25" customHeight="1">
      <c r="A575" s="1"/>
      <c r="C575" s="2"/>
      <c r="D575" s="2"/>
      <c r="E575" s="2"/>
      <c r="F575" s="2"/>
      <c r="G575" s="2"/>
      <c r="H575" s="2"/>
      <c r="I575" s="3"/>
      <c r="J575" s="35"/>
      <c r="K575" s="35"/>
      <c r="L575" s="35"/>
      <c r="M575" s="35"/>
      <c r="N575" s="35"/>
      <c r="O575" s="35"/>
      <c r="P575" s="35"/>
      <c r="Q575" s="35"/>
      <c r="R575" s="3"/>
      <c r="S575" s="6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 ht="14.25" customHeight="1">
      <c r="A576" s="1"/>
      <c r="C576" s="2"/>
      <c r="D576" s="2"/>
      <c r="E576" s="2"/>
      <c r="F576" s="2"/>
      <c r="G576" s="2"/>
      <c r="H576" s="2"/>
      <c r="I576" s="3"/>
      <c r="J576" s="35"/>
      <c r="K576" s="35"/>
      <c r="L576" s="35"/>
      <c r="M576" s="35"/>
      <c r="N576" s="35"/>
      <c r="O576" s="35"/>
      <c r="P576" s="35"/>
      <c r="Q576" s="35"/>
      <c r="R576" s="3"/>
      <c r="S576" s="6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 ht="14.25" customHeight="1">
      <c r="A577" s="1"/>
      <c r="C577" s="2"/>
      <c r="D577" s="2"/>
      <c r="E577" s="2"/>
      <c r="F577" s="2"/>
      <c r="G577" s="2"/>
      <c r="H577" s="2"/>
      <c r="I577" s="3"/>
      <c r="J577" s="35"/>
      <c r="K577" s="35"/>
      <c r="L577" s="35"/>
      <c r="M577" s="35"/>
      <c r="N577" s="35"/>
      <c r="O577" s="35"/>
      <c r="P577" s="35"/>
      <c r="Q577" s="35"/>
      <c r="R577" s="3"/>
      <c r="S577" s="6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 ht="14.25" customHeight="1">
      <c r="A578" s="1"/>
      <c r="C578" s="2"/>
      <c r="D578" s="2"/>
      <c r="E578" s="2"/>
      <c r="F578" s="2"/>
      <c r="G578" s="2"/>
      <c r="H578" s="2"/>
      <c r="I578" s="3"/>
      <c r="J578" s="35"/>
      <c r="K578" s="35"/>
      <c r="L578" s="35"/>
      <c r="M578" s="35"/>
      <c r="N578" s="35"/>
      <c r="O578" s="35"/>
      <c r="P578" s="35"/>
      <c r="Q578" s="35"/>
      <c r="R578" s="3"/>
      <c r="S578" s="6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 ht="14.25" customHeight="1">
      <c r="A579" s="1"/>
      <c r="C579" s="2"/>
      <c r="D579" s="2"/>
      <c r="E579" s="2"/>
      <c r="F579" s="2"/>
      <c r="G579" s="2"/>
      <c r="H579" s="2"/>
      <c r="I579" s="3"/>
      <c r="J579" s="35"/>
      <c r="K579" s="35"/>
      <c r="L579" s="35"/>
      <c r="M579" s="35"/>
      <c r="N579" s="35"/>
      <c r="O579" s="35"/>
      <c r="P579" s="35"/>
      <c r="Q579" s="35"/>
      <c r="R579" s="3"/>
      <c r="S579" s="6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 ht="14.25" customHeight="1">
      <c r="A580" s="1"/>
      <c r="C580" s="2"/>
      <c r="D580" s="2"/>
      <c r="E580" s="2"/>
      <c r="F580" s="2"/>
      <c r="G580" s="2"/>
      <c r="H580" s="2"/>
      <c r="I580" s="3"/>
      <c r="J580" s="35"/>
      <c r="K580" s="35"/>
      <c r="L580" s="35"/>
      <c r="M580" s="35"/>
      <c r="N580" s="35"/>
      <c r="O580" s="35"/>
      <c r="P580" s="35"/>
      <c r="Q580" s="35"/>
      <c r="R580" s="3"/>
      <c r="S580" s="6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 ht="14.25" customHeight="1">
      <c r="A581" s="1"/>
      <c r="C581" s="2"/>
      <c r="D581" s="2"/>
      <c r="E581" s="2"/>
      <c r="F581" s="2"/>
      <c r="G581" s="2"/>
      <c r="H581" s="2"/>
      <c r="I581" s="3"/>
      <c r="J581" s="35"/>
      <c r="K581" s="35"/>
      <c r="L581" s="35"/>
      <c r="M581" s="35"/>
      <c r="N581" s="35"/>
      <c r="O581" s="35"/>
      <c r="P581" s="35"/>
      <c r="Q581" s="35"/>
      <c r="R581" s="3"/>
      <c r="S581" s="6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 ht="14.25" customHeight="1">
      <c r="A582" s="1"/>
      <c r="C582" s="2"/>
      <c r="D582" s="2"/>
      <c r="E582" s="2"/>
      <c r="F582" s="2"/>
      <c r="G582" s="2"/>
      <c r="H582" s="2"/>
      <c r="I582" s="3"/>
      <c r="J582" s="35"/>
      <c r="K582" s="35"/>
      <c r="L582" s="35"/>
      <c r="M582" s="35"/>
      <c r="N582" s="35"/>
      <c r="O582" s="35"/>
      <c r="P582" s="35"/>
      <c r="Q582" s="35"/>
      <c r="R582" s="3"/>
      <c r="S582" s="6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 ht="14.25" customHeight="1">
      <c r="A583" s="1"/>
      <c r="C583" s="2"/>
      <c r="D583" s="2"/>
      <c r="E583" s="2"/>
      <c r="F583" s="2"/>
      <c r="G583" s="2"/>
      <c r="H583" s="2"/>
      <c r="I583" s="3"/>
      <c r="J583" s="35"/>
      <c r="K583" s="35"/>
      <c r="L583" s="35"/>
      <c r="M583" s="35"/>
      <c r="N583" s="35"/>
      <c r="O583" s="35"/>
      <c r="P583" s="35"/>
      <c r="Q583" s="35"/>
      <c r="R583" s="3"/>
      <c r="S583" s="6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 ht="14.25" customHeight="1">
      <c r="A584" s="1"/>
      <c r="C584" s="2"/>
      <c r="D584" s="2"/>
      <c r="E584" s="2"/>
      <c r="F584" s="2"/>
      <c r="G584" s="2"/>
      <c r="H584" s="2"/>
      <c r="I584" s="3"/>
      <c r="J584" s="35"/>
      <c r="K584" s="35"/>
      <c r="L584" s="35"/>
      <c r="M584" s="35"/>
      <c r="N584" s="35"/>
      <c r="O584" s="35"/>
      <c r="P584" s="35"/>
      <c r="Q584" s="35"/>
      <c r="R584" s="3"/>
      <c r="S584" s="6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 ht="14.25" customHeight="1">
      <c r="A585" s="1"/>
      <c r="C585" s="2"/>
      <c r="D585" s="2"/>
      <c r="E585" s="2"/>
      <c r="F585" s="2"/>
      <c r="G585" s="2"/>
      <c r="H585" s="2"/>
      <c r="I585" s="3"/>
      <c r="J585" s="35"/>
      <c r="K585" s="35"/>
      <c r="L585" s="35"/>
      <c r="M585" s="35"/>
      <c r="N585" s="35"/>
      <c r="O585" s="35"/>
      <c r="P585" s="35"/>
      <c r="Q585" s="35"/>
      <c r="R585" s="3"/>
      <c r="S585" s="6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 ht="14.25" customHeight="1">
      <c r="A586" s="1"/>
      <c r="C586" s="2"/>
      <c r="D586" s="2"/>
      <c r="E586" s="2"/>
      <c r="F586" s="2"/>
      <c r="G586" s="2"/>
      <c r="H586" s="2"/>
      <c r="I586" s="3"/>
      <c r="J586" s="35"/>
      <c r="K586" s="35"/>
      <c r="L586" s="35"/>
      <c r="M586" s="35"/>
      <c r="N586" s="35"/>
      <c r="O586" s="35"/>
      <c r="P586" s="35"/>
      <c r="Q586" s="35"/>
      <c r="R586" s="3"/>
      <c r="S586" s="6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 ht="14.25" customHeight="1">
      <c r="A587" s="1"/>
      <c r="C587" s="2"/>
      <c r="D587" s="2"/>
      <c r="E587" s="2"/>
      <c r="F587" s="2"/>
      <c r="G587" s="2"/>
      <c r="H587" s="2"/>
      <c r="I587" s="3"/>
      <c r="J587" s="35"/>
      <c r="K587" s="35"/>
      <c r="L587" s="35"/>
      <c r="M587" s="35"/>
      <c r="N587" s="35"/>
      <c r="O587" s="35"/>
      <c r="P587" s="35"/>
      <c r="Q587" s="35"/>
      <c r="R587" s="3"/>
      <c r="S587" s="6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 ht="14.25" customHeight="1">
      <c r="A588" s="1"/>
      <c r="C588" s="2"/>
      <c r="D588" s="2"/>
      <c r="E588" s="2"/>
      <c r="F588" s="2"/>
      <c r="G588" s="2"/>
      <c r="H588" s="2"/>
      <c r="I588" s="3"/>
      <c r="J588" s="35"/>
      <c r="K588" s="35"/>
      <c r="L588" s="35"/>
      <c r="M588" s="35"/>
      <c r="N588" s="35"/>
      <c r="O588" s="35"/>
      <c r="P588" s="35"/>
      <c r="Q588" s="35"/>
      <c r="R588" s="3"/>
      <c r="S588" s="6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 ht="14.25" customHeight="1">
      <c r="A589" s="1"/>
      <c r="C589" s="2"/>
      <c r="D589" s="2"/>
      <c r="E589" s="2"/>
      <c r="F589" s="2"/>
      <c r="G589" s="2"/>
      <c r="H589" s="2"/>
      <c r="I589" s="3"/>
      <c r="J589" s="35"/>
      <c r="K589" s="35"/>
      <c r="L589" s="35"/>
      <c r="M589" s="35"/>
      <c r="N589" s="35"/>
      <c r="O589" s="35"/>
      <c r="P589" s="35"/>
      <c r="Q589" s="35"/>
      <c r="R589" s="3"/>
      <c r="S589" s="6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 ht="14.25" customHeight="1">
      <c r="A590" s="1"/>
      <c r="C590" s="2"/>
      <c r="D590" s="2"/>
      <c r="E590" s="2"/>
      <c r="F590" s="2"/>
      <c r="G590" s="2"/>
      <c r="H590" s="2"/>
      <c r="I590" s="3"/>
      <c r="J590" s="35"/>
      <c r="K590" s="35"/>
      <c r="L590" s="35"/>
      <c r="M590" s="35"/>
      <c r="N590" s="35"/>
      <c r="O590" s="35"/>
      <c r="P590" s="35"/>
      <c r="Q590" s="35"/>
      <c r="R590" s="3"/>
      <c r="S590" s="6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 ht="14.25" customHeight="1">
      <c r="A591" s="1"/>
      <c r="C591" s="2"/>
      <c r="D591" s="2"/>
      <c r="E591" s="2"/>
      <c r="F591" s="2"/>
      <c r="G591" s="2"/>
      <c r="H591" s="2"/>
      <c r="I591" s="3"/>
      <c r="J591" s="35"/>
      <c r="K591" s="35"/>
      <c r="L591" s="35"/>
      <c r="M591" s="35"/>
      <c r="N591" s="35"/>
      <c r="O591" s="35"/>
      <c r="P591" s="35"/>
      <c r="Q591" s="35"/>
      <c r="R591" s="3"/>
      <c r="S591" s="6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 ht="14.25" customHeight="1">
      <c r="A592" s="1"/>
      <c r="C592" s="2"/>
      <c r="D592" s="2"/>
      <c r="E592" s="2"/>
      <c r="F592" s="2"/>
      <c r="G592" s="2"/>
      <c r="H592" s="2"/>
      <c r="I592" s="3"/>
      <c r="J592" s="35"/>
      <c r="K592" s="35"/>
      <c r="L592" s="35"/>
      <c r="M592" s="35"/>
      <c r="N592" s="35"/>
      <c r="O592" s="35"/>
      <c r="P592" s="35"/>
      <c r="Q592" s="35"/>
      <c r="R592" s="3"/>
      <c r="S592" s="6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 ht="14.25" customHeight="1">
      <c r="A593" s="1"/>
      <c r="C593" s="2"/>
      <c r="D593" s="2"/>
      <c r="E593" s="2"/>
      <c r="F593" s="2"/>
      <c r="G593" s="2"/>
      <c r="H593" s="2"/>
      <c r="I593" s="3"/>
      <c r="J593" s="35"/>
      <c r="K593" s="35"/>
      <c r="L593" s="35"/>
      <c r="M593" s="35"/>
      <c r="N593" s="35"/>
      <c r="O593" s="35"/>
      <c r="P593" s="35"/>
      <c r="Q593" s="35"/>
      <c r="R593" s="3"/>
      <c r="S593" s="6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 ht="14.25" customHeight="1">
      <c r="A594" s="1"/>
      <c r="C594" s="2"/>
      <c r="D594" s="2"/>
      <c r="E594" s="2"/>
      <c r="F594" s="2"/>
      <c r="G594" s="2"/>
      <c r="H594" s="2"/>
      <c r="I594" s="3"/>
      <c r="J594" s="35"/>
      <c r="K594" s="35"/>
      <c r="L594" s="35"/>
      <c r="M594" s="35"/>
      <c r="N594" s="35"/>
      <c r="O594" s="35"/>
      <c r="P594" s="35"/>
      <c r="Q594" s="35"/>
      <c r="R594" s="3"/>
      <c r="S594" s="6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 ht="14.25" customHeight="1">
      <c r="A595" s="1"/>
      <c r="C595" s="2"/>
      <c r="D595" s="2"/>
      <c r="E595" s="2"/>
      <c r="F595" s="2"/>
      <c r="G595" s="2"/>
      <c r="H595" s="2"/>
      <c r="I595" s="3"/>
      <c r="J595" s="35"/>
      <c r="K595" s="35"/>
      <c r="L595" s="35"/>
      <c r="M595" s="35"/>
      <c r="N595" s="35"/>
      <c r="O595" s="35"/>
      <c r="P595" s="35"/>
      <c r="Q595" s="35"/>
      <c r="R595" s="3"/>
      <c r="S595" s="6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 ht="14.25" customHeight="1">
      <c r="A596" s="1"/>
      <c r="C596" s="2"/>
      <c r="D596" s="2"/>
      <c r="E596" s="2"/>
      <c r="F596" s="2"/>
      <c r="G596" s="2"/>
      <c r="H596" s="2"/>
      <c r="I596" s="3"/>
      <c r="J596" s="35"/>
      <c r="K596" s="35"/>
      <c r="L596" s="35"/>
      <c r="M596" s="35"/>
      <c r="N596" s="35"/>
      <c r="O596" s="35"/>
      <c r="P596" s="35"/>
      <c r="Q596" s="35"/>
      <c r="R596" s="3"/>
      <c r="S596" s="6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 ht="14.25" customHeight="1">
      <c r="A597" s="1"/>
      <c r="C597" s="2"/>
      <c r="D597" s="2"/>
      <c r="E597" s="2"/>
      <c r="F597" s="2"/>
      <c r="G597" s="2"/>
      <c r="H597" s="2"/>
      <c r="I597" s="3"/>
      <c r="J597" s="35"/>
      <c r="K597" s="35"/>
      <c r="L597" s="35"/>
      <c r="M597" s="35"/>
      <c r="N597" s="35"/>
      <c r="O597" s="35"/>
      <c r="P597" s="35"/>
      <c r="Q597" s="35"/>
      <c r="R597" s="3"/>
      <c r="S597" s="6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 ht="14.25" customHeight="1">
      <c r="A598" s="1"/>
      <c r="C598" s="2"/>
      <c r="D598" s="2"/>
      <c r="E598" s="2"/>
      <c r="F598" s="2"/>
      <c r="G598" s="2"/>
      <c r="H598" s="2"/>
      <c r="I598" s="3"/>
      <c r="J598" s="35"/>
      <c r="K598" s="35"/>
      <c r="L598" s="35"/>
      <c r="M598" s="35"/>
      <c r="N598" s="35"/>
      <c r="O598" s="35"/>
      <c r="P598" s="35"/>
      <c r="Q598" s="35"/>
      <c r="R598" s="3"/>
      <c r="S598" s="6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 ht="14.25" customHeight="1">
      <c r="A599" s="1"/>
      <c r="C599" s="2"/>
      <c r="D599" s="2"/>
      <c r="E599" s="2"/>
      <c r="F599" s="2"/>
      <c r="G599" s="2"/>
      <c r="H599" s="2"/>
      <c r="I599" s="3"/>
      <c r="J599" s="35"/>
      <c r="K599" s="35"/>
      <c r="L599" s="35"/>
      <c r="M599" s="35"/>
      <c r="N599" s="35"/>
      <c r="O599" s="35"/>
      <c r="P599" s="35"/>
      <c r="Q599" s="35"/>
      <c r="R599" s="3"/>
      <c r="S599" s="6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 ht="14.25" customHeight="1">
      <c r="A600" s="1"/>
      <c r="C600" s="2"/>
      <c r="D600" s="2"/>
      <c r="E600" s="2"/>
      <c r="F600" s="2"/>
      <c r="G600" s="2"/>
      <c r="H600" s="2"/>
      <c r="I600" s="3"/>
      <c r="J600" s="35"/>
      <c r="K600" s="35"/>
      <c r="L600" s="35"/>
      <c r="M600" s="35"/>
      <c r="N600" s="35"/>
      <c r="O600" s="35"/>
      <c r="P600" s="35"/>
      <c r="Q600" s="35"/>
      <c r="R600" s="3"/>
      <c r="S600" s="6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 ht="14.25" customHeight="1">
      <c r="A601" s="1"/>
      <c r="C601" s="2"/>
      <c r="D601" s="2"/>
      <c r="E601" s="2"/>
      <c r="F601" s="2"/>
      <c r="G601" s="2"/>
      <c r="H601" s="2"/>
      <c r="I601" s="3"/>
      <c r="J601" s="35"/>
      <c r="K601" s="35"/>
      <c r="L601" s="35"/>
      <c r="M601" s="35"/>
      <c r="N601" s="35"/>
      <c r="O601" s="35"/>
      <c r="P601" s="35"/>
      <c r="Q601" s="35"/>
      <c r="R601" s="3"/>
      <c r="S601" s="6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 ht="14.25" customHeight="1">
      <c r="A602" s="1"/>
      <c r="C602" s="2"/>
      <c r="D602" s="2"/>
      <c r="E602" s="2"/>
      <c r="F602" s="2"/>
      <c r="G602" s="2"/>
      <c r="H602" s="2"/>
      <c r="I602" s="3"/>
      <c r="J602" s="35"/>
      <c r="K602" s="35"/>
      <c r="L602" s="35"/>
      <c r="M602" s="35"/>
      <c r="N602" s="35"/>
      <c r="O602" s="35"/>
      <c r="P602" s="35"/>
      <c r="Q602" s="35"/>
      <c r="R602" s="3"/>
      <c r="S602" s="6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 ht="14.25" customHeight="1">
      <c r="A603" s="1"/>
      <c r="C603" s="2"/>
      <c r="D603" s="2"/>
      <c r="E603" s="2"/>
      <c r="F603" s="2"/>
      <c r="G603" s="2"/>
      <c r="H603" s="2"/>
      <c r="I603" s="3"/>
      <c r="J603" s="35"/>
      <c r="K603" s="35"/>
      <c r="L603" s="35"/>
      <c r="M603" s="35"/>
      <c r="N603" s="35"/>
      <c r="O603" s="35"/>
      <c r="P603" s="35"/>
      <c r="Q603" s="35"/>
      <c r="R603" s="3"/>
      <c r="S603" s="6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 ht="14.25" customHeight="1">
      <c r="A604" s="1"/>
      <c r="C604" s="2"/>
      <c r="D604" s="2"/>
      <c r="E604" s="2"/>
      <c r="F604" s="2"/>
      <c r="G604" s="2"/>
      <c r="H604" s="2"/>
      <c r="I604" s="3"/>
      <c r="J604" s="35"/>
      <c r="K604" s="35"/>
      <c r="L604" s="35"/>
      <c r="M604" s="35"/>
      <c r="N604" s="35"/>
      <c r="O604" s="35"/>
      <c r="P604" s="35"/>
      <c r="Q604" s="35"/>
      <c r="R604" s="3"/>
      <c r="S604" s="6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 ht="14.25" customHeight="1">
      <c r="A605" s="1"/>
      <c r="C605" s="2"/>
      <c r="D605" s="2"/>
      <c r="E605" s="2"/>
      <c r="F605" s="2"/>
      <c r="G605" s="2"/>
      <c r="H605" s="2"/>
      <c r="I605" s="3"/>
      <c r="J605" s="35"/>
      <c r="K605" s="35"/>
      <c r="L605" s="35"/>
      <c r="M605" s="35"/>
      <c r="N605" s="35"/>
      <c r="O605" s="35"/>
      <c r="P605" s="35"/>
      <c r="Q605" s="35"/>
      <c r="R605" s="3"/>
      <c r="S605" s="6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 ht="14.25" customHeight="1">
      <c r="A606" s="1"/>
      <c r="C606" s="2"/>
      <c r="D606" s="2"/>
      <c r="E606" s="2"/>
      <c r="F606" s="2"/>
      <c r="G606" s="2"/>
      <c r="H606" s="2"/>
      <c r="I606" s="3"/>
      <c r="J606" s="35"/>
      <c r="K606" s="35"/>
      <c r="L606" s="35"/>
      <c r="M606" s="35"/>
      <c r="N606" s="35"/>
      <c r="O606" s="35"/>
      <c r="P606" s="35"/>
      <c r="Q606" s="35"/>
      <c r="R606" s="3"/>
      <c r="S606" s="6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 ht="14.25" customHeight="1">
      <c r="A607" s="1"/>
      <c r="C607" s="2"/>
      <c r="D607" s="2"/>
      <c r="E607" s="2"/>
      <c r="F607" s="2"/>
      <c r="G607" s="2"/>
      <c r="H607" s="2"/>
      <c r="I607" s="3"/>
      <c r="J607" s="35"/>
      <c r="K607" s="35"/>
      <c r="L607" s="35"/>
      <c r="M607" s="35"/>
      <c r="N607" s="35"/>
      <c r="O607" s="35"/>
      <c r="P607" s="35"/>
      <c r="Q607" s="35"/>
      <c r="R607" s="3"/>
      <c r="S607" s="6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 ht="14.25" customHeight="1">
      <c r="A608" s="1"/>
      <c r="C608" s="2"/>
      <c r="D608" s="2"/>
      <c r="E608" s="2"/>
      <c r="F608" s="2"/>
      <c r="G608" s="2"/>
      <c r="H608" s="2"/>
      <c r="I608" s="3"/>
      <c r="J608" s="35"/>
      <c r="K608" s="35"/>
      <c r="L608" s="35"/>
      <c r="M608" s="35"/>
      <c r="N608" s="35"/>
      <c r="O608" s="35"/>
      <c r="P608" s="35"/>
      <c r="Q608" s="35"/>
      <c r="R608" s="3"/>
      <c r="S608" s="6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 ht="14.25" customHeight="1">
      <c r="A609" s="1"/>
      <c r="C609" s="2"/>
      <c r="D609" s="2"/>
      <c r="E609" s="2"/>
      <c r="F609" s="2"/>
      <c r="G609" s="2"/>
      <c r="H609" s="2"/>
      <c r="I609" s="3"/>
      <c r="J609" s="35"/>
      <c r="K609" s="35"/>
      <c r="L609" s="35"/>
      <c r="M609" s="35"/>
      <c r="N609" s="35"/>
      <c r="O609" s="35"/>
      <c r="P609" s="35"/>
      <c r="Q609" s="35"/>
      <c r="R609" s="3"/>
      <c r="S609" s="6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 ht="14.25" customHeight="1">
      <c r="A610" s="1"/>
      <c r="C610" s="2"/>
      <c r="D610" s="2"/>
      <c r="E610" s="2"/>
      <c r="F610" s="2"/>
      <c r="G610" s="2"/>
      <c r="H610" s="2"/>
      <c r="I610" s="3"/>
      <c r="J610" s="35"/>
      <c r="K610" s="35"/>
      <c r="L610" s="35"/>
      <c r="M610" s="35"/>
      <c r="N610" s="35"/>
      <c r="O610" s="35"/>
      <c r="P610" s="35"/>
      <c r="Q610" s="35"/>
      <c r="R610" s="3"/>
      <c r="S610" s="6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 ht="14.25" customHeight="1">
      <c r="A611" s="1"/>
      <c r="C611" s="2"/>
      <c r="D611" s="2"/>
      <c r="E611" s="2"/>
      <c r="F611" s="2"/>
      <c r="G611" s="2"/>
      <c r="H611" s="2"/>
      <c r="I611" s="3"/>
      <c r="J611" s="35"/>
      <c r="K611" s="35"/>
      <c r="L611" s="35"/>
      <c r="M611" s="35"/>
      <c r="N611" s="35"/>
      <c r="O611" s="35"/>
      <c r="P611" s="35"/>
      <c r="Q611" s="35"/>
      <c r="R611" s="3"/>
      <c r="S611" s="6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 ht="14.25" customHeight="1">
      <c r="A612" s="1"/>
      <c r="C612" s="2"/>
      <c r="D612" s="2"/>
      <c r="E612" s="2"/>
      <c r="F612" s="2"/>
      <c r="G612" s="2"/>
      <c r="H612" s="2"/>
      <c r="I612" s="3"/>
      <c r="J612" s="35"/>
      <c r="K612" s="35"/>
      <c r="L612" s="35"/>
      <c r="M612" s="35"/>
      <c r="N612" s="35"/>
      <c r="O612" s="35"/>
      <c r="P612" s="35"/>
      <c r="Q612" s="35"/>
      <c r="R612" s="3"/>
      <c r="S612" s="6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 ht="14.25" customHeight="1">
      <c r="A613" s="1"/>
      <c r="C613" s="2"/>
      <c r="D613" s="2"/>
      <c r="E613" s="2"/>
      <c r="F613" s="2"/>
      <c r="G613" s="2"/>
      <c r="H613" s="2"/>
      <c r="I613" s="3"/>
      <c r="J613" s="35"/>
      <c r="K613" s="35"/>
      <c r="L613" s="35"/>
      <c r="M613" s="35"/>
      <c r="N613" s="35"/>
      <c r="O613" s="35"/>
      <c r="P613" s="35"/>
      <c r="Q613" s="35"/>
      <c r="R613" s="3"/>
      <c r="S613" s="6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 ht="14.25" customHeight="1">
      <c r="A614" s="1"/>
      <c r="C614" s="2"/>
      <c r="D614" s="2"/>
      <c r="E614" s="2"/>
      <c r="F614" s="2"/>
      <c r="G614" s="2"/>
      <c r="H614" s="2"/>
      <c r="I614" s="3"/>
      <c r="J614" s="35"/>
      <c r="K614" s="35"/>
      <c r="L614" s="35"/>
      <c r="M614" s="35"/>
      <c r="N614" s="35"/>
      <c r="O614" s="35"/>
      <c r="P614" s="35"/>
      <c r="Q614" s="35"/>
      <c r="R614" s="3"/>
      <c r="S614" s="6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 ht="14.25" customHeight="1">
      <c r="A615" s="1"/>
      <c r="C615" s="2"/>
      <c r="D615" s="2"/>
      <c r="E615" s="2"/>
      <c r="F615" s="2"/>
      <c r="G615" s="2"/>
      <c r="H615" s="2"/>
      <c r="I615" s="3"/>
      <c r="J615" s="35"/>
      <c r="K615" s="35"/>
      <c r="L615" s="35"/>
      <c r="M615" s="35"/>
      <c r="N615" s="35"/>
      <c r="O615" s="35"/>
      <c r="P615" s="35"/>
      <c r="Q615" s="35"/>
      <c r="R615" s="3"/>
      <c r="S615" s="6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 ht="14.25" customHeight="1">
      <c r="A616" s="1"/>
      <c r="C616" s="2"/>
      <c r="D616" s="2"/>
      <c r="E616" s="2"/>
      <c r="F616" s="2"/>
      <c r="G616" s="2"/>
      <c r="H616" s="2"/>
      <c r="I616" s="3"/>
      <c r="J616" s="35"/>
      <c r="K616" s="35"/>
      <c r="L616" s="35"/>
      <c r="M616" s="35"/>
      <c r="N616" s="35"/>
      <c r="O616" s="35"/>
      <c r="P616" s="35"/>
      <c r="Q616" s="35"/>
      <c r="R616" s="3"/>
      <c r="S616" s="6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 ht="14.25" customHeight="1">
      <c r="A617" s="1"/>
      <c r="C617" s="2"/>
      <c r="D617" s="2"/>
      <c r="E617" s="2"/>
      <c r="F617" s="2"/>
      <c r="G617" s="2"/>
      <c r="H617" s="2"/>
      <c r="I617" s="3"/>
      <c r="J617" s="35"/>
      <c r="K617" s="35"/>
      <c r="L617" s="35"/>
      <c r="M617" s="35"/>
      <c r="N617" s="35"/>
      <c r="O617" s="35"/>
      <c r="P617" s="35"/>
      <c r="Q617" s="35"/>
      <c r="R617" s="3"/>
      <c r="S617" s="6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 ht="14.25" customHeight="1">
      <c r="A618" s="1"/>
      <c r="C618" s="2"/>
      <c r="D618" s="2"/>
      <c r="E618" s="2"/>
      <c r="F618" s="2"/>
      <c r="G618" s="2"/>
      <c r="H618" s="2"/>
      <c r="I618" s="3"/>
      <c r="J618" s="35"/>
      <c r="K618" s="35"/>
      <c r="L618" s="35"/>
      <c r="M618" s="35"/>
      <c r="N618" s="35"/>
      <c r="O618" s="35"/>
      <c r="P618" s="35"/>
      <c r="Q618" s="35"/>
      <c r="R618" s="3"/>
      <c r="S618" s="6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 ht="14.25" customHeight="1">
      <c r="A619" s="1"/>
      <c r="C619" s="2"/>
      <c r="D619" s="2"/>
      <c r="E619" s="2"/>
      <c r="F619" s="2"/>
      <c r="G619" s="2"/>
      <c r="H619" s="2"/>
      <c r="I619" s="3"/>
      <c r="J619" s="35"/>
      <c r="K619" s="35"/>
      <c r="L619" s="35"/>
      <c r="M619" s="35"/>
      <c r="N619" s="35"/>
      <c r="O619" s="35"/>
      <c r="P619" s="35"/>
      <c r="Q619" s="35"/>
      <c r="R619" s="3"/>
      <c r="S619" s="6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 ht="14.25" customHeight="1">
      <c r="A620" s="1"/>
      <c r="C620" s="2"/>
      <c r="D620" s="2"/>
      <c r="E620" s="2"/>
      <c r="F620" s="2"/>
      <c r="G620" s="2"/>
      <c r="H620" s="2"/>
      <c r="I620" s="3"/>
      <c r="J620" s="35"/>
      <c r="K620" s="35"/>
      <c r="L620" s="35"/>
      <c r="M620" s="35"/>
      <c r="N620" s="35"/>
      <c r="O620" s="35"/>
      <c r="P620" s="35"/>
      <c r="Q620" s="35"/>
      <c r="R620" s="3"/>
      <c r="S620" s="6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 ht="14.25" customHeight="1">
      <c r="A621" s="1"/>
      <c r="C621" s="2"/>
      <c r="D621" s="2"/>
      <c r="E621" s="2"/>
      <c r="F621" s="2"/>
      <c r="G621" s="2"/>
      <c r="H621" s="2"/>
      <c r="I621" s="3"/>
      <c r="J621" s="35"/>
      <c r="K621" s="35"/>
      <c r="L621" s="35"/>
      <c r="M621" s="35"/>
      <c r="N621" s="35"/>
      <c r="O621" s="35"/>
      <c r="P621" s="35"/>
      <c r="Q621" s="35"/>
      <c r="R621" s="3"/>
      <c r="S621" s="6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 ht="14.25" customHeight="1">
      <c r="A622" s="1"/>
      <c r="C622" s="2"/>
      <c r="D622" s="2"/>
      <c r="E622" s="2"/>
      <c r="F622" s="2"/>
      <c r="G622" s="2"/>
      <c r="H622" s="2"/>
      <c r="I622" s="3"/>
      <c r="J622" s="35"/>
      <c r="K622" s="35"/>
      <c r="L622" s="35"/>
      <c r="M622" s="35"/>
      <c r="N622" s="35"/>
      <c r="O622" s="35"/>
      <c r="P622" s="35"/>
      <c r="Q622" s="35"/>
      <c r="R622" s="3"/>
      <c r="S622" s="6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 ht="14.25" customHeight="1">
      <c r="A623" s="1"/>
      <c r="C623" s="2"/>
      <c r="D623" s="2"/>
      <c r="E623" s="2"/>
      <c r="F623" s="2"/>
      <c r="G623" s="2"/>
      <c r="H623" s="2"/>
      <c r="I623" s="3"/>
      <c r="J623" s="35"/>
      <c r="K623" s="35"/>
      <c r="L623" s="35"/>
      <c r="M623" s="35"/>
      <c r="N623" s="35"/>
      <c r="O623" s="35"/>
      <c r="P623" s="35"/>
      <c r="Q623" s="35"/>
      <c r="R623" s="3"/>
      <c r="S623" s="6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 ht="14.25" customHeight="1">
      <c r="A624" s="1"/>
      <c r="C624" s="2"/>
      <c r="D624" s="2"/>
      <c r="E624" s="2"/>
      <c r="F624" s="2"/>
      <c r="G624" s="2"/>
      <c r="H624" s="2"/>
      <c r="I624" s="3"/>
      <c r="J624" s="35"/>
      <c r="K624" s="35"/>
      <c r="L624" s="35"/>
      <c r="M624" s="35"/>
      <c r="N624" s="35"/>
      <c r="O624" s="35"/>
      <c r="P624" s="35"/>
      <c r="Q624" s="35"/>
      <c r="R624" s="3"/>
      <c r="S624" s="6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 ht="14.25" customHeight="1">
      <c r="A625" s="1"/>
      <c r="C625" s="2"/>
      <c r="D625" s="2"/>
      <c r="E625" s="2"/>
      <c r="F625" s="2"/>
      <c r="G625" s="2"/>
      <c r="H625" s="2"/>
      <c r="I625" s="3"/>
      <c r="J625" s="35"/>
      <c r="K625" s="35"/>
      <c r="L625" s="35"/>
      <c r="M625" s="35"/>
      <c r="N625" s="35"/>
      <c r="O625" s="35"/>
      <c r="P625" s="35"/>
      <c r="Q625" s="35"/>
      <c r="R625" s="3"/>
      <c r="S625" s="6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 ht="14.25" customHeight="1">
      <c r="A626" s="1"/>
      <c r="C626" s="2"/>
      <c r="D626" s="2"/>
      <c r="E626" s="2"/>
      <c r="F626" s="2"/>
      <c r="G626" s="2"/>
      <c r="H626" s="2"/>
      <c r="I626" s="3"/>
      <c r="J626" s="35"/>
      <c r="K626" s="35"/>
      <c r="L626" s="35"/>
      <c r="M626" s="35"/>
      <c r="N626" s="35"/>
      <c r="O626" s="35"/>
      <c r="P626" s="35"/>
      <c r="Q626" s="35"/>
      <c r="R626" s="3"/>
      <c r="S626" s="6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 ht="14.25" customHeight="1">
      <c r="A627" s="1"/>
      <c r="C627" s="2"/>
      <c r="D627" s="2"/>
      <c r="E627" s="2"/>
      <c r="F627" s="2"/>
      <c r="G627" s="2"/>
      <c r="H627" s="2"/>
      <c r="I627" s="3"/>
      <c r="J627" s="35"/>
      <c r="K627" s="35"/>
      <c r="L627" s="35"/>
      <c r="M627" s="35"/>
      <c r="N627" s="35"/>
      <c r="O627" s="35"/>
      <c r="P627" s="35"/>
      <c r="Q627" s="35"/>
      <c r="R627" s="3"/>
      <c r="S627" s="6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 ht="14.25" customHeight="1">
      <c r="A628" s="1"/>
      <c r="C628" s="2"/>
      <c r="D628" s="2"/>
      <c r="E628" s="2"/>
      <c r="F628" s="2"/>
      <c r="G628" s="2"/>
      <c r="H628" s="2"/>
      <c r="I628" s="3"/>
      <c r="J628" s="35"/>
      <c r="K628" s="35"/>
      <c r="L628" s="35"/>
      <c r="M628" s="35"/>
      <c r="N628" s="35"/>
      <c r="O628" s="35"/>
      <c r="P628" s="35"/>
      <c r="Q628" s="35"/>
      <c r="R628" s="3"/>
      <c r="S628" s="6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 ht="14.25" customHeight="1">
      <c r="A629" s="1"/>
      <c r="C629" s="2"/>
      <c r="D629" s="2"/>
      <c r="E629" s="2"/>
      <c r="F629" s="2"/>
      <c r="G629" s="2"/>
      <c r="H629" s="2"/>
      <c r="I629" s="3"/>
      <c r="J629" s="35"/>
      <c r="K629" s="35"/>
      <c r="L629" s="35"/>
      <c r="M629" s="35"/>
      <c r="N629" s="35"/>
      <c r="O629" s="35"/>
      <c r="P629" s="35"/>
      <c r="Q629" s="35"/>
      <c r="R629" s="3"/>
      <c r="S629" s="6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 ht="14.25" customHeight="1">
      <c r="A630" s="1"/>
      <c r="C630" s="2"/>
      <c r="D630" s="2"/>
      <c r="E630" s="2"/>
      <c r="F630" s="2"/>
      <c r="G630" s="2"/>
      <c r="H630" s="2"/>
      <c r="I630" s="3"/>
      <c r="J630" s="35"/>
      <c r="K630" s="35"/>
      <c r="L630" s="35"/>
      <c r="M630" s="35"/>
      <c r="N630" s="35"/>
      <c r="O630" s="35"/>
      <c r="P630" s="35"/>
      <c r="Q630" s="35"/>
      <c r="R630" s="3"/>
      <c r="S630" s="6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 ht="14.25" customHeight="1">
      <c r="A631" s="1"/>
      <c r="C631" s="2"/>
      <c r="D631" s="2"/>
      <c r="E631" s="2"/>
      <c r="F631" s="2"/>
      <c r="G631" s="2"/>
      <c r="H631" s="2"/>
      <c r="I631" s="3"/>
      <c r="J631" s="35"/>
      <c r="K631" s="35"/>
      <c r="L631" s="35"/>
      <c r="M631" s="35"/>
      <c r="N631" s="35"/>
      <c r="O631" s="35"/>
      <c r="P631" s="35"/>
      <c r="Q631" s="35"/>
      <c r="R631" s="3"/>
      <c r="S631" s="6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 ht="14.25" customHeight="1">
      <c r="A632" s="1"/>
      <c r="C632" s="2"/>
      <c r="D632" s="2"/>
      <c r="E632" s="2"/>
      <c r="F632" s="2"/>
      <c r="G632" s="2"/>
      <c r="H632" s="2"/>
      <c r="I632" s="3"/>
      <c r="J632" s="35"/>
      <c r="K632" s="35"/>
      <c r="L632" s="35"/>
      <c r="M632" s="35"/>
      <c r="N632" s="35"/>
      <c r="O632" s="35"/>
      <c r="P632" s="35"/>
      <c r="Q632" s="35"/>
      <c r="R632" s="3"/>
      <c r="S632" s="6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 ht="14.25" customHeight="1">
      <c r="A633" s="1"/>
      <c r="C633" s="2"/>
      <c r="D633" s="2"/>
      <c r="E633" s="2"/>
      <c r="F633" s="2"/>
      <c r="G633" s="2"/>
      <c r="H633" s="2"/>
      <c r="I633" s="3"/>
      <c r="J633" s="35"/>
      <c r="K633" s="35"/>
      <c r="L633" s="35"/>
      <c r="M633" s="35"/>
      <c r="N633" s="35"/>
      <c r="O633" s="35"/>
      <c r="P633" s="35"/>
      <c r="Q633" s="35"/>
      <c r="R633" s="3"/>
      <c r="S633" s="6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 ht="14.25" customHeight="1">
      <c r="A634" s="1"/>
      <c r="C634" s="2"/>
      <c r="D634" s="2"/>
      <c r="E634" s="2"/>
      <c r="F634" s="2"/>
      <c r="G634" s="2"/>
      <c r="H634" s="2"/>
      <c r="I634" s="3"/>
      <c r="J634" s="35"/>
      <c r="K634" s="35"/>
      <c r="L634" s="35"/>
      <c r="M634" s="35"/>
      <c r="N634" s="35"/>
      <c r="O634" s="35"/>
      <c r="P634" s="35"/>
      <c r="Q634" s="35"/>
      <c r="R634" s="3"/>
      <c r="S634" s="6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 ht="14.25" customHeight="1">
      <c r="A635" s="1"/>
      <c r="C635" s="2"/>
      <c r="D635" s="2"/>
      <c r="E635" s="2"/>
      <c r="F635" s="2"/>
      <c r="G635" s="2"/>
      <c r="H635" s="2"/>
      <c r="I635" s="3"/>
      <c r="J635" s="35"/>
      <c r="K635" s="35"/>
      <c r="L635" s="35"/>
      <c r="M635" s="35"/>
      <c r="N635" s="35"/>
      <c r="O635" s="35"/>
      <c r="P635" s="35"/>
      <c r="Q635" s="35"/>
      <c r="R635" s="3"/>
      <c r="S635" s="6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 ht="14.25" customHeight="1">
      <c r="A636" s="1"/>
      <c r="C636" s="2"/>
      <c r="D636" s="2"/>
      <c r="E636" s="2"/>
      <c r="F636" s="2"/>
      <c r="G636" s="2"/>
      <c r="H636" s="2"/>
      <c r="I636" s="3"/>
      <c r="J636" s="35"/>
      <c r="K636" s="35"/>
      <c r="L636" s="35"/>
      <c r="M636" s="35"/>
      <c r="N636" s="35"/>
      <c r="O636" s="35"/>
      <c r="P636" s="35"/>
      <c r="Q636" s="35"/>
      <c r="R636" s="3"/>
      <c r="S636" s="6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 ht="14.25" customHeight="1">
      <c r="A637" s="1"/>
      <c r="C637" s="2"/>
      <c r="D637" s="2"/>
      <c r="E637" s="2"/>
      <c r="F637" s="2"/>
      <c r="G637" s="2"/>
      <c r="H637" s="2"/>
      <c r="I637" s="3"/>
      <c r="J637" s="35"/>
      <c r="K637" s="35"/>
      <c r="L637" s="35"/>
      <c r="M637" s="35"/>
      <c r="N637" s="35"/>
      <c r="O637" s="35"/>
      <c r="P637" s="35"/>
      <c r="Q637" s="35"/>
      <c r="R637" s="3"/>
      <c r="S637" s="6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 ht="14.25" customHeight="1">
      <c r="A638" s="1"/>
      <c r="C638" s="2"/>
      <c r="D638" s="2"/>
      <c r="E638" s="2"/>
      <c r="F638" s="2"/>
      <c r="G638" s="2"/>
      <c r="H638" s="2"/>
      <c r="I638" s="3"/>
      <c r="J638" s="35"/>
      <c r="K638" s="35"/>
      <c r="L638" s="35"/>
      <c r="M638" s="35"/>
      <c r="N638" s="35"/>
      <c r="O638" s="35"/>
      <c r="P638" s="35"/>
      <c r="Q638" s="35"/>
      <c r="R638" s="3"/>
      <c r="S638" s="6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 ht="14.25" customHeight="1">
      <c r="A639" s="1"/>
      <c r="C639" s="2"/>
      <c r="D639" s="2"/>
      <c r="E639" s="2"/>
      <c r="F639" s="2"/>
      <c r="G639" s="2"/>
      <c r="H639" s="2"/>
      <c r="I639" s="3"/>
      <c r="J639" s="35"/>
      <c r="K639" s="35"/>
      <c r="L639" s="35"/>
      <c r="M639" s="35"/>
      <c r="N639" s="35"/>
      <c r="O639" s="35"/>
      <c r="P639" s="35"/>
      <c r="Q639" s="35"/>
      <c r="R639" s="3"/>
      <c r="S639" s="6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 ht="14.25" customHeight="1">
      <c r="A640" s="1"/>
      <c r="C640" s="2"/>
      <c r="D640" s="2"/>
      <c r="E640" s="2"/>
      <c r="F640" s="2"/>
      <c r="G640" s="2"/>
      <c r="H640" s="2"/>
      <c r="I640" s="3"/>
      <c r="J640" s="35"/>
      <c r="K640" s="35"/>
      <c r="L640" s="35"/>
      <c r="M640" s="35"/>
      <c r="N640" s="35"/>
      <c r="O640" s="35"/>
      <c r="P640" s="35"/>
      <c r="Q640" s="35"/>
      <c r="R640" s="3"/>
      <c r="S640" s="6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 ht="14.25" customHeight="1">
      <c r="A641" s="1"/>
      <c r="C641" s="2"/>
      <c r="D641" s="2"/>
      <c r="E641" s="2"/>
      <c r="F641" s="2"/>
      <c r="G641" s="2"/>
      <c r="H641" s="2"/>
      <c r="I641" s="3"/>
      <c r="J641" s="35"/>
      <c r="K641" s="35"/>
      <c r="L641" s="35"/>
      <c r="M641" s="35"/>
      <c r="N641" s="35"/>
      <c r="O641" s="35"/>
      <c r="P641" s="35"/>
      <c r="Q641" s="35"/>
      <c r="R641" s="3"/>
      <c r="S641" s="6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 ht="14.25" customHeight="1">
      <c r="A642" s="1"/>
      <c r="C642" s="2"/>
      <c r="D642" s="2"/>
      <c r="E642" s="2"/>
      <c r="F642" s="2"/>
      <c r="G642" s="2"/>
      <c r="H642" s="2"/>
      <c r="I642" s="3"/>
      <c r="J642" s="35"/>
      <c r="K642" s="35"/>
      <c r="L642" s="35"/>
      <c r="M642" s="35"/>
      <c r="N642" s="35"/>
      <c r="O642" s="35"/>
      <c r="P642" s="35"/>
      <c r="Q642" s="35"/>
      <c r="R642" s="3"/>
      <c r="S642" s="6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 ht="14.25" customHeight="1">
      <c r="A643" s="1"/>
      <c r="C643" s="2"/>
      <c r="D643" s="2"/>
      <c r="E643" s="2"/>
      <c r="F643" s="2"/>
      <c r="G643" s="2"/>
      <c r="H643" s="2"/>
      <c r="I643" s="3"/>
      <c r="J643" s="35"/>
      <c r="K643" s="35"/>
      <c r="L643" s="35"/>
      <c r="M643" s="35"/>
      <c r="N643" s="35"/>
      <c r="O643" s="35"/>
      <c r="P643" s="35"/>
      <c r="Q643" s="35"/>
      <c r="R643" s="3"/>
      <c r="S643" s="6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 ht="14.25" customHeight="1">
      <c r="A644" s="1"/>
      <c r="C644" s="2"/>
      <c r="D644" s="2"/>
      <c r="E644" s="2"/>
      <c r="F644" s="2"/>
      <c r="G644" s="2"/>
      <c r="H644" s="2"/>
      <c r="I644" s="3"/>
      <c r="J644" s="35"/>
      <c r="K644" s="35"/>
      <c r="L644" s="35"/>
      <c r="M644" s="35"/>
      <c r="N644" s="35"/>
      <c r="O644" s="35"/>
      <c r="P644" s="35"/>
      <c r="Q644" s="35"/>
      <c r="R644" s="3"/>
      <c r="S644" s="6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 ht="14.25" customHeight="1">
      <c r="A645" s="1"/>
      <c r="C645" s="2"/>
      <c r="D645" s="2"/>
      <c r="E645" s="2"/>
      <c r="F645" s="2"/>
      <c r="G645" s="2"/>
      <c r="H645" s="2"/>
      <c r="I645" s="3"/>
      <c r="J645" s="35"/>
      <c r="K645" s="35"/>
      <c r="L645" s="35"/>
      <c r="M645" s="35"/>
      <c r="N645" s="35"/>
      <c r="O645" s="35"/>
      <c r="P645" s="35"/>
      <c r="Q645" s="35"/>
      <c r="R645" s="3"/>
      <c r="S645" s="6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 ht="14.25" customHeight="1">
      <c r="A646" s="1"/>
      <c r="C646" s="2"/>
      <c r="D646" s="2"/>
      <c r="E646" s="2"/>
      <c r="F646" s="2"/>
      <c r="G646" s="2"/>
      <c r="H646" s="2"/>
      <c r="I646" s="3"/>
      <c r="J646" s="35"/>
      <c r="K646" s="35"/>
      <c r="L646" s="35"/>
      <c r="M646" s="35"/>
      <c r="N646" s="35"/>
      <c r="O646" s="35"/>
      <c r="P646" s="35"/>
      <c r="Q646" s="35"/>
      <c r="R646" s="3"/>
      <c r="S646" s="6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 ht="14.25" customHeight="1">
      <c r="A647" s="1"/>
      <c r="C647" s="2"/>
      <c r="D647" s="2"/>
      <c r="E647" s="2"/>
      <c r="F647" s="2"/>
      <c r="G647" s="2"/>
      <c r="H647" s="2"/>
      <c r="I647" s="3"/>
      <c r="J647" s="35"/>
      <c r="K647" s="35"/>
      <c r="L647" s="35"/>
      <c r="M647" s="35"/>
      <c r="N647" s="35"/>
      <c r="O647" s="35"/>
      <c r="P647" s="35"/>
      <c r="Q647" s="35"/>
      <c r="R647" s="3"/>
      <c r="S647" s="6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 ht="14.25" customHeight="1">
      <c r="A648" s="1"/>
      <c r="C648" s="2"/>
      <c r="D648" s="2"/>
      <c r="E648" s="2"/>
      <c r="F648" s="2"/>
      <c r="G648" s="2"/>
      <c r="H648" s="2"/>
      <c r="I648" s="3"/>
      <c r="J648" s="35"/>
      <c r="K648" s="35"/>
      <c r="L648" s="35"/>
      <c r="M648" s="35"/>
      <c r="N648" s="35"/>
      <c r="O648" s="35"/>
      <c r="P648" s="35"/>
      <c r="Q648" s="35"/>
      <c r="R648" s="3"/>
      <c r="S648" s="6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 ht="14.25" customHeight="1">
      <c r="A649" s="1"/>
      <c r="C649" s="2"/>
      <c r="D649" s="2"/>
      <c r="E649" s="2"/>
      <c r="F649" s="2"/>
      <c r="G649" s="2"/>
      <c r="H649" s="2"/>
      <c r="I649" s="3"/>
      <c r="J649" s="35"/>
      <c r="K649" s="35"/>
      <c r="L649" s="35"/>
      <c r="M649" s="35"/>
      <c r="N649" s="35"/>
      <c r="O649" s="35"/>
      <c r="P649" s="35"/>
      <c r="Q649" s="35"/>
      <c r="R649" s="3"/>
      <c r="S649" s="6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 ht="14.25" customHeight="1">
      <c r="A650" s="1"/>
      <c r="C650" s="2"/>
      <c r="D650" s="2"/>
      <c r="E650" s="2"/>
      <c r="F650" s="2"/>
      <c r="G650" s="2"/>
      <c r="H650" s="2"/>
      <c r="I650" s="3"/>
      <c r="J650" s="35"/>
      <c r="K650" s="35"/>
      <c r="L650" s="35"/>
      <c r="M650" s="35"/>
      <c r="N650" s="35"/>
      <c r="O650" s="35"/>
      <c r="P650" s="35"/>
      <c r="Q650" s="35"/>
      <c r="R650" s="3"/>
      <c r="S650" s="6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 ht="14.25" customHeight="1">
      <c r="A651" s="1"/>
      <c r="C651" s="2"/>
      <c r="D651" s="2"/>
      <c r="E651" s="2"/>
      <c r="F651" s="2"/>
      <c r="G651" s="2"/>
      <c r="H651" s="2"/>
      <c r="I651" s="3"/>
      <c r="J651" s="35"/>
      <c r="K651" s="35"/>
      <c r="L651" s="35"/>
      <c r="M651" s="35"/>
      <c r="N651" s="35"/>
      <c r="O651" s="35"/>
      <c r="P651" s="35"/>
      <c r="Q651" s="35"/>
      <c r="R651" s="3"/>
      <c r="S651" s="6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 ht="14.25" customHeight="1">
      <c r="A652" s="1"/>
      <c r="C652" s="2"/>
      <c r="D652" s="2"/>
      <c r="E652" s="2"/>
      <c r="F652" s="2"/>
      <c r="G652" s="2"/>
      <c r="H652" s="2"/>
      <c r="I652" s="3"/>
      <c r="J652" s="35"/>
      <c r="K652" s="35"/>
      <c r="L652" s="35"/>
      <c r="M652" s="35"/>
      <c r="N652" s="35"/>
      <c r="O652" s="35"/>
      <c r="P652" s="35"/>
      <c r="Q652" s="35"/>
      <c r="R652" s="3"/>
      <c r="S652" s="6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 ht="14.25" customHeight="1">
      <c r="A653" s="1"/>
      <c r="C653" s="2"/>
      <c r="D653" s="2"/>
      <c r="E653" s="2"/>
      <c r="F653" s="2"/>
      <c r="G653" s="2"/>
      <c r="H653" s="2"/>
      <c r="I653" s="3"/>
      <c r="J653" s="35"/>
      <c r="K653" s="35"/>
      <c r="L653" s="35"/>
      <c r="M653" s="35"/>
      <c r="N653" s="35"/>
      <c r="O653" s="35"/>
      <c r="P653" s="35"/>
      <c r="Q653" s="35"/>
      <c r="R653" s="3"/>
      <c r="S653" s="6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 ht="14.25" customHeight="1">
      <c r="A654" s="1"/>
      <c r="C654" s="2"/>
      <c r="D654" s="2"/>
      <c r="E654" s="2"/>
      <c r="F654" s="2"/>
      <c r="G654" s="2"/>
      <c r="H654" s="2"/>
      <c r="I654" s="3"/>
      <c r="J654" s="35"/>
      <c r="K654" s="35"/>
      <c r="L654" s="35"/>
      <c r="M654" s="35"/>
      <c r="N654" s="35"/>
      <c r="O654" s="35"/>
      <c r="P654" s="35"/>
      <c r="Q654" s="35"/>
      <c r="R654" s="3"/>
      <c r="S654" s="6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 ht="14.25" customHeight="1">
      <c r="A655" s="1"/>
      <c r="C655" s="2"/>
      <c r="D655" s="2"/>
      <c r="E655" s="2"/>
      <c r="F655" s="2"/>
      <c r="G655" s="2"/>
      <c r="H655" s="2"/>
      <c r="I655" s="3"/>
      <c r="J655" s="35"/>
      <c r="K655" s="35"/>
      <c r="L655" s="35"/>
      <c r="M655" s="35"/>
      <c r="N655" s="35"/>
      <c r="O655" s="35"/>
      <c r="P655" s="35"/>
      <c r="Q655" s="35"/>
      <c r="R655" s="3"/>
      <c r="S655" s="6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 ht="14.25" customHeight="1">
      <c r="A656" s="1"/>
      <c r="C656" s="2"/>
      <c r="D656" s="2"/>
      <c r="E656" s="2"/>
      <c r="F656" s="2"/>
      <c r="G656" s="2"/>
      <c r="H656" s="2"/>
      <c r="I656" s="3"/>
      <c r="J656" s="35"/>
      <c r="K656" s="35"/>
      <c r="L656" s="35"/>
      <c r="M656" s="35"/>
      <c r="N656" s="35"/>
      <c r="O656" s="35"/>
      <c r="P656" s="35"/>
      <c r="Q656" s="35"/>
      <c r="R656" s="3"/>
      <c r="S656" s="6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 ht="14.25" customHeight="1">
      <c r="A657" s="1"/>
      <c r="C657" s="2"/>
      <c r="D657" s="2"/>
      <c r="E657" s="2"/>
      <c r="F657" s="2"/>
      <c r="G657" s="2"/>
      <c r="H657" s="2"/>
      <c r="I657" s="3"/>
      <c r="J657" s="35"/>
      <c r="K657" s="35"/>
      <c r="L657" s="35"/>
      <c r="M657" s="35"/>
      <c r="N657" s="35"/>
      <c r="O657" s="35"/>
      <c r="P657" s="35"/>
      <c r="Q657" s="35"/>
      <c r="R657" s="3"/>
      <c r="S657" s="6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 ht="14.25" customHeight="1">
      <c r="A658" s="1"/>
      <c r="C658" s="2"/>
      <c r="D658" s="2"/>
      <c r="E658" s="2"/>
      <c r="F658" s="2"/>
      <c r="G658" s="2"/>
      <c r="H658" s="2"/>
      <c r="I658" s="3"/>
      <c r="J658" s="35"/>
      <c r="K658" s="35"/>
      <c r="L658" s="35"/>
      <c r="M658" s="35"/>
      <c r="N658" s="35"/>
      <c r="O658" s="35"/>
      <c r="P658" s="35"/>
      <c r="Q658" s="35"/>
      <c r="R658" s="3"/>
      <c r="S658" s="6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 ht="14.25" customHeight="1">
      <c r="A659" s="1"/>
      <c r="C659" s="2"/>
      <c r="D659" s="2"/>
      <c r="E659" s="2"/>
      <c r="F659" s="2"/>
      <c r="G659" s="2"/>
      <c r="H659" s="2"/>
      <c r="I659" s="3"/>
      <c r="J659" s="35"/>
      <c r="K659" s="35"/>
      <c r="L659" s="35"/>
      <c r="M659" s="35"/>
      <c r="N659" s="35"/>
      <c r="O659" s="35"/>
      <c r="P659" s="35"/>
      <c r="Q659" s="35"/>
      <c r="R659" s="3"/>
      <c r="S659" s="6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 ht="14.25" customHeight="1">
      <c r="A660" s="1"/>
      <c r="C660" s="2"/>
      <c r="D660" s="2"/>
      <c r="E660" s="2"/>
      <c r="F660" s="2"/>
      <c r="G660" s="2"/>
      <c r="H660" s="2"/>
      <c r="I660" s="3"/>
      <c r="J660" s="35"/>
      <c r="K660" s="35"/>
      <c r="L660" s="35"/>
      <c r="M660" s="35"/>
      <c r="N660" s="35"/>
      <c r="O660" s="35"/>
      <c r="P660" s="35"/>
      <c r="Q660" s="35"/>
      <c r="R660" s="3"/>
      <c r="S660" s="6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 ht="14.25" customHeight="1">
      <c r="A661" s="1"/>
      <c r="C661" s="2"/>
      <c r="D661" s="2"/>
      <c r="E661" s="2"/>
      <c r="F661" s="2"/>
      <c r="G661" s="2"/>
      <c r="H661" s="2"/>
      <c r="I661" s="3"/>
      <c r="J661" s="35"/>
      <c r="K661" s="35"/>
      <c r="L661" s="35"/>
      <c r="M661" s="35"/>
      <c r="N661" s="35"/>
      <c r="O661" s="35"/>
      <c r="P661" s="35"/>
      <c r="Q661" s="35"/>
      <c r="R661" s="3"/>
      <c r="S661" s="6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 ht="14.25" customHeight="1">
      <c r="A662" s="1"/>
      <c r="C662" s="2"/>
      <c r="D662" s="2"/>
      <c r="E662" s="2"/>
      <c r="F662" s="2"/>
      <c r="G662" s="2"/>
      <c r="H662" s="2"/>
      <c r="I662" s="3"/>
      <c r="J662" s="35"/>
      <c r="K662" s="35"/>
      <c r="L662" s="35"/>
      <c r="M662" s="35"/>
      <c r="N662" s="35"/>
      <c r="O662" s="35"/>
      <c r="P662" s="35"/>
      <c r="Q662" s="35"/>
      <c r="R662" s="3"/>
      <c r="S662" s="6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 ht="14.25" customHeight="1">
      <c r="A663" s="1"/>
      <c r="C663" s="2"/>
      <c r="D663" s="2"/>
      <c r="E663" s="2"/>
      <c r="F663" s="2"/>
      <c r="G663" s="2"/>
      <c r="H663" s="2"/>
      <c r="I663" s="3"/>
      <c r="J663" s="35"/>
      <c r="K663" s="35"/>
      <c r="L663" s="35"/>
      <c r="M663" s="35"/>
      <c r="N663" s="35"/>
      <c r="O663" s="35"/>
      <c r="P663" s="35"/>
      <c r="Q663" s="35"/>
      <c r="R663" s="3"/>
      <c r="S663" s="6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 ht="14.25" customHeight="1">
      <c r="A664" s="1"/>
      <c r="C664" s="2"/>
      <c r="D664" s="2"/>
      <c r="E664" s="2"/>
      <c r="F664" s="2"/>
      <c r="G664" s="2"/>
      <c r="H664" s="2"/>
      <c r="I664" s="3"/>
      <c r="J664" s="35"/>
      <c r="K664" s="35"/>
      <c r="L664" s="35"/>
      <c r="M664" s="35"/>
      <c r="N664" s="35"/>
      <c r="O664" s="35"/>
      <c r="P664" s="35"/>
      <c r="Q664" s="35"/>
      <c r="R664" s="3"/>
      <c r="S664" s="6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 ht="14.25" customHeight="1">
      <c r="A665" s="1"/>
      <c r="C665" s="2"/>
      <c r="D665" s="2"/>
      <c r="E665" s="2"/>
      <c r="F665" s="2"/>
      <c r="G665" s="2"/>
      <c r="H665" s="2"/>
      <c r="I665" s="3"/>
      <c r="J665" s="35"/>
      <c r="K665" s="35"/>
      <c r="L665" s="35"/>
      <c r="M665" s="35"/>
      <c r="N665" s="35"/>
      <c r="O665" s="35"/>
      <c r="P665" s="35"/>
      <c r="Q665" s="35"/>
      <c r="R665" s="3"/>
      <c r="S665" s="6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 ht="14.25" customHeight="1">
      <c r="A666" s="1"/>
      <c r="C666" s="2"/>
      <c r="D666" s="2"/>
      <c r="E666" s="2"/>
      <c r="F666" s="2"/>
      <c r="G666" s="2"/>
      <c r="H666" s="2"/>
      <c r="I666" s="3"/>
      <c r="J666" s="35"/>
      <c r="K666" s="35"/>
      <c r="L666" s="35"/>
      <c r="M666" s="35"/>
      <c r="N666" s="35"/>
      <c r="O666" s="35"/>
      <c r="P666" s="35"/>
      <c r="Q666" s="35"/>
      <c r="R666" s="3"/>
      <c r="S666" s="6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 ht="14.25" customHeight="1">
      <c r="A667" s="1"/>
      <c r="C667" s="2"/>
      <c r="D667" s="2"/>
      <c r="E667" s="2"/>
      <c r="F667" s="2"/>
      <c r="G667" s="2"/>
      <c r="H667" s="2"/>
      <c r="I667" s="3"/>
      <c r="J667" s="35"/>
      <c r="K667" s="35"/>
      <c r="L667" s="35"/>
      <c r="M667" s="35"/>
      <c r="N667" s="35"/>
      <c r="O667" s="35"/>
      <c r="P667" s="35"/>
      <c r="Q667" s="35"/>
      <c r="R667" s="3"/>
      <c r="S667" s="6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 ht="14.25" customHeight="1">
      <c r="A668" s="1"/>
      <c r="C668" s="2"/>
      <c r="D668" s="2"/>
      <c r="E668" s="2"/>
      <c r="F668" s="2"/>
      <c r="G668" s="2"/>
      <c r="H668" s="2"/>
      <c r="I668" s="3"/>
      <c r="J668" s="35"/>
      <c r="K668" s="35"/>
      <c r="L668" s="35"/>
      <c r="M668" s="35"/>
      <c r="N668" s="35"/>
      <c r="O668" s="35"/>
      <c r="P668" s="35"/>
      <c r="Q668" s="35"/>
      <c r="R668" s="3"/>
      <c r="S668" s="6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 ht="14.25" customHeight="1">
      <c r="A669" s="1"/>
      <c r="C669" s="2"/>
      <c r="D669" s="2"/>
      <c r="E669" s="2"/>
      <c r="F669" s="2"/>
      <c r="G669" s="2"/>
      <c r="H669" s="2"/>
      <c r="I669" s="3"/>
      <c r="J669" s="35"/>
      <c r="K669" s="35"/>
      <c r="L669" s="35"/>
      <c r="M669" s="35"/>
      <c r="N669" s="35"/>
      <c r="O669" s="35"/>
      <c r="P669" s="35"/>
      <c r="Q669" s="35"/>
      <c r="R669" s="3"/>
      <c r="S669" s="6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 ht="14.25" customHeight="1">
      <c r="A670" s="1"/>
      <c r="C670" s="2"/>
      <c r="D670" s="2"/>
      <c r="E670" s="2"/>
      <c r="F670" s="2"/>
      <c r="G670" s="2"/>
      <c r="H670" s="2"/>
      <c r="I670" s="3"/>
      <c r="J670" s="35"/>
      <c r="K670" s="35"/>
      <c r="L670" s="35"/>
      <c r="M670" s="35"/>
      <c r="N670" s="35"/>
      <c r="O670" s="35"/>
      <c r="P670" s="35"/>
      <c r="Q670" s="35"/>
      <c r="R670" s="3"/>
      <c r="S670" s="6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 ht="14.25" customHeight="1">
      <c r="A671" s="1"/>
      <c r="C671" s="2"/>
      <c r="D671" s="2"/>
      <c r="E671" s="2"/>
      <c r="F671" s="2"/>
      <c r="G671" s="2"/>
      <c r="H671" s="2"/>
      <c r="I671" s="3"/>
      <c r="J671" s="35"/>
      <c r="K671" s="35"/>
      <c r="L671" s="35"/>
      <c r="M671" s="35"/>
      <c r="N671" s="35"/>
      <c r="O671" s="35"/>
      <c r="P671" s="35"/>
      <c r="Q671" s="35"/>
      <c r="R671" s="3"/>
      <c r="S671" s="6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 ht="14.25" customHeight="1">
      <c r="A672" s="1"/>
      <c r="C672" s="2"/>
      <c r="D672" s="2"/>
      <c r="E672" s="2"/>
      <c r="F672" s="2"/>
      <c r="G672" s="2"/>
      <c r="H672" s="2"/>
      <c r="I672" s="3"/>
      <c r="J672" s="35"/>
      <c r="K672" s="35"/>
      <c r="L672" s="35"/>
      <c r="M672" s="35"/>
      <c r="N672" s="35"/>
      <c r="O672" s="35"/>
      <c r="P672" s="35"/>
      <c r="Q672" s="35"/>
      <c r="R672" s="3"/>
      <c r="S672" s="6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 ht="14.25" customHeight="1">
      <c r="A673" s="1"/>
      <c r="C673" s="2"/>
      <c r="D673" s="2"/>
      <c r="E673" s="2"/>
      <c r="F673" s="2"/>
      <c r="G673" s="2"/>
      <c r="H673" s="2"/>
      <c r="I673" s="3"/>
      <c r="J673" s="35"/>
      <c r="K673" s="35"/>
      <c r="L673" s="35"/>
      <c r="M673" s="35"/>
      <c r="N673" s="35"/>
      <c r="O673" s="35"/>
      <c r="P673" s="35"/>
      <c r="Q673" s="35"/>
      <c r="R673" s="3"/>
      <c r="S673" s="6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 ht="14.25" customHeight="1">
      <c r="A674" s="1"/>
      <c r="C674" s="2"/>
      <c r="D674" s="2"/>
      <c r="E674" s="2"/>
      <c r="F674" s="2"/>
      <c r="G674" s="2"/>
      <c r="H674" s="2"/>
      <c r="I674" s="3"/>
      <c r="J674" s="35"/>
      <c r="K674" s="35"/>
      <c r="L674" s="35"/>
      <c r="M674" s="35"/>
      <c r="N674" s="35"/>
      <c r="O674" s="35"/>
      <c r="P674" s="35"/>
      <c r="Q674" s="35"/>
      <c r="R674" s="3"/>
      <c r="S674" s="6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 ht="14.25" customHeight="1">
      <c r="A675" s="1"/>
      <c r="C675" s="2"/>
      <c r="D675" s="2"/>
      <c r="E675" s="2"/>
      <c r="F675" s="2"/>
      <c r="G675" s="2"/>
      <c r="H675" s="2"/>
      <c r="I675" s="3"/>
      <c r="J675" s="35"/>
      <c r="K675" s="35"/>
      <c r="L675" s="35"/>
      <c r="M675" s="35"/>
      <c r="N675" s="35"/>
      <c r="O675" s="35"/>
      <c r="P675" s="35"/>
      <c r="Q675" s="35"/>
      <c r="R675" s="3"/>
      <c r="S675" s="6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 ht="14.25" customHeight="1">
      <c r="A676" s="1"/>
      <c r="C676" s="2"/>
      <c r="D676" s="2"/>
      <c r="E676" s="2"/>
      <c r="F676" s="2"/>
      <c r="G676" s="2"/>
      <c r="H676" s="2"/>
      <c r="I676" s="3"/>
      <c r="J676" s="35"/>
      <c r="K676" s="35"/>
      <c r="L676" s="35"/>
      <c r="M676" s="35"/>
      <c r="N676" s="35"/>
      <c r="O676" s="35"/>
      <c r="P676" s="35"/>
      <c r="Q676" s="35"/>
      <c r="R676" s="3"/>
      <c r="S676" s="6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 ht="14.25" customHeight="1">
      <c r="A677" s="1"/>
      <c r="C677" s="2"/>
      <c r="D677" s="2"/>
      <c r="E677" s="2"/>
      <c r="F677" s="2"/>
      <c r="G677" s="2"/>
      <c r="H677" s="2"/>
      <c r="I677" s="3"/>
      <c r="J677" s="35"/>
      <c r="K677" s="35"/>
      <c r="L677" s="35"/>
      <c r="M677" s="35"/>
      <c r="N677" s="35"/>
      <c r="O677" s="35"/>
      <c r="P677" s="35"/>
      <c r="Q677" s="35"/>
      <c r="R677" s="3"/>
      <c r="S677" s="6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 ht="14.25" customHeight="1">
      <c r="A678" s="1"/>
      <c r="C678" s="2"/>
      <c r="D678" s="2"/>
      <c r="E678" s="2"/>
      <c r="F678" s="2"/>
      <c r="G678" s="2"/>
      <c r="H678" s="2"/>
      <c r="I678" s="3"/>
      <c r="J678" s="35"/>
      <c r="K678" s="35"/>
      <c r="L678" s="35"/>
      <c r="M678" s="35"/>
      <c r="N678" s="35"/>
      <c r="O678" s="35"/>
      <c r="P678" s="35"/>
      <c r="Q678" s="35"/>
      <c r="R678" s="3"/>
      <c r="S678" s="6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 ht="14.25" customHeight="1">
      <c r="A679" s="1"/>
      <c r="C679" s="2"/>
      <c r="D679" s="2"/>
      <c r="E679" s="2"/>
      <c r="F679" s="2"/>
      <c r="G679" s="2"/>
      <c r="H679" s="2"/>
      <c r="I679" s="3"/>
      <c r="J679" s="35"/>
      <c r="K679" s="35"/>
      <c r="L679" s="35"/>
      <c r="M679" s="35"/>
      <c r="N679" s="35"/>
      <c r="O679" s="35"/>
      <c r="P679" s="35"/>
      <c r="Q679" s="35"/>
      <c r="R679" s="3"/>
      <c r="S679" s="6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 ht="14.25" customHeight="1">
      <c r="A680" s="1"/>
      <c r="C680" s="2"/>
      <c r="D680" s="2"/>
      <c r="E680" s="2"/>
      <c r="F680" s="2"/>
      <c r="G680" s="2"/>
      <c r="H680" s="2"/>
      <c r="I680" s="3"/>
      <c r="J680" s="35"/>
      <c r="K680" s="35"/>
      <c r="L680" s="35"/>
      <c r="M680" s="35"/>
      <c r="N680" s="35"/>
      <c r="O680" s="35"/>
      <c r="P680" s="35"/>
      <c r="Q680" s="35"/>
      <c r="R680" s="3"/>
      <c r="S680" s="6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 ht="14.25" customHeight="1">
      <c r="A681" s="1"/>
      <c r="C681" s="2"/>
      <c r="D681" s="2"/>
      <c r="E681" s="2"/>
      <c r="F681" s="2"/>
      <c r="G681" s="2"/>
      <c r="H681" s="2"/>
      <c r="I681" s="3"/>
      <c r="J681" s="35"/>
      <c r="K681" s="35"/>
      <c r="L681" s="35"/>
      <c r="M681" s="35"/>
      <c r="N681" s="35"/>
      <c r="O681" s="35"/>
      <c r="P681" s="35"/>
      <c r="Q681" s="35"/>
      <c r="R681" s="3"/>
      <c r="S681" s="6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 ht="14.25" customHeight="1">
      <c r="A682" s="1"/>
      <c r="C682" s="2"/>
      <c r="D682" s="2"/>
      <c r="E682" s="2"/>
      <c r="F682" s="2"/>
      <c r="G682" s="2"/>
      <c r="H682" s="2"/>
      <c r="I682" s="3"/>
      <c r="J682" s="35"/>
      <c r="K682" s="35"/>
      <c r="L682" s="35"/>
      <c r="M682" s="35"/>
      <c r="N682" s="35"/>
      <c r="O682" s="35"/>
      <c r="P682" s="35"/>
      <c r="Q682" s="35"/>
      <c r="R682" s="3"/>
      <c r="S682" s="6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 ht="14.25" customHeight="1">
      <c r="A683" s="1"/>
      <c r="C683" s="2"/>
      <c r="D683" s="2"/>
      <c r="E683" s="2"/>
      <c r="F683" s="2"/>
      <c r="G683" s="2"/>
      <c r="H683" s="2"/>
      <c r="I683" s="3"/>
      <c r="J683" s="35"/>
      <c r="K683" s="35"/>
      <c r="L683" s="35"/>
      <c r="M683" s="35"/>
      <c r="N683" s="35"/>
      <c r="O683" s="35"/>
      <c r="P683" s="35"/>
      <c r="Q683" s="35"/>
      <c r="R683" s="3"/>
      <c r="S683" s="6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 ht="14.25" customHeight="1">
      <c r="A684" s="1"/>
      <c r="C684" s="2"/>
      <c r="D684" s="2"/>
      <c r="E684" s="2"/>
      <c r="F684" s="2"/>
      <c r="G684" s="2"/>
      <c r="H684" s="2"/>
      <c r="I684" s="3"/>
      <c r="J684" s="35"/>
      <c r="K684" s="35"/>
      <c r="L684" s="35"/>
      <c r="M684" s="35"/>
      <c r="N684" s="35"/>
      <c r="O684" s="35"/>
      <c r="P684" s="35"/>
      <c r="Q684" s="35"/>
      <c r="R684" s="3"/>
      <c r="S684" s="6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 ht="14.25" customHeight="1">
      <c r="A685" s="1"/>
      <c r="C685" s="2"/>
      <c r="D685" s="2"/>
      <c r="E685" s="2"/>
      <c r="F685" s="2"/>
      <c r="G685" s="2"/>
      <c r="H685" s="2"/>
      <c r="I685" s="3"/>
      <c r="J685" s="35"/>
      <c r="K685" s="35"/>
      <c r="L685" s="35"/>
      <c r="M685" s="35"/>
      <c r="N685" s="35"/>
      <c r="O685" s="35"/>
      <c r="P685" s="35"/>
      <c r="Q685" s="35"/>
      <c r="R685" s="3"/>
      <c r="S685" s="6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 ht="14.25" customHeight="1">
      <c r="A686" s="1"/>
      <c r="C686" s="2"/>
      <c r="D686" s="2"/>
      <c r="E686" s="2"/>
      <c r="F686" s="2"/>
      <c r="G686" s="2"/>
      <c r="H686" s="2"/>
      <c r="I686" s="3"/>
      <c r="J686" s="35"/>
      <c r="K686" s="35"/>
      <c r="L686" s="35"/>
      <c r="M686" s="35"/>
      <c r="N686" s="35"/>
      <c r="O686" s="35"/>
      <c r="P686" s="35"/>
      <c r="Q686" s="35"/>
      <c r="R686" s="3"/>
      <c r="S686" s="6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 ht="14.25" customHeight="1">
      <c r="A687" s="1"/>
      <c r="C687" s="2"/>
      <c r="D687" s="2"/>
      <c r="E687" s="2"/>
      <c r="F687" s="2"/>
      <c r="G687" s="2"/>
      <c r="H687" s="2"/>
      <c r="I687" s="3"/>
      <c r="J687" s="35"/>
      <c r="K687" s="35"/>
      <c r="L687" s="35"/>
      <c r="M687" s="35"/>
      <c r="N687" s="35"/>
      <c r="O687" s="35"/>
      <c r="P687" s="35"/>
      <c r="Q687" s="35"/>
      <c r="R687" s="3"/>
      <c r="S687" s="6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 ht="14.25" customHeight="1">
      <c r="A688" s="1"/>
      <c r="C688" s="2"/>
      <c r="D688" s="2"/>
      <c r="E688" s="2"/>
      <c r="F688" s="2"/>
      <c r="G688" s="2"/>
      <c r="H688" s="2"/>
      <c r="I688" s="3"/>
      <c r="J688" s="35"/>
      <c r="K688" s="35"/>
      <c r="L688" s="35"/>
      <c r="M688" s="35"/>
      <c r="N688" s="35"/>
      <c r="O688" s="35"/>
      <c r="P688" s="35"/>
      <c r="Q688" s="35"/>
      <c r="R688" s="3"/>
      <c r="S688" s="6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 ht="14.25" customHeight="1">
      <c r="A689" s="1"/>
      <c r="C689" s="2"/>
      <c r="D689" s="2"/>
      <c r="E689" s="2"/>
      <c r="F689" s="2"/>
      <c r="G689" s="2"/>
      <c r="H689" s="2"/>
      <c r="I689" s="3"/>
      <c r="J689" s="35"/>
      <c r="K689" s="35"/>
      <c r="L689" s="35"/>
      <c r="M689" s="35"/>
      <c r="N689" s="35"/>
      <c r="O689" s="35"/>
      <c r="P689" s="35"/>
      <c r="Q689" s="35"/>
      <c r="R689" s="3"/>
      <c r="S689" s="6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 ht="14.25" customHeight="1">
      <c r="A690" s="1"/>
      <c r="C690" s="2"/>
      <c r="D690" s="2"/>
      <c r="E690" s="2"/>
      <c r="F690" s="2"/>
      <c r="G690" s="2"/>
      <c r="H690" s="2"/>
      <c r="I690" s="3"/>
      <c r="J690" s="35"/>
      <c r="K690" s="35"/>
      <c r="L690" s="35"/>
      <c r="M690" s="35"/>
      <c r="N690" s="35"/>
      <c r="O690" s="35"/>
      <c r="P690" s="35"/>
      <c r="Q690" s="35"/>
      <c r="R690" s="3"/>
      <c r="S690" s="6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 ht="14.25" customHeight="1">
      <c r="A691" s="1"/>
      <c r="C691" s="2"/>
      <c r="D691" s="2"/>
      <c r="E691" s="2"/>
      <c r="F691" s="2"/>
      <c r="G691" s="2"/>
      <c r="H691" s="2"/>
      <c r="I691" s="3"/>
      <c r="J691" s="35"/>
      <c r="K691" s="35"/>
      <c r="L691" s="35"/>
      <c r="M691" s="35"/>
      <c r="N691" s="35"/>
      <c r="O691" s="35"/>
      <c r="P691" s="35"/>
      <c r="Q691" s="35"/>
      <c r="R691" s="3"/>
      <c r="S691" s="6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 ht="14.25" customHeight="1">
      <c r="A692" s="1"/>
      <c r="C692" s="2"/>
      <c r="D692" s="2"/>
      <c r="E692" s="2"/>
      <c r="F692" s="2"/>
      <c r="G692" s="2"/>
      <c r="H692" s="2"/>
      <c r="I692" s="3"/>
      <c r="J692" s="35"/>
      <c r="K692" s="35"/>
      <c r="L692" s="35"/>
      <c r="M692" s="35"/>
      <c r="N692" s="35"/>
      <c r="O692" s="35"/>
      <c r="P692" s="35"/>
      <c r="Q692" s="35"/>
      <c r="R692" s="3"/>
      <c r="S692" s="6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 ht="14.25" customHeight="1">
      <c r="A693" s="1"/>
      <c r="C693" s="2"/>
      <c r="D693" s="2"/>
      <c r="E693" s="2"/>
      <c r="F693" s="2"/>
      <c r="G693" s="2"/>
      <c r="H693" s="2"/>
      <c r="I693" s="3"/>
      <c r="J693" s="35"/>
      <c r="K693" s="35"/>
      <c r="L693" s="35"/>
      <c r="M693" s="35"/>
      <c r="N693" s="35"/>
      <c r="O693" s="35"/>
      <c r="P693" s="35"/>
      <c r="Q693" s="35"/>
      <c r="R693" s="3"/>
      <c r="S693" s="6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 ht="14.25" customHeight="1">
      <c r="A694" s="1"/>
      <c r="C694" s="2"/>
      <c r="D694" s="2"/>
      <c r="E694" s="2"/>
      <c r="F694" s="2"/>
      <c r="G694" s="2"/>
      <c r="H694" s="2"/>
      <c r="I694" s="3"/>
      <c r="J694" s="35"/>
      <c r="K694" s="35"/>
      <c r="L694" s="35"/>
      <c r="M694" s="35"/>
      <c r="N694" s="35"/>
      <c r="O694" s="35"/>
      <c r="P694" s="35"/>
      <c r="Q694" s="35"/>
      <c r="R694" s="3"/>
      <c r="S694" s="6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 ht="14.25" customHeight="1">
      <c r="A695" s="1"/>
      <c r="C695" s="2"/>
      <c r="D695" s="2"/>
      <c r="E695" s="2"/>
      <c r="F695" s="2"/>
      <c r="G695" s="2"/>
      <c r="H695" s="2"/>
      <c r="I695" s="3"/>
      <c r="J695" s="35"/>
      <c r="K695" s="35"/>
      <c r="L695" s="35"/>
      <c r="M695" s="35"/>
      <c r="N695" s="35"/>
      <c r="O695" s="35"/>
      <c r="P695" s="35"/>
      <c r="Q695" s="35"/>
      <c r="R695" s="3"/>
      <c r="S695" s="6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 ht="14.25" customHeight="1">
      <c r="A696" s="1"/>
      <c r="C696" s="2"/>
      <c r="D696" s="2"/>
      <c r="E696" s="2"/>
      <c r="F696" s="2"/>
      <c r="G696" s="2"/>
      <c r="H696" s="2"/>
      <c r="I696" s="3"/>
      <c r="J696" s="35"/>
      <c r="K696" s="35"/>
      <c r="L696" s="35"/>
      <c r="M696" s="35"/>
      <c r="N696" s="35"/>
      <c r="O696" s="35"/>
      <c r="P696" s="35"/>
      <c r="Q696" s="35"/>
      <c r="R696" s="3"/>
      <c r="S696" s="6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 ht="14.25" customHeight="1">
      <c r="A697" s="1"/>
      <c r="C697" s="2"/>
      <c r="D697" s="2"/>
      <c r="E697" s="2"/>
      <c r="F697" s="2"/>
      <c r="G697" s="2"/>
      <c r="H697" s="2"/>
      <c r="I697" s="3"/>
      <c r="J697" s="35"/>
      <c r="K697" s="35"/>
      <c r="L697" s="35"/>
      <c r="M697" s="35"/>
      <c r="N697" s="35"/>
      <c r="O697" s="35"/>
      <c r="P697" s="35"/>
      <c r="Q697" s="35"/>
      <c r="R697" s="3"/>
      <c r="S697" s="6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 ht="14.25" customHeight="1">
      <c r="A698" s="1"/>
      <c r="C698" s="2"/>
      <c r="D698" s="2"/>
      <c r="E698" s="2"/>
      <c r="F698" s="2"/>
      <c r="G698" s="2"/>
      <c r="H698" s="2"/>
      <c r="I698" s="3"/>
      <c r="J698" s="35"/>
      <c r="K698" s="35"/>
      <c r="L698" s="35"/>
      <c r="M698" s="35"/>
      <c r="N698" s="35"/>
      <c r="O698" s="35"/>
      <c r="P698" s="35"/>
      <c r="Q698" s="35"/>
      <c r="R698" s="3"/>
      <c r="S698" s="6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 ht="14.25" customHeight="1">
      <c r="A699" s="1"/>
      <c r="C699" s="2"/>
      <c r="D699" s="2"/>
      <c r="E699" s="2"/>
      <c r="F699" s="2"/>
      <c r="G699" s="2"/>
      <c r="H699" s="2"/>
      <c r="I699" s="3"/>
      <c r="J699" s="35"/>
      <c r="K699" s="35"/>
      <c r="L699" s="35"/>
      <c r="M699" s="35"/>
      <c r="N699" s="35"/>
      <c r="O699" s="35"/>
      <c r="P699" s="35"/>
      <c r="Q699" s="35"/>
      <c r="R699" s="3"/>
      <c r="S699" s="6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 ht="14.25" customHeight="1">
      <c r="A700" s="1"/>
      <c r="C700" s="2"/>
      <c r="D700" s="2"/>
      <c r="E700" s="2"/>
      <c r="F700" s="2"/>
      <c r="G700" s="2"/>
      <c r="H700" s="2"/>
      <c r="I700" s="3"/>
      <c r="J700" s="35"/>
      <c r="K700" s="35"/>
      <c r="L700" s="35"/>
      <c r="M700" s="35"/>
      <c r="N700" s="35"/>
      <c r="O700" s="35"/>
      <c r="P700" s="35"/>
      <c r="Q700" s="35"/>
      <c r="R700" s="3"/>
      <c r="S700" s="6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 ht="14.25" customHeight="1">
      <c r="A701" s="1"/>
      <c r="C701" s="2"/>
      <c r="D701" s="2"/>
      <c r="E701" s="2"/>
      <c r="F701" s="2"/>
      <c r="G701" s="2"/>
      <c r="H701" s="2"/>
      <c r="I701" s="3"/>
      <c r="J701" s="35"/>
      <c r="K701" s="35"/>
      <c r="L701" s="35"/>
      <c r="M701" s="35"/>
      <c r="N701" s="35"/>
      <c r="O701" s="35"/>
      <c r="P701" s="35"/>
      <c r="Q701" s="35"/>
      <c r="R701" s="3"/>
      <c r="S701" s="6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 ht="14.25" customHeight="1">
      <c r="A702" s="1"/>
      <c r="C702" s="2"/>
      <c r="D702" s="2"/>
      <c r="E702" s="2"/>
      <c r="F702" s="2"/>
      <c r="G702" s="2"/>
      <c r="H702" s="2"/>
      <c r="I702" s="3"/>
      <c r="J702" s="35"/>
      <c r="K702" s="35"/>
      <c r="L702" s="35"/>
      <c r="M702" s="35"/>
      <c r="N702" s="35"/>
      <c r="O702" s="35"/>
      <c r="P702" s="35"/>
      <c r="Q702" s="35"/>
      <c r="R702" s="3"/>
      <c r="S702" s="6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 ht="14.25" customHeight="1">
      <c r="A703" s="1"/>
      <c r="C703" s="2"/>
      <c r="D703" s="2"/>
      <c r="E703" s="2"/>
      <c r="F703" s="2"/>
      <c r="G703" s="2"/>
      <c r="H703" s="2"/>
      <c r="I703" s="3"/>
      <c r="J703" s="35"/>
      <c r="K703" s="35"/>
      <c r="L703" s="35"/>
      <c r="M703" s="35"/>
      <c r="N703" s="35"/>
      <c r="O703" s="35"/>
      <c r="P703" s="35"/>
      <c r="Q703" s="35"/>
      <c r="R703" s="3"/>
      <c r="S703" s="6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 ht="14.25" customHeight="1">
      <c r="A704" s="1"/>
      <c r="C704" s="2"/>
      <c r="D704" s="2"/>
      <c r="E704" s="2"/>
      <c r="F704" s="2"/>
      <c r="G704" s="2"/>
      <c r="H704" s="2"/>
      <c r="I704" s="3"/>
      <c r="J704" s="35"/>
      <c r="K704" s="35"/>
      <c r="L704" s="35"/>
      <c r="M704" s="35"/>
      <c r="N704" s="35"/>
      <c r="O704" s="35"/>
      <c r="P704" s="35"/>
      <c r="Q704" s="35"/>
      <c r="R704" s="3"/>
      <c r="S704" s="6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 ht="14.25" customHeight="1">
      <c r="A705" s="1"/>
      <c r="C705" s="2"/>
      <c r="D705" s="2"/>
      <c r="E705" s="2"/>
      <c r="F705" s="2"/>
      <c r="G705" s="2"/>
      <c r="H705" s="2"/>
      <c r="I705" s="3"/>
      <c r="J705" s="35"/>
      <c r="K705" s="35"/>
      <c r="L705" s="35"/>
      <c r="M705" s="35"/>
      <c r="N705" s="35"/>
      <c r="O705" s="35"/>
      <c r="P705" s="35"/>
      <c r="Q705" s="35"/>
      <c r="R705" s="3"/>
      <c r="S705" s="6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 ht="14.25" customHeight="1">
      <c r="A706" s="1"/>
      <c r="C706" s="2"/>
      <c r="D706" s="2"/>
      <c r="E706" s="2"/>
      <c r="F706" s="2"/>
      <c r="G706" s="2"/>
      <c r="H706" s="2"/>
      <c r="I706" s="3"/>
      <c r="J706" s="35"/>
      <c r="K706" s="35"/>
      <c r="L706" s="35"/>
      <c r="M706" s="35"/>
      <c r="N706" s="35"/>
      <c r="O706" s="35"/>
      <c r="P706" s="35"/>
      <c r="Q706" s="35"/>
      <c r="R706" s="3"/>
      <c r="S706" s="6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 ht="14.25" customHeight="1">
      <c r="A707" s="1"/>
      <c r="C707" s="2"/>
      <c r="D707" s="2"/>
      <c r="E707" s="2"/>
      <c r="F707" s="2"/>
      <c r="G707" s="2"/>
      <c r="H707" s="2"/>
      <c r="I707" s="3"/>
      <c r="J707" s="35"/>
      <c r="K707" s="35"/>
      <c r="L707" s="35"/>
      <c r="M707" s="35"/>
      <c r="N707" s="35"/>
      <c r="O707" s="35"/>
      <c r="P707" s="35"/>
      <c r="Q707" s="35"/>
      <c r="R707" s="3"/>
      <c r="S707" s="6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 ht="14.25" customHeight="1">
      <c r="A708" s="1"/>
      <c r="C708" s="2"/>
      <c r="D708" s="2"/>
      <c r="E708" s="2"/>
      <c r="F708" s="2"/>
      <c r="G708" s="2"/>
      <c r="H708" s="2"/>
      <c r="I708" s="3"/>
      <c r="J708" s="35"/>
      <c r="K708" s="35"/>
      <c r="L708" s="35"/>
      <c r="M708" s="35"/>
      <c r="N708" s="35"/>
      <c r="O708" s="35"/>
      <c r="P708" s="35"/>
      <c r="Q708" s="35"/>
      <c r="R708" s="3"/>
      <c r="S708" s="6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 ht="14.25" customHeight="1">
      <c r="A709" s="1"/>
      <c r="C709" s="2"/>
      <c r="D709" s="2"/>
      <c r="E709" s="2"/>
      <c r="F709" s="2"/>
      <c r="G709" s="2"/>
      <c r="H709" s="2"/>
      <c r="I709" s="3"/>
      <c r="J709" s="35"/>
      <c r="K709" s="35"/>
      <c r="L709" s="35"/>
      <c r="M709" s="35"/>
      <c r="N709" s="35"/>
      <c r="O709" s="35"/>
      <c r="P709" s="35"/>
      <c r="Q709" s="35"/>
      <c r="R709" s="3"/>
      <c r="S709" s="6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 ht="14.25" customHeight="1">
      <c r="A710" s="1"/>
      <c r="C710" s="2"/>
      <c r="D710" s="2"/>
      <c r="E710" s="2"/>
      <c r="F710" s="2"/>
      <c r="G710" s="2"/>
      <c r="H710" s="2"/>
      <c r="I710" s="3"/>
      <c r="J710" s="35"/>
      <c r="K710" s="35"/>
      <c r="L710" s="35"/>
      <c r="M710" s="35"/>
      <c r="N710" s="35"/>
      <c r="O710" s="35"/>
      <c r="P710" s="35"/>
      <c r="Q710" s="35"/>
      <c r="R710" s="3"/>
      <c r="S710" s="6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 ht="14.25" customHeight="1">
      <c r="A711" s="1"/>
      <c r="C711" s="2"/>
      <c r="D711" s="2"/>
      <c r="E711" s="2"/>
      <c r="F711" s="2"/>
      <c r="G711" s="2"/>
      <c r="H711" s="2"/>
      <c r="I711" s="3"/>
      <c r="J711" s="35"/>
      <c r="K711" s="35"/>
      <c r="L711" s="35"/>
      <c r="M711" s="35"/>
      <c r="N711" s="35"/>
      <c r="O711" s="35"/>
      <c r="P711" s="35"/>
      <c r="Q711" s="35"/>
      <c r="R711" s="3"/>
      <c r="S711" s="6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 ht="14.25" customHeight="1">
      <c r="A712" s="1"/>
      <c r="C712" s="2"/>
      <c r="D712" s="2"/>
      <c r="E712" s="2"/>
      <c r="F712" s="2"/>
      <c r="G712" s="2"/>
      <c r="H712" s="2"/>
      <c r="I712" s="3"/>
      <c r="J712" s="35"/>
      <c r="K712" s="35"/>
      <c r="L712" s="35"/>
      <c r="M712" s="35"/>
      <c r="N712" s="35"/>
      <c r="O712" s="35"/>
      <c r="P712" s="35"/>
      <c r="Q712" s="35"/>
      <c r="R712" s="3"/>
      <c r="S712" s="6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 ht="14.25" customHeight="1">
      <c r="A713" s="1"/>
      <c r="C713" s="2"/>
      <c r="D713" s="2"/>
      <c r="E713" s="2"/>
      <c r="F713" s="2"/>
      <c r="G713" s="2"/>
      <c r="H713" s="2"/>
      <c r="I713" s="3"/>
      <c r="J713" s="35"/>
      <c r="K713" s="35"/>
      <c r="L713" s="35"/>
      <c r="M713" s="35"/>
      <c r="N713" s="35"/>
      <c r="O713" s="35"/>
      <c r="P713" s="35"/>
      <c r="Q713" s="35"/>
      <c r="R713" s="3"/>
      <c r="S713" s="6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 ht="14.25" customHeight="1">
      <c r="A714" s="1"/>
      <c r="C714" s="2"/>
      <c r="D714" s="2"/>
      <c r="E714" s="2"/>
      <c r="F714" s="2"/>
      <c r="G714" s="2"/>
      <c r="H714" s="2"/>
      <c r="I714" s="3"/>
      <c r="J714" s="35"/>
      <c r="K714" s="35"/>
      <c r="L714" s="35"/>
      <c r="M714" s="35"/>
      <c r="N714" s="35"/>
      <c r="O714" s="35"/>
      <c r="P714" s="35"/>
      <c r="Q714" s="35"/>
      <c r="R714" s="3"/>
      <c r="S714" s="6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 ht="14.25" customHeight="1">
      <c r="A715" s="1"/>
      <c r="C715" s="2"/>
      <c r="D715" s="2"/>
      <c r="E715" s="2"/>
      <c r="F715" s="2"/>
      <c r="G715" s="2"/>
      <c r="H715" s="2"/>
      <c r="I715" s="3"/>
      <c r="J715" s="35"/>
      <c r="K715" s="35"/>
      <c r="L715" s="35"/>
      <c r="M715" s="35"/>
      <c r="N715" s="35"/>
      <c r="O715" s="35"/>
      <c r="P715" s="35"/>
      <c r="Q715" s="35"/>
      <c r="R715" s="3"/>
      <c r="S715" s="6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 ht="14.25" customHeight="1">
      <c r="A716" s="1"/>
      <c r="C716" s="2"/>
      <c r="D716" s="2"/>
      <c r="E716" s="2"/>
      <c r="F716" s="2"/>
      <c r="G716" s="2"/>
      <c r="H716" s="2"/>
      <c r="I716" s="3"/>
      <c r="J716" s="35"/>
      <c r="K716" s="35"/>
      <c r="L716" s="35"/>
      <c r="M716" s="35"/>
      <c r="N716" s="35"/>
      <c r="O716" s="35"/>
      <c r="P716" s="35"/>
      <c r="Q716" s="35"/>
      <c r="R716" s="3"/>
      <c r="S716" s="6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 ht="14.25" customHeight="1">
      <c r="A717" s="1"/>
      <c r="C717" s="2"/>
      <c r="D717" s="2"/>
      <c r="E717" s="2"/>
      <c r="F717" s="2"/>
      <c r="G717" s="2"/>
      <c r="H717" s="2"/>
      <c r="I717" s="3"/>
      <c r="J717" s="35"/>
      <c r="K717" s="35"/>
      <c r="L717" s="35"/>
      <c r="M717" s="35"/>
      <c r="N717" s="35"/>
      <c r="O717" s="35"/>
      <c r="P717" s="35"/>
      <c r="Q717" s="35"/>
      <c r="R717" s="3"/>
      <c r="S717" s="6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 ht="14.25" customHeight="1">
      <c r="A718" s="1"/>
      <c r="C718" s="2"/>
      <c r="D718" s="2"/>
      <c r="E718" s="2"/>
      <c r="F718" s="2"/>
      <c r="G718" s="2"/>
      <c r="H718" s="2"/>
      <c r="I718" s="3"/>
      <c r="J718" s="35"/>
      <c r="K718" s="35"/>
      <c r="L718" s="35"/>
      <c r="M718" s="35"/>
      <c r="N718" s="35"/>
      <c r="O718" s="35"/>
      <c r="P718" s="35"/>
      <c r="Q718" s="35"/>
      <c r="R718" s="3"/>
      <c r="S718" s="6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 ht="14.25" customHeight="1">
      <c r="A719" s="1"/>
      <c r="C719" s="2"/>
      <c r="D719" s="2"/>
      <c r="E719" s="2"/>
      <c r="F719" s="2"/>
      <c r="G719" s="2"/>
      <c r="H719" s="2"/>
      <c r="I719" s="3"/>
      <c r="J719" s="35"/>
      <c r="K719" s="35"/>
      <c r="L719" s="35"/>
      <c r="M719" s="35"/>
      <c r="N719" s="35"/>
      <c r="O719" s="35"/>
      <c r="P719" s="35"/>
      <c r="Q719" s="35"/>
      <c r="R719" s="3"/>
      <c r="S719" s="6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 ht="14.25" customHeight="1">
      <c r="A720" s="1"/>
      <c r="C720" s="2"/>
      <c r="D720" s="2"/>
      <c r="E720" s="2"/>
      <c r="F720" s="2"/>
      <c r="G720" s="2"/>
      <c r="H720" s="2"/>
      <c r="I720" s="3"/>
      <c r="J720" s="35"/>
      <c r="K720" s="35"/>
      <c r="L720" s="35"/>
      <c r="M720" s="35"/>
      <c r="N720" s="35"/>
      <c r="O720" s="35"/>
      <c r="P720" s="35"/>
      <c r="Q720" s="35"/>
      <c r="R720" s="3"/>
      <c r="S720" s="6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 ht="14.25" customHeight="1">
      <c r="A721" s="1"/>
      <c r="C721" s="2"/>
      <c r="D721" s="2"/>
      <c r="E721" s="2"/>
      <c r="F721" s="2"/>
      <c r="G721" s="2"/>
      <c r="H721" s="2"/>
      <c r="I721" s="3"/>
      <c r="J721" s="35"/>
      <c r="K721" s="35"/>
      <c r="L721" s="35"/>
      <c r="M721" s="35"/>
      <c r="N721" s="35"/>
      <c r="O721" s="35"/>
      <c r="P721" s="35"/>
      <c r="Q721" s="35"/>
      <c r="R721" s="3"/>
      <c r="S721" s="6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 ht="14.25" customHeight="1">
      <c r="A722" s="1"/>
      <c r="C722" s="2"/>
      <c r="D722" s="2"/>
      <c r="E722" s="2"/>
      <c r="F722" s="2"/>
      <c r="G722" s="2"/>
      <c r="H722" s="2"/>
      <c r="I722" s="3"/>
      <c r="J722" s="35"/>
      <c r="K722" s="35"/>
      <c r="L722" s="35"/>
      <c r="M722" s="35"/>
      <c r="N722" s="35"/>
      <c r="O722" s="35"/>
      <c r="P722" s="35"/>
      <c r="Q722" s="35"/>
      <c r="R722" s="3"/>
      <c r="S722" s="6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 ht="14.25" customHeight="1">
      <c r="A723" s="1"/>
      <c r="C723" s="2"/>
      <c r="D723" s="2"/>
      <c r="E723" s="2"/>
      <c r="F723" s="2"/>
      <c r="G723" s="2"/>
      <c r="H723" s="2"/>
      <c r="I723" s="3"/>
      <c r="J723" s="35"/>
      <c r="K723" s="35"/>
      <c r="L723" s="35"/>
      <c r="M723" s="35"/>
      <c r="N723" s="35"/>
      <c r="O723" s="35"/>
      <c r="P723" s="35"/>
      <c r="Q723" s="35"/>
      <c r="R723" s="3"/>
      <c r="S723" s="6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 ht="14.25" customHeight="1">
      <c r="A724" s="1"/>
      <c r="C724" s="2"/>
      <c r="D724" s="2"/>
      <c r="E724" s="2"/>
      <c r="F724" s="2"/>
      <c r="G724" s="2"/>
      <c r="H724" s="2"/>
      <c r="I724" s="3"/>
      <c r="J724" s="35"/>
      <c r="K724" s="35"/>
      <c r="L724" s="35"/>
      <c r="M724" s="35"/>
      <c r="N724" s="35"/>
      <c r="O724" s="35"/>
      <c r="P724" s="35"/>
      <c r="Q724" s="35"/>
      <c r="R724" s="3"/>
      <c r="S724" s="6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 ht="14.25" customHeight="1">
      <c r="A725" s="1"/>
      <c r="C725" s="2"/>
      <c r="D725" s="2"/>
      <c r="E725" s="2"/>
      <c r="F725" s="2"/>
      <c r="G725" s="2"/>
      <c r="H725" s="2"/>
      <c r="I725" s="3"/>
      <c r="J725" s="35"/>
      <c r="K725" s="35"/>
      <c r="L725" s="35"/>
      <c r="M725" s="35"/>
      <c r="N725" s="35"/>
      <c r="O725" s="35"/>
      <c r="P725" s="35"/>
      <c r="Q725" s="35"/>
      <c r="R725" s="3"/>
      <c r="S725" s="6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 ht="14.25" customHeight="1">
      <c r="A726" s="1"/>
      <c r="C726" s="2"/>
      <c r="D726" s="2"/>
      <c r="E726" s="2"/>
      <c r="F726" s="2"/>
      <c r="G726" s="2"/>
      <c r="H726" s="2"/>
      <c r="I726" s="3"/>
      <c r="J726" s="35"/>
      <c r="K726" s="35"/>
      <c r="L726" s="35"/>
      <c r="M726" s="35"/>
      <c r="N726" s="35"/>
      <c r="O726" s="35"/>
      <c r="P726" s="35"/>
      <c r="Q726" s="35"/>
      <c r="R726" s="3"/>
      <c r="S726" s="6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 ht="14.25" customHeight="1">
      <c r="A727" s="1"/>
      <c r="C727" s="2"/>
      <c r="D727" s="2"/>
      <c r="E727" s="2"/>
      <c r="F727" s="2"/>
      <c r="G727" s="2"/>
      <c r="H727" s="2"/>
      <c r="I727" s="3"/>
      <c r="J727" s="35"/>
      <c r="K727" s="35"/>
      <c r="L727" s="35"/>
      <c r="M727" s="35"/>
      <c r="N727" s="35"/>
      <c r="O727" s="35"/>
      <c r="P727" s="35"/>
      <c r="Q727" s="35"/>
      <c r="R727" s="3"/>
      <c r="S727" s="6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 ht="14.25" customHeight="1">
      <c r="A728" s="1"/>
      <c r="C728" s="2"/>
      <c r="D728" s="2"/>
      <c r="E728" s="2"/>
      <c r="F728" s="2"/>
      <c r="G728" s="2"/>
      <c r="H728" s="2"/>
      <c r="I728" s="3"/>
      <c r="J728" s="35"/>
      <c r="K728" s="35"/>
      <c r="L728" s="35"/>
      <c r="M728" s="35"/>
      <c r="N728" s="35"/>
      <c r="O728" s="35"/>
      <c r="P728" s="35"/>
      <c r="Q728" s="35"/>
      <c r="R728" s="3"/>
      <c r="S728" s="6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 ht="14.25" customHeight="1">
      <c r="A729" s="1"/>
      <c r="C729" s="2"/>
      <c r="D729" s="2"/>
      <c r="E729" s="2"/>
      <c r="F729" s="2"/>
      <c r="G729" s="2"/>
      <c r="H729" s="2"/>
      <c r="I729" s="3"/>
      <c r="J729" s="35"/>
      <c r="K729" s="35"/>
      <c r="L729" s="35"/>
      <c r="M729" s="35"/>
      <c r="N729" s="35"/>
      <c r="O729" s="35"/>
      <c r="P729" s="35"/>
      <c r="Q729" s="35"/>
      <c r="R729" s="3"/>
      <c r="S729" s="6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 ht="14.25" customHeight="1">
      <c r="A730" s="1"/>
      <c r="C730" s="2"/>
      <c r="D730" s="2"/>
      <c r="E730" s="2"/>
      <c r="F730" s="2"/>
      <c r="G730" s="2"/>
      <c r="H730" s="2"/>
      <c r="I730" s="3"/>
      <c r="J730" s="35"/>
      <c r="K730" s="35"/>
      <c r="L730" s="35"/>
      <c r="M730" s="35"/>
      <c r="N730" s="35"/>
      <c r="O730" s="35"/>
      <c r="P730" s="35"/>
      <c r="Q730" s="35"/>
      <c r="R730" s="3"/>
      <c r="S730" s="6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 ht="14.25" customHeight="1">
      <c r="A731" s="1"/>
      <c r="C731" s="2"/>
      <c r="D731" s="2"/>
      <c r="E731" s="2"/>
      <c r="F731" s="2"/>
      <c r="G731" s="2"/>
      <c r="H731" s="2"/>
      <c r="I731" s="3"/>
      <c r="J731" s="35"/>
      <c r="K731" s="35"/>
      <c r="L731" s="35"/>
      <c r="M731" s="35"/>
      <c r="N731" s="35"/>
      <c r="O731" s="35"/>
      <c r="P731" s="35"/>
      <c r="Q731" s="35"/>
      <c r="R731" s="3"/>
      <c r="S731" s="6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 ht="14.25" customHeight="1">
      <c r="A732" s="1"/>
      <c r="C732" s="2"/>
      <c r="D732" s="2"/>
      <c r="E732" s="2"/>
      <c r="F732" s="2"/>
      <c r="G732" s="2"/>
      <c r="H732" s="2"/>
      <c r="I732" s="3"/>
      <c r="J732" s="35"/>
      <c r="K732" s="35"/>
      <c r="L732" s="35"/>
      <c r="M732" s="35"/>
      <c r="N732" s="35"/>
      <c r="O732" s="35"/>
      <c r="P732" s="35"/>
      <c r="Q732" s="35"/>
      <c r="R732" s="3"/>
      <c r="S732" s="6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 ht="14.25" customHeight="1">
      <c r="A733" s="1"/>
      <c r="C733" s="2"/>
      <c r="D733" s="2"/>
      <c r="E733" s="2"/>
      <c r="F733" s="2"/>
      <c r="G733" s="2"/>
      <c r="H733" s="2"/>
      <c r="I733" s="3"/>
      <c r="J733" s="35"/>
      <c r="K733" s="35"/>
      <c r="L733" s="35"/>
      <c r="M733" s="35"/>
      <c r="N733" s="35"/>
      <c r="O733" s="35"/>
      <c r="P733" s="35"/>
      <c r="Q733" s="35"/>
      <c r="R733" s="3"/>
      <c r="S733" s="6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 ht="14.25" customHeight="1">
      <c r="A734" s="1"/>
      <c r="C734" s="2"/>
      <c r="D734" s="2"/>
      <c r="E734" s="2"/>
      <c r="F734" s="2"/>
      <c r="G734" s="2"/>
      <c r="H734" s="2"/>
      <c r="I734" s="3"/>
      <c r="J734" s="35"/>
      <c r="K734" s="35"/>
      <c r="L734" s="35"/>
      <c r="M734" s="35"/>
      <c r="N734" s="35"/>
      <c r="O734" s="35"/>
      <c r="P734" s="35"/>
      <c r="Q734" s="35"/>
      <c r="R734" s="3"/>
      <c r="S734" s="6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 ht="14.25" customHeight="1">
      <c r="A735" s="1"/>
      <c r="C735" s="2"/>
      <c r="D735" s="2"/>
      <c r="E735" s="2"/>
      <c r="F735" s="2"/>
      <c r="G735" s="2"/>
      <c r="H735" s="2"/>
      <c r="I735" s="3"/>
      <c r="J735" s="35"/>
      <c r="K735" s="35"/>
      <c r="L735" s="35"/>
      <c r="M735" s="35"/>
      <c r="N735" s="35"/>
      <c r="O735" s="35"/>
      <c r="P735" s="35"/>
      <c r="Q735" s="35"/>
      <c r="R735" s="3"/>
      <c r="S735" s="6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 ht="14.25" customHeight="1">
      <c r="A736" s="1"/>
      <c r="C736" s="2"/>
      <c r="D736" s="2"/>
      <c r="E736" s="2"/>
      <c r="F736" s="2"/>
      <c r="G736" s="2"/>
      <c r="H736" s="2"/>
      <c r="I736" s="3"/>
      <c r="J736" s="35"/>
      <c r="K736" s="35"/>
      <c r="L736" s="35"/>
      <c r="M736" s="35"/>
      <c r="N736" s="35"/>
      <c r="O736" s="35"/>
      <c r="P736" s="35"/>
      <c r="Q736" s="35"/>
      <c r="R736" s="3"/>
      <c r="S736" s="6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 ht="14.25" customHeight="1">
      <c r="A737" s="1"/>
      <c r="C737" s="2"/>
      <c r="D737" s="2"/>
      <c r="E737" s="2"/>
      <c r="F737" s="2"/>
      <c r="G737" s="2"/>
      <c r="H737" s="2"/>
      <c r="I737" s="3"/>
      <c r="J737" s="35"/>
      <c r="K737" s="35"/>
      <c r="L737" s="35"/>
      <c r="M737" s="35"/>
      <c r="N737" s="35"/>
      <c r="O737" s="35"/>
      <c r="P737" s="35"/>
      <c r="Q737" s="35"/>
      <c r="R737" s="3"/>
      <c r="S737" s="6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 ht="14.25" customHeight="1">
      <c r="A738" s="1"/>
      <c r="C738" s="2"/>
      <c r="D738" s="2"/>
      <c r="E738" s="2"/>
      <c r="F738" s="2"/>
      <c r="G738" s="2"/>
      <c r="H738" s="2"/>
      <c r="I738" s="3"/>
      <c r="J738" s="35"/>
      <c r="K738" s="35"/>
      <c r="L738" s="35"/>
      <c r="M738" s="35"/>
      <c r="N738" s="35"/>
      <c r="O738" s="35"/>
      <c r="P738" s="35"/>
      <c r="Q738" s="35"/>
      <c r="R738" s="3"/>
      <c r="S738" s="6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 ht="14.25" customHeight="1">
      <c r="A739" s="1"/>
      <c r="C739" s="2"/>
      <c r="D739" s="2"/>
      <c r="E739" s="2"/>
      <c r="F739" s="2"/>
      <c r="G739" s="2"/>
      <c r="H739" s="2"/>
      <c r="I739" s="3"/>
      <c r="J739" s="35"/>
      <c r="K739" s="35"/>
      <c r="L739" s="35"/>
      <c r="M739" s="35"/>
      <c r="N739" s="35"/>
      <c r="O739" s="35"/>
      <c r="P739" s="35"/>
      <c r="Q739" s="35"/>
      <c r="R739" s="3"/>
      <c r="S739" s="6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 ht="14.25" customHeight="1">
      <c r="A740" s="1"/>
      <c r="C740" s="2"/>
      <c r="D740" s="2"/>
      <c r="E740" s="2"/>
      <c r="F740" s="2"/>
      <c r="G740" s="2"/>
      <c r="H740" s="2"/>
      <c r="I740" s="3"/>
      <c r="J740" s="35"/>
      <c r="K740" s="35"/>
      <c r="L740" s="35"/>
      <c r="M740" s="35"/>
      <c r="N740" s="35"/>
      <c r="O740" s="35"/>
      <c r="P740" s="35"/>
      <c r="Q740" s="35"/>
      <c r="R740" s="3"/>
      <c r="S740" s="6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 ht="14.25" customHeight="1">
      <c r="A741" s="1"/>
      <c r="C741" s="2"/>
      <c r="D741" s="2"/>
      <c r="E741" s="2"/>
      <c r="F741" s="2"/>
      <c r="G741" s="2"/>
      <c r="H741" s="2"/>
      <c r="I741" s="3"/>
      <c r="J741" s="35"/>
      <c r="K741" s="35"/>
      <c r="L741" s="35"/>
      <c r="M741" s="35"/>
      <c r="N741" s="35"/>
      <c r="O741" s="35"/>
      <c r="P741" s="35"/>
      <c r="Q741" s="35"/>
      <c r="R741" s="3"/>
      <c r="S741" s="6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 ht="14.25" customHeight="1">
      <c r="A742" s="1"/>
      <c r="C742" s="2"/>
      <c r="D742" s="2"/>
      <c r="E742" s="2"/>
      <c r="F742" s="2"/>
      <c r="G742" s="2"/>
      <c r="H742" s="2"/>
      <c r="I742" s="3"/>
      <c r="J742" s="35"/>
      <c r="K742" s="35"/>
      <c r="L742" s="35"/>
      <c r="M742" s="35"/>
      <c r="N742" s="35"/>
      <c r="O742" s="35"/>
      <c r="P742" s="35"/>
      <c r="Q742" s="35"/>
      <c r="R742" s="3"/>
      <c r="S742" s="6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 ht="14.25" customHeight="1">
      <c r="A743" s="1"/>
      <c r="C743" s="2"/>
      <c r="D743" s="2"/>
      <c r="E743" s="2"/>
      <c r="F743" s="2"/>
      <c r="G743" s="2"/>
      <c r="H743" s="2"/>
      <c r="I743" s="3"/>
      <c r="J743" s="35"/>
      <c r="K743" s="35"/>
      <c r="L743" s="35"/>
      <c r="M743" s="35"/>
      <c r="N743" s="35"/>
      <c r="O743" s="35"/>
      <c r="P743" s="35"/>
      <c r="Q743" s="35"/>
      <c r="R743" s="3"/>
      <c r="S743" s="6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 ht="14.25" customHeight="1">
      <c r="A744" s="1"/>
      <c r="C744" s="2"/>
      <c r="D744" s="2"/>
      <c r="E744" s="2"/>
      <c r="F744" s="2"/>
      <c r="G744" s="2"/>
      <c r="H744" s="2"/>
      <c r="I744" s="3"/>
      <c r="J744" s="35"/>
      <c r="K744" s="35"/>
      <c r="L744" s="35"/>
      <c r="M744" s="35"/>
      <c r="N744" s="35"/>
      <c r="O744" s="35"/>
      <c r="P744" s="35"/>
      <c r="Q744" s="35"/>
      <c r="R744" s="3"/>
      <c r="S744" s="6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 ht="14.25" customHeight="1">
      <c r="A745" s="1"/>
      <c r="C745" s="2"/>
      <c r="D745" s="2"/>
      <c r="E745" s="2"/>
      <c r="F745" s="2"/>
      <c r="G745" s="2"/>
      <c r="H745" s="2"/>
      <c r="I745" s="3"/>
      <c r="J745" s="35"/>
      <c r="K745" s="35"/>
      <c r="L745" s="35"/>
      <c r="M745" s="35"/>
      <c r="N745" s="35"/>
      <c r="O745" s="35"/>
      <c r="P745" s="35"/>
      <c r="Q745" s="35"/>
      <c r="R745" s="3"/>
      <c r="S745" s="6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 ht="14.25" customHeight="1">
      <c r="A746" s="1"/>
      <c r="C746" s="2"/>
      <c r="D746" s="2"/>
      <c r="E746" s="2"/>
      <c r="F746" s="2"/>
      <c r="G746" s="2"/>
      <c r="H746" s="2"/>
      <c r="I746" s="3"/>
      <c r="J746" s="35"/>
      <c r="K746" s="35"/>
      <c r="L746" s="35"/>
      <c r="M746" s="35"/>
      <c r="N746" s="35"/>
      <c r="O746" s="35"/>
      <c r="P746" s="35"/>
      <c r="Q746" s="35"/>
      <c r="R746" s="3"/>
      <c r="S746" s="6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 ht="14.25" customHeight="1">
      <c r="A747" s="1"/>
      <c r="C747" s="2"/>
      <c r="D747" s="2"/>
      <c r="E747" s="2"/>
      <c r="F747" s="2"/>
      <c r="G747" s="2"/>
      <c r="H747" s="2"/>
      <c r="I747" s="3"/>
      <c r="J747" s="35"/>
      <c r="K747" s="35"/>
      <c r="L747" s="35"/>
      <c r="M747" s="35"/>
      <c r="N747" s="35"/>
      <c r="O747" s="35"/>
      <c r="P747" s="35"/>
      <c r="Q747" s="35"/>
      <c r="R747" s="3"/>
      <c r="S747" s="6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 ht="14.25" customHeight="1">
      <c r="A748" s="1"/>
      <c r="C748" s="2"/>
      <c r="D748" s="2"/>
      <c r="E748" s="2"/>
      <c r="F748" s="2"/>
      <c r="G748" s="2"/>
      <c r="H748" s="2"/>
      <c r="I748" s="3"/>
      <c r="J748" s="35"/>
      <c r="K748" s="35"/>
      <c r="L748" s="35"/>
      <c r="M748" s="35"/>
      <c r="N748" s="35"/>
      <c r="O748" s="35"/>
      <c r="P748" s="35"/>
      <c r="Q748" s="35"/>
      <c r="R748" s="3"/>
      <c r="S748" s="6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 ht="14.25" customHeight="1">
      <c r="A749" s="1"/>
      <c r="C749" s="2"/>
      <c r="D749" s="2"/>
      <c r="E749" s="2"/>
      <c r="F749" s="2"/>
      <c r="G749" s="2"/>
      <c r="H749" s="2"/>
      <c r="I749" s="3"/>
      <c r="J749" s="35"/>
      <c r="K749" s="35"/>
      <c r="L749" s="35"/>
      <c r="M749" s="35"/>
      <c r="N749" s="35"/>
      <c r="O749" s="35"/>
      <c r="P749" s="35"/>
      <c r="Q749" s="35"/>
      <c r="R749" s="3"/>
      <c r="S749" s="6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 ht="14.25" customHeight="1">
      <c r="A750" s="1"/>
      <c r="C750" s="2"/>
      <c r="D750" s="2"/>
      <c r="E750" s="2"/>
      <c r="F750" s="2"/>
      <c r="G750" s="2"/>
      <c r="H750" s="2"/>
      <c r="I750" s="3"/>
      <c r="J750" s="35"/>
      <c r="K750" s="35"/>
      <c r="L750" s="35"/>
      <c r="M750" s="35"/>
      <c r="N750" s="35"/>
      <c r="O750" s="35"/>
      <c r="P750" s="35"/>
      <c r="Q750" s="35"/>
      <c r="R750" s="3"/>
      <c r="S750" s="6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 ht="14.25" customHeight="1">
      <c r="A751" s="1"/>
      <c r="C751" s="2"/>
      <c r="D751" s="2"/>
      <c r="E751" s="2"/>
      <c r="F751" s="2"/>
      <c r="G751" s="2"/>
      <c r="H751" s="2"/>
      <c r="I751" s="3"/>
      <c r="J751" s="35"/>
      <c r="K751" s="35"/>
      <c r="L751" s="35"/>
      <c r="M751" s="35"/>
      <c r="N751" s="35"/>
      <c r="O751" s="35"/>
      <c r="P751" s="35"/>
      <c r="Q751" s="35"/>
      <c r="R751" s="3"/>
      <c r="S751" s="6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 ht="14.25" customHeight="1">
      <c r="A752" s="1"/>
      <c r="C752" s="2"/>
      <c r="D752" s="2"/>
      <c r="E752" s="2"/>
      <c r="F752" s="2"/>
      <c r="G752" s="2"/>
      <c r="H752" s="2"/>
      <c r="I752" s="3"/>
      <c r="J752" s="35"/>
      <c r="K752" s="35"/>
      <c r="L752" s="35"/>
      <c r="M752" s="35"/>
      <c r="N752" s="35"/>
      <c r="O752" s="35"/>
      <c r="P752" s="35"/>
      <c r="Q752" s="35"/>
      <c r="R752" s="3"/>
      <c r="S752" s="6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 ht="14.25" customHeight="1">
      <c r="A753" s="1"/>
      <c r="C753" s="2"/>
      <c r="D753" s="2"/>
      <c r="E753" s="2"/>
      <c r="F753" s="2"/>
      <c r="G753" s="2"/>
      <c r="H753" s="2"/>
      <c r="I753" s="3"/>
      <c r="J753" s="35"/>
      <c r="K753" s="35"/>
      <c r="L753" s="35"/>
      <c r="M753" s="35"/>
      <c r="N753" s="35"/>
      <c r="O753" s="35"/>
      <c r="P753" s="35"/>
      <c r="Q753" s="35"/>
      <c r="R753" s="3"/>
      <c r="S753" s="6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 ht="14.25" customHeight="1">
      <c r="A754" s="1"/>
      <c r="C754" s="2"/>
      <c r="D754" s="2"/>
      <c r="E754" s="2"/>
      <c r="F754" s="2"/>
      <c r="G754" s="2"/>
      <c r="H754" s="2"/>
      <c r="I754" s="3"/>
      <c r="J754" s="35"/>
      <c r="K754" s="35"/>
      <c r="L754" s="35"/>
      <c r="M754" s="35"/>
      <c r="N754" s="35"/>
      <c r="O754" s="35"/>
      <c r="P754" s="35"/>
      <c r="Q754" s="35"/>
      <c r="R754" s="3"/>
      <c r="S754" s="6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 ht="14.25" customHeight="1">
      <c r="A755" s="1"/>
      <c r="C755" s="2"/>
      <c r="D755" s="2"/>
      <c r="E755" s="2"/>
      <c r="F755" s="2"/>
      <c r="G755" s="2"/>
      <c r="H755" s="2"/>
      <c r="I755" s="3"/>
      <c r="J755" s="35"/>
      <c r="K755" s="35"/>
      <c r="L755" s="35"/>
      <c r="M755" s="35"/>
      <c r="N755" s="35"/>
      <c r="O755" s="35"/>
      <c r="P755" s="35"/>
      <c r="Q755" s="35"/>
      <c r="R755" s="3"/>
      <c r="S755" s="6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 ht="14.25" customHeight="1">
      <c r="A756" s="1"/>
      <c r="C756" s="2"/>
      <c r="D756" s="2"/>
      <c r="E756" s="2"/>
      <c r="F756" s="2"/>
      <c r="G756" s="2"/>
      <c r="H756" s="2"/>
      <c r="I756" s="3"/>
      <c r="J756" s="35"/>
      <c r="K756" s="35"/>
      <c r="L756" s="35"/>
      <c r="M756" s="35"/>
      <c r="N756" s="35"/>
      <c r="O756" s="35"/>
      <c r="P756" s="35"/>
      <c r="Q756" s="35"/>
      <c r="R756" s="3"/>
      <c r="S756" s="6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 ht="14.25" customHeight="1">
      <c r="A757" s="1"/>
      <c r="C757" s="2"/>
      <c r="D757" s="2"/>
      <c r="E757" s="2"/>
      <c r="F757" s="2"/>
      <c r="G757" s="2"/>
      <c r="H757" s="2"/>
      <c r="I757" s="3"/>
      <c r="J757" s="35"/>
      <c r="K757" s="35"/>
      <c r="L757" s="35"/>
      <c r="M757" s="35"/>
      <c r="N757" s="35"/>
      <c r="O757" s="35"/>
      <c r="P757" s="35"/>
      <c r="Q757" s="35"/>
      <c r="R757" s="3"/>
      <c r="S757" s="6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 ht="14.25" customHeight="1">
      <c r="A758" s="1"/>
      <c r="C758" s="2"/>
      <c r="D758" s="2"/>
      <c r="E758" s="2"/>
      <c r="F758" s="2"/>
      <c r="G758" s="2"/>
      <c r="H758" s="2"/>
      <c r="I758" s="3"/>
      <c r="J758" s="35"/>
      <c r="K758" s="35"/>
      <c r="L758" s="35"/>
      <c r="M758" s="35"/>
      <c r="N758" s="35"/>
      <c r="O758" s="35"/>
      <c r="P758" s="35"/>
      <c r="Q758" s="35"/>
      <c r="R758" s="3"/>
      <c r="S758" s="6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 ht="14.25" customHeight="1">
      <c r="A759" s="1"/>
      <c r="C759" s="2"/>
      <c r="D759" s="2"/>
      <c r="E759" s="2"/>
      <c r="F759" s="2"/>
      <c r="G759" s="2"/>
      <c r="H759" s="2"/>
      <c r="I759" s="3"/>
      <c r="J759" s="35"/>
      <c r="K759" s="35"/>
      <c r="L759" s="35"/>
      <c r="M759" s="35"/>
      <c r="N759" s="35"/>
      <c r="O759" s="35"/>
      <c r="P759" s="35"/>
      <c r="Q759" s="35"/>
      <c r="R759" s="3"/>
      <c r="S759" s="6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 ht="14.25" customHeight="1">
      <c r="A760" s="1"/>
      <c r="C760" s="2"/>
      <c r="D760" s="2"/>
      <c r="E760" s="2"/>
      <c r="F760" s="2"/>
      <c r="G760" s="2"/>
      <c r="H760" s="2"/>
      <c r="I760" s="3"/>
      <c r="J760" s="35"/>
      <c r="K760" s="35"/>
      <c r="L760" s="35"/>
      <c r="M760" s="35"/>
      <c r="N760" s="35"/>
      <c r="O760" s="35"/>
      <c r="P760" s="35"/>
      <c r="Q760" s="35"/>
      <c r="R760" s="3"/>
      <c r="S760" s="6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 ht="14.25" customHeight="1">
      <c r="A761" s="1"/>
      <c r="C761" s="2"/>
      <c r="D761" s="2"/>
      <c r="E761" s="2"/>
      <c r="F761" s="2"/>
      <c r="G761" s="2"/>
      <c r="H761" s="2"/>
      <c r="I761" s="3"/>
      <c r="J761" s="35"/>
      <c r="K761" s="35"/>
      <c r="L761" s="35"/>
      <c r="M761" s="35"/>
      <c r="N761" s="35"/>
      <c r="O761" s="35"/>
      <c r="P761" s="35"/>
      <c r="Q761" s="35"/>
      <c r="R761" s="3"/>
      <c r="S761" s="6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 ht="14.25" customHeight="1">
      <c r="A762" s="1"/>
      <c r="C762" s="2"/>
      <c r="D762" s="2"/>
      <c r="E762" s="2"/>
      <c r="F762" s="2"/>
      <c r="G762" s="2"/>
      <c r="H762" s="2"/>
      <c r="I762" s="3"/>
      <c r="J762" s="35"/>
      <c r="K762" s="35"/>
      <c r="L762" s="35"/>
      <c r="M762" s="35"/>
      <c r="N762" s="35"/>
      <c r="O762" s="35"/>
      <c r="P762" s="35"/>
      <c r="Q762" s="35"/>
      <c r="R762" s="3"/>
      <c r="S762" s="6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 ht="14.25" customHeight="1">
      <c r="A763" s="1"/>
      <c r="C763" s="2"/>
      <c r="D763" s="2"/>
      <c r="E763" s="2"/>
      <c r="F763" s="2"/>
      <c r="G763" s="2"/>
      <c r="H763" s="2"/>
      <c r="I763" s="3"/>
      <c r="J763" s="35"/>
      <c r="K763" s="35"/>
      <c r="L763" s="35"/>
      <c r="M763" s="35"/>
      <c r="N763" s="35"/>
      <c r="O763" s="35"/>
      <c r="P763" s="35"/>
      <c r="Q763" s="35"/>
      <c r="R763" s="3"/>
      <c r="S763" s="6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 ht="14.25" customHeight="1">
      <c r="A764" s="1"/>
      <c r="C764" s="2"/>
      <c r="D764" s="2"/>
      <c r="E764" s="2"/>
      <c r="F764" s="2"/>
      <c r="G764" s="2"/>
      <c r="H764" s="2"/>
      <c r="I764" s="3"/>
      <c r="J764" s="35"/>
      <c r="K764" s="35"/>
      <c r="L764" s="35"/>
      <c r="M764" s="35"/>
      <c r="N764" s="35"/>
      <c r="O764" s="35"/>
      <c r="P764" s="35"/>
      <c r="Q764" s="35"/>
      <c r="R764" s="3"/>
      <c r="S764" s="6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 ht="14.25" customHeight="1">
      <c r="A765" s="1"/>
      <c r="C765" s="2"/>
      <c r="D765" s="2"/>
      <c r="E765" s="2"/>
      <c r="F765" s="2"/>
      <c r="G765" s="2"/>
      <c r="H765" s="2"/>
      <c r="I765" s="3"/>
      <c r="J765" s="35"/>
      <c r="K765" s="35"/>
      <c r="L765" s="35"/>
      <c r="M765" s="35"/>
      <c r="N765" s="35"/>
      <c r="O765" s="35"/>
      <c r="P765" s="35"/>
      <c r="Q765" s="35"/>
      <c r="R765" s="3"/>
      <c r="S765" s="6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 ht="14.25" customHeight="1">
      <c r="A766" s="1"/>
      <c r="C766" s="2"/>
      <c r="D766" s="2"/>
      <c r="E766" s="2"/>
      <c r="F766" s="2"/>
      <c r="G766" s="2"/>
      <c r="H766" s="2"/>
      <c r="I766" s="3"/>
      <c r="J766" s="35"/>
      <c r="K766" s="35"/>
      <c r="L766" s="35"/>
      <c r="M766" s="35"/>
      <c r="N766" s="35"/>
      <c r="O766" s="35"/>
      <c r="P766" s="35"/>
      <c r="Q766" s="35"/>
      <c r="R766" s="3"/>
      <c r="S766" s="6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 ht="14.25" customHeight="1">
      <c r="A767" s="1"/>
      <c r="C767" s="2"/>
      <c r="D767" s="2"/>
      <c r="E767" s="2"/>
      <c r="F767" s="2"/>
      <c r="G767" s="2"/>
      <c r="H767" s="2"/>
      <c r="I767" s="3"/>
      <c r="J767" s="35"/>
      <c r="K767" s="35"/>
      <c r="L767" s="35"/>
      <c r="M767" s="35"/>
      <c r="N767" s="35"/>
      <c r="O767" s="35"/>
      <c r="P767" s="35"/>
      <c r="Q767" s="35"/>
      <c r="R767" s="3"/>
      <c r="S767" s="6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 ht="14.25" customHeight="1">
      <c r="A768" s="1"/>
      <c r="C768" s="2"/>
      <c r="D768" s="2"/>
      <c r="E768" s="2"/>
      <c r="F768" s="2"/>
      <c r="G768" s="2"/>
      <c r="H768" s="2"/>
      <c r="I768" s="3"/>
      <c r="J768" s="35"/>
      <c r="K768" s="35"/>
      <c r="L768" s="35"/>
      <c r="M768" s="35"/>
      <c r="N768" s="35"/>
      <c r="O768" s="35"/>
      <c r="P768" s="35"/>
      <c r="Q768" s="35"/>
      <c r="R768" s="3"/>
      <c r="S768" s="6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 ht="14.25" customHeight="1">
      <c r="A769" s="1"/>
      <c r="C769" s="2"/>
      <c r="D769" s="2"/>
      <c r="E769" s="2"/>
      <c r="F769" s="2"/>
      <c r="G769" s="2"/>
      <c r="H769" s="2"/>
      <c r="I769" s="3"/>
      <c r="J769" s="35"/>
      <c r="K769" s="35"/>
      <c r="L769" s="35"/>
      <c r="M769" s="35"/>
      <c r="N769" s="35"/>
      <c r="O769" s="35"/>
      <c r="P769" s="35"/>
      <c r="Q769" s="35"/>
      <c r="R769" s="3"/>
      <c r="S769" s="6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 ht="14.25" customHeight="1">
      <c r="A770" s="1"/>
      <c r="C770" s="2"/>
      <c r="D770" s="2"/>
      <c r="E770" s="2"/>
      <c r="F770" s="2"/>
      <c r="G770" s="2"/>
      <c r="H770" s="2"/>
      <c r="I770" s="3"/>
      <c r="J770" s="35"/>
      <c r="K770" s="35"/>
      <c r="L770" s="35"/>
      <c r="M770" s="35"/>
      <c r="N770" s="35"/>
      <c r="O770" s="35"/>
      <c r="P770" s="35"/>
      <c r="Q770" s="35"/>
      <c r="R770" s="3"/>
      <c r="S770" s="6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 ht="14.25" customHeight="1">
      <c r="A771" s="1"/>
      <c r="C771" s="2"/>
      <c r="D771" s="2"/>
      <c r="E771" s="2"/>
      <c r="F771" s="2"/>
      <c r="G771" s="2"/>
      <c r="H771" s="2"/>
      <c r="I771" s="3"/>
      <c r="J771" s="35"/>
      <c r="K771" s="35"/>
      <c r="L771" s="35"/>
      <c r="M771" s="35"/>
      <c r="N771" s="35"/>
      <c r="O771" s="35"/>
      <c r="P771" s="35"/>
      <c r="Q771" s="35"/>
      <c r="R771" s="3"/>
      <c r="S771" s="6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 ht="14.25" customHeight="1">
      <c r="A772" s="1"/>
      <c r="C772" s="2"/>
      <c r="D772" s="2"/>
      <c r="E772" s="2"/>
      <c r="F772" s="2"/>
      <c r="G772" s="2"/>
      <c r="H772" s="2"/>
      <c r="I772" s="3"/>
      <c r="J772" s="35"/>
      <c r="K772" s="35"/>
      <c r="L772" s="35"/>
      <c r="M772" s="35"/>
      <c r="N772" s="35"/>
      <c r="O772" s="35"/>
      <c r="P772" s="35"/>
      <c r="Q772" s="35"/>
      <c r="R772" s="3"/>
      <c r="S772" s="6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 ht="14.25" customHeight="1">
      <c r="A773" s="1"/>
      <c r="C773" s="2"/>
      <c r="D773" s="2"/>
      <c r="E773" s="2"/>
      <c r="F773" s="2"/>
      <c r="G773" s="2"/>
      <c r="H773" s="2"/>
      <c r="I773" s="3"/>
      <c r="J773" s="35"/>
      <c r="K773" s="35"/>
      <c r="L773" s="35"/>
      <c r="M773" s="35"/>
      <c r="N773" s="35"/>
      <c r="O773" s="35"/>
      <c r="P773" s="35"/>
      <c r="Q773" s="35"/>
      <c r="R773" s="3"/>
      <c r="S773" s="6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 ht="14.25" customHeight="1">
      <c r="A774" s="1"/>
      <c r="C774" s="2"/>
      <c r="D774" s="2"/>
      <c r="E774" s="2"/>
      <c r="F774" s="2"/>
      <c r="G774" s="2"/>
      <c r="H774" s="2"/>
      <c r="I774" s="3"/>
      <c r="J774" s="35"/>
      <c r="K774" s="35"/>
      <c r="L774" s="35"/>
      <c r="M774" s="35"/>
      <c r="N774" s="35"/>
      <c r="O774" s="35"/>
      <c r="P774" s="35"/>
      <c r="Q774" s="35"/>
      <c r="R774" s="3"/>
      <c r="S774" s="6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 ht="14.25" customHeight="1">
      <c r="A775" s="1"/>
      <c r="C775" s="2"/>
      <c r="D775" s="2"/>
      <c r="E775" s="2"/>
      <c r="F775" s="2"/>
      <c r="G775" s="2"/>
      <c r="H775" s="2"/>
      <c r="I775" s="3"/>
      <c r="J775" s="35"/>
      <c r="K775" s="35"/>
      <c r="L775" s="35"/>
      <c r="M775" s="35"/>
      <c r="N775" s="35"/>
      <c r="O775" s="35"/>
      <c r="P775" s="35"/>
      <c r="Q775" s="35"/>
      <c r="R775" s="3"/>
      <c r="S775" s="6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 ht="14.25" customHeight="1">
      <c r="A776" s="1"/>
      <c r="C776" s="2"/>
      <c r="D776" s="2"/>
      <c r="E776" s="2"/>
      <c r="F776" s="2"/>
      <c r="G776" s="2"/>
      <c r="H776" s="2"/>
      <c r="I776" s="3"/>
      <c r="J776" s="35"/>
      <c r="K776" s="35"/>
      <c r="L776" s="35"/>
      <c r="M776" s="35"/>
      <c r="N776" s="35"/>
      <c r="O776" s="35"/>
      <c r="P776" s="35"/>
      <c r="Q776" s="35"/>
      <c r="R776" s="3"/>
      <c r="S776" s="6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 ht="14.25" customHeight="1">
      <c r="A777" s="1"/>
      <c r="C777" s="2"/>
      <c r="D777" s="2"/>
      <c r="E777" s="2"/>
      <c r="F777" s="2"/>
      <c r="G777" s="2"/>
      <c r="H777" s="2"/>
      <c r="I777" s="3"/>
      <c r="J777" s="35"/>
      <c r="K777" s="35"/>
      <c r="L777" s="35"/>
      <c r="M777" s="35"/>
      <c r="N777" s="35"/>
      <c r="O777" s="35"/>
      <c r="P777" s="35"/>
      <c r="Q777" s="35"/>
      <c r="R777" s="3"/>
      <c r="S777" s="6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 ht="14.25" customHeight="1">
      <c r="A778" s="1"/>
      <c r="C778" s="2"/>
      <c r="D778" s="2"/>
      <c r="E778" s="2"/>
      <c r="F778" s="2"/>
      <c r="G778" s="2"/>
      <c r="H778" s="2"/>
      <c r="I778" s="3"/>
      <c r="J778" s="35"/>
      <c r="K778" s="35"/>
      <c r="L778" s="35"/>
      <c r="M778" s="35"/>
      <c r="N778" s="35"/>
      <c r="O778" s="35"/>
      <c r="P778" s="35"/>
      <c r="Q778" s="35"/>
      <c r="R778" s="3"/>
      <c r="S778" s="6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 ht="14.25" customHeight="1">
      <c r="A779" s="1"/>
      <c r="C779" s="2"/>
      <c r="D779" s="2"/>
      <c r="E779" s="2"/>
      <c r="F779" s="2"/>
      <c r="G779" s="2"/>
      <c r="H779" s="2"/>
      <c r="I779" s="3"/>
      <c r="J779" s="35"/>
      <c r="K779" s="35"/>
      <c r="L779" s="35"/>
      <c r="M779" s="35"/>
      <c r="N779" s="35"/>
      <c r="O779" s="35"/>
      <c r="P779" s="35"/>
      <c r="Q779" s="35"/>
      <c r="R779" s="3"/>
      <c r="S779" s="6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 ht="14.25" customHeight="1">
      <c r="A780" s="1"/>
      <c r="C780" s="2"/>
      <c r="D780" s="2"/>
      <c r="E780" s="2"/>
      <c r="F780" s="2"/>
      <c r="G780" s="2"/>
      <c r="H780" s="2"/>
      <c r="I780" s="3"/>
      <c r="J780" s="35"/>
      <c r="K780" s="35"/>
      <c r="L780" s="35"/>
      <c r="M780" s="35"/>
      <c r="N780" s="35"/>
      <c r="O780" s="35"/>
      <c r="P780" s="35"/>
      <c r="Q780" s="35"/>
      <c r="R780" s="3"/>
      <c r="S780" s="6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 ht="14.25" customHeight="1">
      <c r="A781" s="1"/>
      <c r="C781" s="2"/>
      <c r="D781" s="2"/>
      <c r="E781" s="2"/>
      <c r="F781" s="2"/>
      <c r="G781" s="2"/>
      <c r="H781" s="2"/>
      <c r="I781" s="3"/>
      <c r="J781" s="35"/>
      <c r="K781" s="35"/>
      <c r="L781" s="35"/>
      <c r="M781" s="35"/>
      <c r="N781" s="35"/>
      <c r="O781" s="35"/>
      <c r="P781" s="35"/>
      <c r="Q781" s="35"/>
      <c r="R781" s="3"/>
      <c r="S781" s="6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 ht="14.25" customHeight="1">
      <c r="A782" s="1"/>
      <c r="C782" s="2"/>
      <c r="D782" s="2"/>
      <c r="E782" s="2"/>
      <c r="F782" s="2"/>
      <c r="G782" s="2"/>
      <c r="H782" s="2"/>
      <c r="I782" s="3"/>
      <c r="J782" s="35"/>
      <c r="K782" s="35"/>
      <c r="L782" s="35"/>
      <c r="M782" s="35"/>
      <c r="N782" s="35"/>
      <c r="O782" s="35"/>
      <c r="P782" s="35"/>
      <c r="Q782" s="35"/>
      <c r="R782" s="3"/>
      <c r="S782" s="6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 ht="14.25" customHeight="1">
      <c r="A783" s="1"/>
      <c r="C783" s="2"/>
      <c r="D783" s="2"/>
      <c r="E783" s="2"/>
      <c r="F783" s="2"/>
      <c r="G783" s="2"/>
      <c r="H783" s="2"/>
      <c r="I783" s="3"/>
      <c r="J783" s="35"/>
      <c r="K783" s="35"/>
      <c r="L783" s="35"/>
      <c r="M783" s="35"/>
      <c r="N783" s="35"/>
      <c r="O783" s="35"/>
      <c r="P783" s="35"/>
      <c r="Q783" s="35"/>
      <c r="R783" s="3"/>
      <c r="S783" s="6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 ht="14.25" customHeight="1">
      <c r="A784" s="1"/>
      <c r="C784" s="2"/>
      <c r="D784" s="2"/>
      <c r="E784" s="2"/>
      <c r="F784" s="2"/>
      <c r="G784" s="2"/>
      <c r="H784" s="2"/>
      <c r="I784" s="3"/>
      <c r="J784" s="35"/>
      <c r="K784" s="35"/>
      <c r="L784" s="35"/>
      <c r="M784" s="35"/>
      <c r="N784" s="35"/>
      <c r="O784" s="35"/>
      <c r="P784" s="35"/>
      <c r="Q784" s="35"/>
      <c r="R784" s="3"/>
      <c r="S784" s="6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 ht="14.25" customHeight="1">
      <c r="A785" s="1"/>
      <c r="C785" s="2"/>
      <c r="D785" s="2"/>
      <c r="E785" s="2"/>
      <c r="F785" s="2"/>
      <c r="G785" s="2"/>
      <c r="H785" s="2"/>
      <c r="I785" s="3"/>
      <c r="J785" s="35"/>
      <c r="K785" s="35"/>
      <c r="L785" s="35"/>
      <c r="M785" s="35"/>
      <c r="N785" s="35"/>
      <c r="O785" s="35"/>
      <c r="P785" s="35"/>
      <c r="Q785" s="35"/>
      <c r="R785" s="3"/>
      <c r="S785" s="6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 ht="14.25" customHeight="1">
      <c r="A786" s="1"/>
      <c r="C786" s="2"/>
      <c r="D786" s="2"/>
      <c r="E786" s="2"/>
      <c r="F786" s="2"/>
      <c r="G786" s="2"/>
      <c r="H786" s="2"/>
      <c r="I786" s="3"/>
      <c r="J786" s="35"/>
      <c r="K786" s="35"/>
      <c r="L786" s="35"/>
      <c r="M786" s="35"/>
      <c r="N786" s="35"/>
      <c r="O786" s="35"/>
      <c r="P786" s="35"/>
      <c r="Q786" s="35"/>
      <c r="R786" s="3"/>
      <c r="S786" s="6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 ht="14.25" customHeight="1">
      <c r="A787" s="1"/>
      <c r="C787" s="2"/>
      <c r="D787" s="2"/>
      <c r="E787" s="2"/>
      <c r="F787" s="2"/>
      <c r="G787" s="2"/>
      <c r="H787" s="2"/>
      <c r="I787" s="3"/>
      <c r="J787" s="35"/>
      <c r="K787" s="35"/>
      <c r="L787" s="35"/>
      <c r="M787" s="35"/>
      <c r="N787" s="35"/>
      <c r="O787" s="35"/>
      <c r="P787" s="35"/>
      <c r="Q787" s="35"/>
      <c r="R787" s="3"/>
      <c r="S787" s="6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 ht="14.25" customHeight="1">
      <c r="A788" s="1"/>
      <c r="C788" s="2"/>
      <c r="D788" s="2"/>
      <c r="E788" s="2"/>
      <c r="F788" s="2"/>
      <c r="G788" s="2"/>
      <c r="H788" s="2"/>
      <c r="I788" s="3"/>
      <c r="J788" s="35"/>
      <c r="K788" s="35"/>
      <c r="L788" s="35"/>
      <c r="M788" s="35"/>
      <c r="N788" s="35"/>
      <c r="O788" s="35"/>
      <c r="P788" s="35"/>
      <c r="Q788" s="35"/>
      <c r="R788" s="3"/>
      <c r="S788" s="6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 ht="14.25" customHeight="1">
      <c r="A789" s="1"/>
      <c r="C789" s="2"/>
      <c r="D789" s="2"/>
      <c r="E789" s="2"/>
      <c r="F789" s="2"/>
      <c r="G789" s="2"/>
      <c r="H789" s="2"/>
      <c r="I789" s="3"/>
      <c r="J789" s="35"/>
      <c r="K789" s="35"/>
      <c r="L789" s="35"/>
      <c r="M789" s="35"/>
      <c r="N789" s="35"/>
      <c r="O789" s="35"/>
      <c r="P789" s="35"/>
      <c r="Q789" s="35"/>
      <c r="R789" s="3"/>
      <c r="S789" s="6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 ht="14.25" customHeight="1">
      <c r="A790" s="1"/>
      <c r="C790" s="2"/>
      <c r="D790" s="2"/>
      <c r="E790" s="2"/>
      <c r="F790" s="2"/>
      <c r="G790" s="2"/>
      <c r="H790" s="2"/>
      <c r="I790" s="3"/>
      <c r="J790" s="35"/>
      <c r="K790" s="35"/>
      <c r="L790" s="35"/>
      <c r="M790" s="35"/>
      <c r="N790" s="35"/>
      <c r="O790" s="35"/>
      <c r="P790" s="35"/>
      <c r="Q790" s="35"/>
      <c r="R790" s="3"/>
      <c r="S790" s="6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 ht="14.25" customHeight="1">
      <c r="A791" s="1"/>
      <c r="C791" s="2"/>
      <c r="D791" s="2"/>
      <c r="E791" s="2"/>
      <c r="F791" s="2"/>
      <c r="G791" s="2"/>
      <c r="H791" s="2"/>
      <c r="I791" s="3"/>
      <c r="J791" s="35"/>
      <c r="K791" s="35"/>
      <c r="L791" s="35"/>
      <c r="M791" s="35"/>
      <c r="N791" s="35"/>
      <c r="O791" s="35"/>
      <c r="P791" s="35"/>
      <c r="Q791" s="35"/>
      <c r="R791" s="3"/>
      <c r="S791" s="6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 ht="14.25" customHeight="1">
      <c r="A792" s="1"/>
      <c r="C792" s="2"/>
      <c r="D792" s="2"/>
      <c r="E792" s="2"/>
      <c r="F792" s="2"/>
      <c r="G792" s="2"/>
      <c r="H792" s="2"/>
      <c r="I792" s="3"/>
      <c r="J792" s="35"/>
      <c r="K792" s="35"/>
      <c r="L792" s="35"/>
      <c r="M792" s="35"/>
      <c r="N792" s="35"/>
      <c r="O792" s="35"/>
      <c r="P792" s="35"/>
      <c r="Q792" s="35"/>
      <c r="R792" s="3"/>
      <c r="S792" s="6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 ht="14.25" customHeight="1">
      <c r="A793" s="1"/>
      <c r="C793" s="2"/>
      <c r="D793" s="2"/>
      <c r="E793" s="2"/>
      <c r="F793" s="2"/>
      <c r="G793" s="2"/>
      <c r="H793" s="2"/>
      <c r="I793" s="3"/>
      <c r="J793" s="35"/>
      <c r="K793" s="35"/>
      <c r="L793" s="35"/>
      <c r="M793" s="35"/>
      <c r="N793" s="35"/>
      <c r="O793" s="35"/>
      <c r="P793" s="35"/>
      <c r="Q793" s="35"/>
      <c r="R793" s="3"/>
      <c r="S793" s="6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 ht="14.25" customHeight="1">
      <c r="A794" s="1"/>
      <c r="C794" s="2"/>
      <c r="D794" s="2"/>
      <c r="E794" s="2"/>
      <c r="F794" s="2"/>
      <c r="G794" s="2"/>
      <c r="H794" s="2"/>
      <c r="I794" s="3"/>
      <c r="J794" s="35"/>
      <c r="K794" s="35"/>
      <c r="L794" s="35"/>
      <c r="M794" s="35"/>
      <c r="N794" s="35"/>
      <c r="O794" s="35"/>
      <c r="P794" s="35"/>
      <c r="Q794" s="35"/>
      <c r="R794" s="3"/>
      <c r="S794" s="6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 ht="14.25" customHeight="1">
      <c r="A795" s="1"/>
      <c r="C795" s="2"/>
      <c r="D795" s="2"/>
      <c r="E795" s="2"/>
      <c r="F795" s="2"/>
      <c r="G795" s="2"/>
      <c r="H795" s="2"/>
      <c r="I795" s="3"/>
      <c r="J795" s="35"/>
      <c r="K795" s="35"/>
      <c r="L795" s="35"/>
      <c r="M795" s="35"/>
      <c r="N795" s="35"/>
      <c r="O795" s="35"/>
      <c r="P795" s="35"/>
      <c r="Q795" s="35"/>
      <c r="R795" s="3"/>
      <c r="S795" s="6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 ht="14.25" customHeight="1">
      <c r="A796" s="1"/>
      <c r="C796" s="2"/>
      <c r="D796" s="2"/>
      <c r="E796" s="2"/>
      <c r="F796" s="2"/>
      <c r="G796" s="2"/>
      <c r="H796" s="2"/>
      <c r="I796" s="3"/>
      <c r="J796" s="35"/>
      <c r="K796" s="35"/>
      <c r="L796" s="35"/>
      <c r="M796" s="35"/>
      <c r="N796" s="35"/>
      <c r="O796" s="35"/>
      <c r="P796" s="35"/>
      <c r="Q796" s="35"/>
      <c r="R796" s="3"/>
      <c r="S796" s="6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 ht="14.25" customHeight="1">
      <c r="A797" s="1"/>
      <c r="C797" s="2"/>
      <c r="D797" s="2"/>
      <c r="E797" s="2"/>
      <c r="F797" s="2"/>
      <c r="G797" s="2"/>
      <c r="H797" s="2"/>
      <c r="I797" s="3"/>
      <c r="J797" s="35"/>
      <c r="K797" s="35"/>
      <c r="L797" s="35"/>
      <c r="M797" s="35"/>
      <c r="N797" s="35"/>
      <c r="O797" s="35"/>
      <c r="P797" s="35"/>
      <c r="Q797" s="35"/>
      <c r="R797" s="3"/>
      <c r="S797" s="6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 ht="14.25" customHeight="1">
      <c r="A798" s="1"/>
      <c r="C798" s="2"/>
      <c r="D798" s="2"/>
      <c r="E798" s="2"/>
      <c r="F798" s="2"/>
      <c r="G798" s="2"/>
      <c r="H798" s="2"/>
      <c r="I798" s="3"/>
      <c r="J798" s="35"/>
      <c r="K798" s="35"/>
      <c r="L798" s="35"/>
      <c r="M798" s="35"/>
      <c r="N798" s="35"/>
      <c r="O798" s="35"/>
      <c r="P798" s="35"/>
      <c r="Q798" s="35"/>
      <c r="R798" s="3"/>
      <c r="S798" s="6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 ht="14.25" customHeight="1">
      <c r="A799" s="1"/>
      <c r="C799" s="2"/>
      <c r="D799" s="2"/>
      <c r="E799" s="2"/>
      <c r="F799" s="2"/>
      <c r="G799" s="2"/>
      <c r="H799" s="2"/>
      <c r="I799" s="3"/>
      <c r="J799" s="35"/>
      <c r="K799" s="35"/>
      <c r="L799" s="35"/>
      <c r="M799" s="35"/>
      <c r="N799" s="35"/>
      <c r="O799" s="35"/>
      <c r="P799" s="35"/>
      <c r="Q799" s="35"/>
      <c r="R799" s="3"/>
      <c r="S799" s="6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 ht="14.25" customHeight="1">
      <c r="A800" s="1"/>
      <c r="C800" s="2"/>
      <c r="D800" s="2"/>
      <c r="E800" s="2"/>
      <c r="F800" s="2"/>
      <c r="G800" s="2"/>
      <c r="H800" s="2"/>
      <c r="I800" s="3"/>
      <c r="J800" s="35"/>
      <c r="K800" s="35"/>
      <c r="L800" s="35"/>
      <c r="M800" s="35"/>
      <c r="N800" s="35"/>
      <c r="O800" s="35"/>
      <c r="P800" s="35"/>
      <c r="Q800" s="35"/>
      <c r="R800" s="3"/>
      <c r="S800" s="6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 ht="14.25" customHeight="1">
      <c r="A801" s="1"/>
      <c r="C801" s="2"/>
      <c r="D801" s="2"/>
      <c r="E801" s="2"/>
      <c r="F801" s="2"/>
      <c r="G801" s="2"/>
      <c r="H801" s="2"/>
      <c r="I801" s="3"/>
      <c r="J801" s="35"/>
      <c r="K801" s="35"/>
      <c r="L801" s="35"/>
      <c r="M801" s="35"/>
      <c r="N801" s="35"/>
      <c r="O801" s="35"/>
      <c r="P801" s="35"/>
      <c r="Q801" s="35"/>
      <c r="R801" s="3"/>
      <c r="S801" s="6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 ht="14.25" customHeight="1">
      <c r="A802" s="1"/>
      <c r="C802" s="2"/>
      <c r="D802" s="2"/>
      <c r="E802" s="2"/>
      <c r="F802" s="2"/>
      <c r="G802" s="2"/>
      <c r="H802" s="2"/>
      <c r="I802" s="3"/>
      <c r="J802" s="35"/>
      <c r="K802" s="35"/>
      <c r="L802" s="35"/>
      <c r="M802" s="35"/>
      <c r="N802" s="35"/>
      <c r="O802" s="35"/>
      <c r="P802" s="35"/>
      <c r="Q802" s="35"/>
      <c r="R802" s="3"/>
      <c r="S802" s="6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 ht="14.25" customHeight="1">
      <c r="A803" s="1"/>
      <c r="C803" s="2"/>
      <c r="D803" s="2"/>
      <c r="E803" s="2"/>
      <c r="F803" s="2"/>
      <c r="G803" s="2"/>
      <c r="H803" s="2"/>
      <c r="I803" s="3"/>
      <c r="J803" s="35"/>
      <c r="K803" s="35"/>
      <c r="L803" s="35"/>
      <c r="M803" s="35"/>
      <c r="N803" s="35"/>
      <c r="O803" s="35"/>
      <c r="P803" s="35"/>
      <c r="Q803" s="35"/>
      <c r="R803" s="3"/>
      <c r="S803" s="6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 ht="14.25" customHeight="1">
      <c r="A804" s="1"/>
      <c r="C804" s="2"/>
      <c r="D804" s="2"/>
      <c r="E804" s="2"/>
      <c r="F804" s="2"/>
      <c r="G804" s="2"/>
      <c r="H804" s="2"/>
      <c r="I804" s="3"/>
      <c r="J804" s="35"/>
      <c r="K804" s="35"/>
      <c r="L804" s="35"/>
      <c r="M804" s="35"/>
      <c r="N804" s="35"/>
      <c r="O804" s="35"/>
      <c r="P804" s="35"/>
      <c r="Q804" s="35"/>
      <c r="R804" s="3"/>
      <c r="S804" s="6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 ht="14.25" customHeight="1">
      <c r="A805" s="1"/>
      <c r="C805" s="2"/>
      <c r="D805" s="2"/>
      <c r="E805" s="2"/>
      <c r="F805" s="2"/>
      <c r="G805" s="2"/>
      <c r="H805" s="2"/>
      <c r="I805" s="3"/>
      <c r="J805" s="35"/>
      <c r="K805" s="35"/>
      <c r="L805" s="35"/>
      <c r="M805" s="35"/>
      <c r="N805" s="35"/>
      <c r="O805" s="35"/>
      <c r="P805" s="35"/>
      <c r="Q805" s="35"/>
      <c r="R805" s="3"/>
      <c r="S805" s="6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 ht="14.25" customHeight="1">
      <c r="A806" s="1"/>
      <c r="C806" s="2"/>
      <c r="D806" s="2"/>
      <c r="E806" s="2"/>
      <c r="F806" s="2"/>
      <c r="G806" s="2"/>
      <c r="H806" s="2"/>
      <c r="I806" s="3"/>
      <c r="J806" s="35"/>
      <c r="K806" s="35"/>
      <c r="L806" s="35"/>
      <c r="M806" s="35"/>
      <c r="N806" s="35"/>
      <c r="O806" s="35"/>
      <c r="P806" s="35"/>
      <c r="Q806" s="35"/>
      <c r="R806" s="3"/>
      <c r="S806" s="6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 ht="14.25" customHeight="1">
      <c r="A807" s="1"/>
      <c r="C807" s="2"/>
      <c r="D807" s="2"/>
      <c r="E807" s="2"/>
      <c r="F807" s="2"/>
      <c r="G807" s="2"/>
      <c r="H807" s="2"/>
      <c r="I807" s="3"/>
      <c r="J807" s="35"/>
      <c r="K807" s="35"/>
      <c r="L807" s="35"/>
      <c r="M807" s="35"/>
      <c r="N807" s="35"/>
      <c r="O807" s="35"/>
      <c r="P807" s="35"/>
      <c r="Q807" s="35"/>
      <c r="R807" s="3"/>
      <c r="S807" s="6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 ht="14.25" customHeight="1">
      <c r="A808" s="1"/>
      <c r="C808" s="2"/>
      <c r="D808" s="2"/>
      <c r="E808" s="2"/>
      <c r="F808" s="2"/>
      <c r="G808" s="2"/>
      <c r="H808" s="2"/>
      <c r="I808" s="3"/>
      <c r="J808" s="35"/>
      <c r="K808" s="35"/>
      <c r="L808" s="35"/>
      <c r="M808" s="35"/>
      <c r="N808" s="35"/>
      <c r="O808" s="35"/>
      <c r="P808" s="35"/>
      <c r="Q808" s="35"/>
      <c r="R808" s="3"/>
      <c r="S808" s="6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 ht="14.25" customHeight="1">
      <c r="A809" s="1"/>
      <c r="C809" s="2"/>
      <c r="D809" s="2"/>
      <c r="E809" s="2"/>
      <c r="F809" s="2"/>
      <c r="G809" s="2"/>
      <c r="H809" s="2"/>
      <c r="I809" s="3"/>
      <c r="J809" s="35"/>
      <c r="K809" s="35"/>
      <c r="L809" s="35"/>
      <c r="M809" s="35"/>
      <c r="N809" s="35"/>
      <c r="O809" s="35"/>
      <c r="P809" s="35"/>
      <c r="Q809" s="35"/>
      <c r="R809" s="3"/>
      <c r="S809" s="6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 ht="14.25" customHeight="1">
      <c r="A810" s="1"/>
      <c r="C810" s="2"/>
      <c r="D810" s="2"/>
      <c r="E810" s="2"/>
      <c r="F810" s="2"/>
      <c r="G810" s="2"/>
      <c r="H810" s="2"/>
      <c r="I810" s="3"/>
      <c r="J810" s="35"/>
      <c r="K810" s="35"/>
      <c r="L810" s="35"/>
      <c r="M810" s="35"/>
      <c r="N810" s="35"/>
      <c r="O810" s="35"/>
      <c r="P810" s="35"/>
      <c r="Q810" s="35"/>
      <c r="R810" s="3"/>
      <c r="S810" s="6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 ht="14.25" customHeight="1">
      <c r="A811" s="1"/>
      <c r="C811" s="2"/>
      <c r="D811" s="2"/>
      <c r="E811" s="2"/>
      <c r="F811" s="2"/>
      <c r="G811" s="2"/>
      <c r="H811" s="2"/>
      <c r="I811" s="3"/>
      <c r="J811" s="35"/>
      <c r="K811" s="35"/>
      <c r="L811" s="35"/>
      <c r="M811" s="35"/>
      <c r="N811" s="35"/>
      <c r="O811" s="35"/>
      <c r="P811" s="35"/>
      <c r="Q811" s="35"/>
      <c r="R811" s="3"/>
      <c r="S811" s="6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 ht="14.25" customHeight="1">
      <c r="A812" s="1"/>
      <c r="C812" s="2"/>
      <c r="D812" s="2"/>
      <c r="E812" s="2"/>
      <c r="F812" s="2"/>
      <c r="G812" s="2"/>
      <c r="H812" s="2"/>
      <c r="I812" s="3"/>
      <c r="J812" s="35"/>
      <c r="K812" s="35"/>
      <c r="L812" s="35"/>
      <c r="M812" s="35"/>
      <c r="N812" s="35"/>
      <c r="O812" s="35"/>
      <c r="P812" s="35"/>
      <c r="Q812" s="35"/>
      <c r="R812" s="3"/>
      <c r="S812" s="6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 ht="14.25" customHeight="1">
      <c r="A813" s="1"/>
      <c r="C813" s="2"/>
      <c r="D813" s="2"/>
      <c r="E813" s="2"/>
      <c r="F813" s="2"/>
      <c r="G813" s="2"/>
      <c r="H813" s="2"/>
      <c r="I813" s="3"/>
      <c r="J813" s="35"/>
      <c r="K813" s="35"/>
      <c r="L813" s="35"/>
      <c r="M813" s="35"/>
      <c r="N813" s="35"/>
      <c r="O813" s="35"/>
      <c r="P813" s="35"/>
      <c r="Q813" s="35"/>
      <c r="R813" s="3"/>
      <c r="S813" s="6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 ht="14.25" customHeight="1">
      <c r="A814" s="1"/>
      <c r="C814" s="2"/>
      <c r="D814" s="2"/>
      <c r="E814" s="2"/>
      <c r="F814" s="2"/>
      <c r="G814" s="2"/>
      <c r="H814" s="2"/>
      <c r="I814" s="3"/>
      <c r="J814" s="35"/>
      <c r="K814" s="35"/>
      <c r="L814" s="35"/>
      <c r="M814" s="35"/>
      <c r="N814" s="35"/>
      <c r="O814" s="35"/>
      <c r="P814" s="35"/>
      <c r="Q814" s="35"/>
      <c r="R814" s="3"/>
      <c r="S814" s="6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 ht="14.25" customHeight="1">
      <c r="A815" s="1"/>
      <c r="C815" s="2"/>
      <c r="D815" s="2"/>
      <c r="E815" s="2"/>
      <c r="F815" s="2"/>
      <c r="G815" s="2"/>
      <c r="H815" s="2"/>
      <c r="I815" s="3"/>
      <c r="J815" s="35"/>
      <c r="K815" s="35"/>
      <c r="L815" s="35"/>
      <c r="M815" s="35"/>
      <c r="N815" s="35"/>
      <c r="O815" s="35"/>
      <c r="P815" s="35"/>
      <c r="Q815" s="35"/>
      <c r="R815" s="3"/>
      <c r="S815" s="6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 ht="14.25" customHeight="1">
      <c r="A816" s="1"/>
      <c r="C816" s="2"/>
      <c r="D816" s="2"/>
      <c r="E816" s="2"/>
      <c r="F816" s="2"/>
      <c r="G816" s="2"/>
      <c r="H816" s="2"/>
      <c r="I816" s="3"/>
      <c r="J816" s="35"/>
      <c r="K816" s="35"/>
      <c r="L816" s="35"/>
      <c r="M816" s="35"/>
      <c r="N816" s="35"/>
      <c r="O816" s="35"/>
      <c r="P816" s="35"/>
      <c r="Q816" s="35"/>
      <c r="R816" s="3"/>
      <c r="S816" s="6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 ht="14.25" customHeight="1">
      <c r="A817" s="1"/>
      <c r="C817" s="2"/>
      <c r="D817" s="2"/>
      <c r="E817" s="2"/>
      <c r="F817" s="2"/>
      <c r="G817" s="2"/>
      <c r="H817" s="2"/>
      <c r="I817" s="3"/>
      <c r="J817" s="35"/>
      <c r="K817" s="35"/>
      <c r="L817" s="35"/>
      <c r="M817" s="35"/>
      <c r="N817" s="35"/>
      <c r="O817" s="35"/>
      <c r="P817" s="35"/>
      <c r="Q817" s="35"/>
      <c r="R817" s="3"/>
      <c r="S817" s="6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 ht="14.25" customHeight="1">
      <c r="A818" s="1"/>
      <c r="C818" s="2"/>
      <c r="D818" s="2"/>
      <c r="E818" s="2"/>
      <c r="F818" s="2"/>
      <c r="G818" s="2"/>
      <c r="H818" s="2"/>
      <c r="I818" s="3"/>
      <c r="J818" s="35"/>
      <c r="K818" s="35"/>
      <c r="L818" s="35"/>
      <c r="M818" s="35"/>
      <c r="N818" s="35"/>
      <c r="O818" s="35"/>
      <c r="P818" s="35"/>
      <c r="Q818" s="35"/>
      <c r="R818" s="3"/>
      <c r="S818" s="6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 ht="14.25" customHeight="1">
      <c r="A819" s="1"/>
      <c r="C819" s="2"/>
      <c r="D819" s="2"/>
      <c r="E819" s="2"/>
      <c r="F819" s="2"/>
      <c r="G819" s="2"/>
      <c r="H819" s="2"/>
      <c r="I819" s="3"/>
      <c r="J819" s="35"/>
      <c r="K819" s="35"/>
      <c r="L819" s="35"/>
      <c r="M819" s="35"/>
      <c r="N819" s="35"/>
      <c r="O819" s="35"/>
      <c r="P819" s="35"/>
      <c r="Q819" s="35"/>
      <c r="R819" s="3"/>
      <c r="S819" s="6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 ht="14.25" customHeight="1">
      <c r="A820" s="1"/>
      <c r="C820" s="2"/>
      <c r="D820" s="2"/>
      <c r="E820" s="2"/>
      <c r="F820" s="2"/>
      <c r="G820" s="2"/>
      <c r="H820" s="2"/>
      <c r="I820" s="3"/>
      <c r="J820" s="35"/>
      <c r="K820" s="35"/>
      <c r="L820" s="35"/>
      <c r="M820" s="35"/>
      <c r="N820" s="35"/>
      <c r="O820" s="35"/>
      <c r="P820" s="35"/>
      <c r="Q820" s="35"/>
      <c r="R820" s="3"/>
      <c r="S820" s="6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 ht="14.25" customHeight="1">
      <c r="A821" s="1"/>
      <c r="C821" s="2"/>
      <c r="D821" s="2"/>
      <c r="E821" s="2"/>
      <c r="F821" s="2"/>
      <c r="G821" s="2"/>
      <c r="H821" s="2"/>
      <c r="I821" s="3"/>
      <c r="J821" s="35"/>
      <c r="K821" s="35"/>
      <c r="L821" s="35"/>
      <c r="M821" s="35"/>
      <c r="N821" s="35"/>
      <c r="O821" s="35"/>
      <c r="P821" s="35"/>
      <c r="Q821" s="35"/>
      <c r="R821" s="3"/>
      <c r="S821" s="6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 ht="14.25" customHeight="1">
      <c r="A822" s="1"/>
      <c r="C822" s="2"/>
      <c r="D822" s="2"/>
      <c r="E822" s="2"/>
      <c r="F822" s="2"/>
      <c r="G822" s="2"/>
      <c r="H822" s="2"/>
      <c r="I822" s="3"/>
      <c r="J822" s="35"/>
      <c r="K822" s="35"/>
      <c r="L822" s="35"/>
      <c r="M822" s="35"/>
      <c r="N822" s="35"/>
      <c r="O822" s="35"/>
      <c r="P822" s="35"/>
      <c r="Q822" s="35"/>
      <c r="R822" s="3"/>
      <c r="S822" s="6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 ht="14.25" customHeight="1">
      <c r="A823" s="1"/>
      <c r="C823" s="2"/>
      <c r="D823" s="2"/>
      <c r="E823" s="2"/>
      <c r="F823" s="2"/>
      <c r="G823" s="2"/>
      <c r="H823" s="2"/>
      <c r="I823" s="3"/>
      <c r="J823" s="35"/>
      <c r="K823" s="35"/>
      <c r="L823" s="35"/>
      <c r="M823" s="35"/>
      <c r="N823" s="35"/>
      <c r="O823" s="35"/>
      <c r="P823" s="35"/>
      <c r="Q823" s="35"/>
      <c r="R823" s="3"/>
      <c r="S823" s="6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 ht="14.25" customHeight="1">
      <c r="A824" s="1"/>
      <c r="C824" s="2"/>
      <c r="D824" s="2"/>
      <c r="E824" s="2"/>
      <c r="F824" s="2"/>
      <c r="G824" s="2"/>
      <c r="H824" s="2"/>
      <c r="I824" s="3"/>
      <c r="J824" s="35"/>
      <c r="K824" s="35"/>
      <c r="L824" s="35"/>
      <c r="M824" s="35"/>
      <c r="N824" s="35"/>
      <c r="O824" s="35"/>
      <c r="P824" s="35"/>
      <c r="Q824" s="35"/>
      <c r="R824" s="3"/>
      <c r="S824" s="6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 ht="14.25" customHeight="1">
      <c r="A825" s="1"/>
      <c r="C825" s="2"/>
      <c r="D825" s="2"/>
      <c r="E825" s="2"/>
      <c r="F825" s="2"/>
      <c r="G825" s="2"/>
      <c r="H825" s="2"/>
      <c r="I825" s="3"/>
      <c r="J825" s="35"/>
      <c r="K825" s="35"/>
      <c r="L825" s="35"/>
      <c r="M825" s="35"/>
      <c r="N825" s="35"/>
      <c r="O825" s="35"/>
      <c r="P825" s="35"/>
      <c r="Q825" s="35"/>
      <c r="R825" s="3"/>
      <c r="S825" s="6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 ht="14.25" customHeight="1">
      <c r="A826" s="1"/>
      <c r="C826" s="2"/>
      <c r="D826" s="2"/>
      <c r="E826" s="2"/>
      <c r="F826" s="2"/>
      <c r="G826" s="2"/>
      <c r="H826" s="2"/>
      <c r="I826" s="3"/>
      <c r="J826" s="35"/>
      <c r="K826" s="35"/>
      <c r="L826" s="35"/>
      <c r="M826" s="35"/>
      <c r="N826" s="35"/>
      <c r="O826" s="35"/>
      <c r="P826" s="35"/>
      <c r="Q826" s="35"/>
      <c r="R826" s="3"/>
      <c r="S826" s="6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 ht="14.25" customHeight="1">
      <c r="A827" s="1"/>
      <c r="C827" s="2"/>
      <c r="D827" s="2"/>
      <c r="E827" s="2"/>
      <c r="F827" s="2"/>
      <c r="G827" s="2"/>
      <c r="H827" s="2"/>
      <c r="I827" s="3"/>
      <c r="J827" s="35"/>
      <c r="K827" s="35"/>
      <c r="L827" s="35"/>
      <c r="M827" s="35"/>
      <c r="N827" s="35"/>
      <c r="O827" s="35"/>
      <c r="P827" s="35"/>
      <c r="Q827" s="35"/>
      <c r="R827" s="3"/>
      <c r="S827" s="6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 ht="14.25" customHeight="1">
      <c r="A828" s="1"/>
      <c r="C828" s="2"/>
      <c r="D828" s="2"/>
      <c r="E828" s="2"/>
      <c r="F828" s="2"/>
      <c r="G828" s="2"/>
      <c r="H828" s="2"/>
      <c r="I828" s="3"/>
      <c r="J828" s="35"/>
      <c r="K828" s="35"/>
      <c r="L828" s="35"/>
      <c r="M828" s="35"/>
      <c r="N828" s="35"/>
      <c r="O828" s="35"/>
      <c r="P828" s="35"/>
      <c r="Q828" s="35"/>
      <c r="R828" s="3"/>
      <c r="S828" s="6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 ht="14.25" customHeight="1">
      <c r="A829" s="1"/>
      <c r="C829" s="2"/>
      <c r="D829" s="2"/>
      <c r="E829" s="2"/>
      <c r="F829" s="2"/>
      <c r="G829" s="2"/>
      <c r="H829" s="2"/>
      <c r="I829" s="3"/>
      <c r="J829" s="35"/>
      <c r="K829" s="35"/>
      <c r="L829" s="35"/>
      <c r="M829" s="35"/>
      <c r="N829" s="35"/>
      <c r="O829" s="35"/>
      <c r="P829" s="35"/>
      <c r="Q829" s="35"/>
      <c r="R829" s="3"/>
      <c r="S829" s="6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 ht="14.25" customHeight="1">
      <c r="A830" s="1"/>
      <c r="C830" s="2"/>
      <c r="D830" s="2"/>
      <c r="E830" s="2"/>
      <c r="F830" s="2"/>
      <c r="G830" s="2"/>
      <c r="H830" s="2"/>
      <c r="I830" s="3"/>
      <c r="J830" s="35"/>
      <c r="K830" s="35"/>
      <c r="L830" s="35"/>
      <c r="M830" s="35"/>
      <c r="N830" s="35"/>
      <c r="O830" s="35"/>
      <c r="P830" s="35"/>
      <c r="Q830" s="35"/>
      <c r="R830" s="3"/>
      <c r="S830" s="6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 ht="14.25" customHeight="1">
      <c r="A831" s="1"/>
      <c r="C831" s="2"/>
      <c r="D831" s="2"/>
      <c r="E831" s="2"/>
      <c r="F831" s="2"/>
      <c r="G831" s="2"/>
      <c r="H831" s="2"/>
      <c r="I831" s="3"/>
      <c r="J831" s="35"/>
      <c r="K831" s="35"/>
      <c r="L831" s="35"/>
      <c r="M831" s="35"/>
      <c r="N831" s="35"/>
      <c r="O831" s="35"/>
      <c r="P831" s="35"/>
      <c r="Q831" s="35"/>
      <c r="R831" s="3"/>
      <c r="S831" s="6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 ht="14.25" customHeight="1">
      <c r="A832" s="1"/>
      <c r="C832" s="2"/>
      <c r="D832" s="2"/>
      <c r="E832" s="2"/>
      <c r="F832" s="2"/>
      <c r="G832" s="2"/>
      <c r="H832" s="2"/>
      <c r="I832" s="3"/>
      <c r="J832" s="35"/>
      <c r="K832" s="35"/>
      <c r="L832" s="35"/>
      <c r="M832" s="35"/>
      <c r="N832" s="35"/>
      <c r="O832" s="35"/>
      <c r="P832" s="35"/>
      <c r="Q832" s="35"/>
      <c r="R832" s="3"/>
      <c r="S832" s="6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 ht="14.25" customHeight="1">
      <c r="A833" s="1"/>
      <c r="C833" s="2"/>
      <c r="D833" s="2"/>
      <c r="E833" s="2"/>
      <c r="F833" s="2"/>
      <c r="G833" s="2"/>
      <c r="H833" s="2"/>
      <c r="I833" s="3"/>
      <c r="J833" s="35"/>
      <c r="K833" s="35"/>
      <c r="L833" s="35"/>
      <c r="M833" s="35"/>
      <c r="N833" s="35"/>
      <c r="O833" s="35"/>
      <c r="P833" s="35"/>
      <c r="Q833" s="35"/>
      <c r="R833" s="3"/>
      <c r="S833" s="6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 ht="14.25" customHeight="1">
      <c r="A834" s="1"/>
      <c r="C834" s="2"/>
      <c r="D834" s="2"/>
      <c r="E834" s="2"/>
      <c r="F834" s="2"/>
      <c r="G834" s="2"/>
      <c r="H834" s="2"/>
      <c r="I834" s="3"/>
      <c r="J834" s="35"/>
      <c r="K834" s="35"/>
      <c r="L834" s="35"/>
      <c r="M834" s="35"/>
      <c r="N834" s="35"/>
      <c r="O834" s="35"/>
      <c r="P834" s="35"/>
      <c r="Q834" s="35"/>
      <c r="R834" s="3"/>
      <c r="S834" s="6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 ht="14.25" customHeight="1">
      <c r="A835" s="1"/>
      <c r="C835" s="2"/>
      <c r="D835" s="2"/>
      <c r="E835" s="2"/>
      <c r="F835" s="2"/>
      <c r="G835" s="2"/>
      <c r="H835" s="2"/>
      <c r="I835" s="3"/>
      <c r="J835" s="35"/>
      <c r="K835" s="35"/>
      <c r="L835" s="35"/>
      <c r="M835" s="35"/>
      <c r="N835" s="35"/>
      <c r="O835" s="35"/>
      <c r="P835" s="35"/>
      <c r="Q835" s="35"/>
      <c r="R835" s="3"/>
      <c r="S835" s="6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 ht="14.25" customHeight="1">
      <c r="A836" s="1"/>
      <c r="C836" s="2"/>
      <c r="D836" s="2"/>
      <c r="E836" s="2"/>
      <c r="F836" s="2"/>
      <c r="G836" s="2"/>
      <c r="H836" s="2"/>
      <c r="I836" s="3"/>
      <c r="J836" s="35"/>
      <c r="K836" s="35"/>
      <c r="L836" s="35"/>
      <c r="M836" s="35"/>
      <c r="N836" s="35"/>
      <c r="O836" s="35"/>
      <c r="P836" s="35"/>
      <c r="Q836" s="35"/>
      <c r="R836" s="3"/>
      <c r="S836" s="6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 ht="14.25" customHeight="1">
      <c r="A837" s="1"/>
      <c r="C837" s="2"/>
      <c r="D837" s="2"/>
      <c r="E837" s="2"/>
      <c r="F837" s="2"/>
      <c r="G837" s="2"/>
      <c r="H837" s="2"/>
      <c r="I837" s="3"/>
      <c r="J837" s="35"/>
      <c r="K837" s="35"/>
      <c r="L837" s="35"/>
      <c r="M837" s="35"/>
      <c r="N837" s="35"/>
      <c r="O837" s="35"/>
      <c r="P837" s="35"/>
      <c r="Q837" s="35"/>
      <c r="R837" s="3"/>
      <c r="S837" s="6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 ht="14.25" customHeight="1">
      <c r="A838" s="1"/>
      <c r="C838" s="2"/>
      <c r="D838" s="2"/>
      <c r="E838" s="2"/>
      <c r="F838" s="2"/>
      <c r="G838" s="2"/>
      <c r="H838" s="2"/>
      <c r="I838" s="3"/>
      <c r="J838" s="35"/>
      <c r="K838" s="35"/>
      <c r="L838" s="35"/>
      <c r="M838" s="35"/>
      <c r="N838" s="35"/>
      <c r="O838" s="35"/>
      <c r="P838" s="35"/>
      <c r="Q838" s="35"/>
      <c r="R838" s="3"/>
      <c r="S838" s="6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 ht="14.25" customHeight="1">
      <c r="A839" s="1"/>
      <c r="C839" s="2"/>
      <c r="D839" s="2"/>
      <c r="E839" s="2"/>
      <c r="F839" s="2"/>
      <c r="G839" s="2"/>
      <c r="H839" s="2"/>
      <c r="I839" s="3"/>
      <c r="J839" s="35"/>
      <c r="K839" s="35"/>
      <c r="L839" s="35"/>
      <c r="M839" s="35"/>
      <c r="N839" s="35"/>
      <c r="O839" s="35"/>
      <c r="P839" s="35"/>
      <c r="Q839" s="35"/>
      <c r="R839" s="3"/>
      <c r="S839" s="6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 ht="14.25" customHeight="1">
      <c r="A840" s="1"/>
      <c r="C840" s="2"/>
      <c r="D840" s="2"/>
      <c r="E840" s="2"/>
      <c r="F840" s="2"/>
      <c r="G840" s="2"/>
      <c r="H840" s="2"/>
      <c r="I840" s="3"/>
      <c r="J840" s="35"/>
      <c r="K840" s="35"/>
      <c r="L840" s="35"/>
      <c r="M840" s="35"/>
      <c r="N840" s="35"/>
      <c r="O840" s="35"/>
      <c r="P840" s="35"/>
      <c r="Q840" s="35"/>
      <c r="R840" s="3"/>
      <c r="S840" s="6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 ht="14.25" customHeight="1">
      <c r="A841" s="1"/>
      <c r="C841" s="2"/>
      <c r="D841" s="2"/>
      <c r="E841" s="2"/>
      <c r="F841" s="2"/>
      <c r="G841" s="2"/>
      <c r="H841" s="2"/>
      <c r="I841" s="3"/>
      <c r="J841" s="35"/>
      <c r="K841" s="35"/>
      <c r="L841" s="35"/>
      <c r="M841" s="35"/>
      <c r="N841" s="35"/>
      <c r="O841" s="35"/>
      <c r="P841" s="35"/>
      <c r="Q841" s="35"/>
      <c r="R841" s="3"/>
      <c r="S841" s="6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 ht="14.25" customHeight="1">
      <c r="A842" s="1"/>
      <c r="C842" s="2"/>
      <c r="D842" s="2"/>
      <c r="E842" s="2"/>
      <c r="F842" s="2"/>
      <c r="G842" s="2"/>
      <c r="H842" s="2"/>
      <c r="I842" s="3"/>
      <c r="J842" s="35"/>
      <c r="K842" s="35"/>
      <c r="L842" s="35"/>
      <c r="M842" s="35"/>
      <c r="N842" s="35"/>
      <c r="O842" s="35"/>
      <c r="P842" s="35"/>
      <c r="Q842" s="35"/>
      <c r="R842" s="3"/>
      <c r="S842" s="6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 ht="14.25" customHeight="1">
      <c r="A843" s="1"/>
      <c r="C843" s="2"/>
      <c r="D843" s="2"/>
      <c r="E843" s="2"/>
      <c r="F843" s="2"/>
      <c r="G843" s="2"/>
      <c r="H843" s="2"/>
      <c r="I843" s="3"/>
      <c r="J843" s="35"/>
      <c r="K843" s="35"/>
      <c r="L843" s="35"/>
      <c r="M843" s="35"/>
      <c r="N843" s="35"/>
      <c r="O843" s="35"/>
      <c r="P843" s="35"/>
      <c r="Q843" s="35"/>
      <c r="R843" s="3"/>
      <c r="S843" s="6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 ht="14.25" customHeight="1">
      <c r="A844" s="1"/>
      <c r="C844" s="2"/>
      <c r="D844" s="2"/>
      <c r="E844" s="2"/>
      <c r="F844" s="2"/>
      <c r="G844" s="2"/>
      <c r="H844" s="2"/>
      <c r="I844" s="3"/>
      <c r="J844" s="35"/>
      <c r="K844" s="35"/>
      <c r="L844" s="35"/>
      <c r="M844" s="35"/>
      <c r="N844" s="35"/>
      <c r="O844" s="35"/>
      <c r="P844" s="35"/>
      <c r="Q844" s="35"/>
      <c r="R844" s="3"/>
      <c r="S844" s="6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 ht="14.25" customHeight="1">
      <c r="A845" s="1"/>
      <c r="C845" s="2"/>
      <c r="D845" s="2"/>
      <c r="E845" s="2"/>
      <c r="F845" s="2"/>
      <c r="G845" s="2"/>
      <c r="H845" s="2"/>
      <c r="I845" s="3"/>
      <c r="J845" s="35"/>
      <c r="K845" s="35"/>
      <c r="L845" s="35"/>
      <c r="M845" s="35"/>
      <c r="N845" s="35"/>
      <c r="O845" s="35"/>
      <c r="P845" s="35"/>
      <c r="Q845" s="35"/>
      <c r="R845" s="3"/>
      <c r="S845" s="6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 ht="14.25" customHeight="1">
      <c r="A846" s="1"/>
      <c r="C846" s="2"/>
      <c r="D846" s="2"/>
      <c r="E846" s="2"/>
      <c r="F846" s="2"/>
      <c r="G846" s="2"/>
      <c r="H846" s="2"/>
      <c r="I846" s="3"/>
      <c r="J846" s="35"/>
      <c r="K846" s="35"/>
      <c r="L846" s="35"/>
      <c r="M846" s="35"/>
      <c r="N846" s="35"/>
      <c r="O846" s="35"/>
      <c r="P846" s="35"/>
      <c r="Q846" s="35"/>
      <c r="R846" s="3"/>
      <c r="S846" s="6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 ht="14.25" customHeight="1">
      <c r="A847" s="1"/>
      <c r="C847" s="2"/>
      <c r="D847" s="2"/>
      <c r="E847" s="2"/>
      <c r="F847" s="2"/>
      <c r="G847" s="2"/>
      <c r="H847" s="2"/>
      <c r="I847" s="3"/>
      <c r="J847" s="35"/>
      <c r="K847" s="35"/>
      <c r="L847" s="35"/>
      <c r="M847" s="35"/>
      <c r="N847" s="35"/>
      <c r="O847" s="35"/>
      <c r="P847" s="35"/>
      <c r="Q847" s="35"/>
      <c r="R847" s="3"/>
      <c r="S847" s="6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 ht="14.25" customHeight="1">
      <c r="A848" s="1"/>
      <c r="C848" s="2"/>
      <c r="D848" s="2"/>
      <c r="E848" s="2"/>
      <c r="F848" s="2"/>
      <c r="G848" s="2"/>
      <c r="H848" s="2"/>
      <c r="I848" s="3"/>
      <c r="J848" s="35"/>
      <c r="K848" s="35"/>
      <c r="L848" s="35"/>
      <c r="M848" s="35"/>
      <c r="N848" s="35"/>
      <c r="O848" s="35"/>
      <c r="P848" s="35"/>
      <c r="Q848" s="35"/>
      <c r="R848" s="3"/>
      <c r="S848" s="6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 ht="14.25" customHeight="1">
      <c r="A849" s="1"/>
      <c r="C849" s="2"/>
      <c r="D849" s="2"/>
      <c r="E849" s="2"/>
      <c r="F849" s="2"/>
      <c r="G849" s="2"/>
      <c r="H849" s="2"/>
      <c r="I849" s="3"/>
      <c r="J849" s="35"/>
      <c r="K849" s="35"/>
      <c r="L849" s="35"/>
      <c r="M849" s="35"/>
      <c r="N849" s="35"/>
      <c r="O849" s="35"/>
      <c r="P849" s="35"/>
      <c r="Q849" s="35"/>
      <c r="R849" s="3"/>
      <c r="S849" s="6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 ht="14.25" customHeight="1">
      <c r="A850" s="1"/>
      <c r="C850" s="2"/>
      <c r="D850" s="2"/>
      <c r="E850" s="2"/>
      <c r="F850" s="2"/>
      <c r="G850" s="2"/>
      <c r="H850" s="2"/>
      <c r="I850" s="3"/>
      <c r="J850" s="35"/>
      <c r="K850" s="35"/>
      <c r="L850" s="35"/>
      <c r="M850" s="35"/>
      <c r="N850" s="35"/>
      <c r="O850" s="35"/>
      <c r="P850" s="35"/>
      <c r="Q850" s="35"/>
      <c r="R850" s="3"/>
      <c r="S850" s="6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 ht="14.25" customHeight="1">
      <c r="A851" s="1"/>
      <c r="C851" s="2"/>
      <c r="D851" s="2"/>
      <c r="E851" s="2"/>
      <c r="F851" s="2"/>
      <c r="G851" s="2"/>
      <c r="H851" s="2"/>
      <c r="I851" s="3"/>
      <c r="J851" s="35"/>
      <c r="K851" s="35"/>
      <c r="L851" s="35"/>
      <c r="M851" s="35"/>
      <c r="N851" s="35"/>
      <c r="O851" s="35"/>
      <c r="P851" s="35"/>
      <c r="Q851" s="35"/>
      <c r="R851" s="3"/>
      <c r="S851" s="6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 ht="14.25" customHeight="1">
      <c r="A852" s="1"/>
      <c r="C852" s="2"/>
      <c r="D852" s="2"/>
      <c r="E852" s="2"/>
      <c r="F852" s="2"/>
      <c r="G852" s="2"/>
      <c r="H852" s="2"/>
      <c r="I852" s="3"/>
      <c r="J852" s="35"/>
      <c r="K852" s="35"/>
      <c r="L852" s="35"/>
      <c r="M852" s="35"/>
      <c r="N852" s="35"/>
      <c r="O852" s="35"/>
      <c r="P852" s="35"/>
      <c r="Q852" s="35"/>
      <c r="R852" s="3"/>
      <c r="S852" s="6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 ht="14.25" customHeight="1">
      <c r="A853" s="1"/>
      <c r="C853" s="2"/>
      <c r="D853" s="2"/>
      <c r="E853" s="2"/>
      <c r="F853" s="2"/>
      <c r="G853" s="2"/>
      <c r="H853" s="2"/>
      <c r="I853" s="3"/>
      <c r="J853" s="35"/>
      <c r="K853" s="35"/>
      <c r="L853" s="35"/>
      <c r="M853" s="35"/>
      <c r="N853" s="35"/>
      <c r="O853" s="35"/>
      <c r="P853" s="35"/>
      <c r="Q853" s="35"/>
      <c r="R853" s="3"/>
      <c r="S853" s="6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 ht="14.25" customHeight="1">
      <c r="A854" s="1"/>
      <c r="C854" s="2"/>
      <c r="D854" s="2"/>
      <c r="E854" s="2"/>
      <c r="F854" s="2"/>
      <c r="G854" s="2"/>
      <c r="H854" s="2"/>
      <c r="I854" s="3"/>
      <c r="J854" s="35"/>
      <c r="K854" s="35"/>
      <c r="L854" s="35"/>
      <c r="M854" s="35"/>
      <c r="N854" s="35"/>
      <c r="O854" s="35"/>
      <c r="P854" s="35"/>
      <c r="Q854" s="35"/>
      <c r="R854" s="3"/>
      <c r="S854" s="6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 ht="14.25" customHeight="1">
      <c r="A855" s="1"/>
      <c r="C855" s="2"/>
      <c r="D855" s="2"/>
      <c r="E855" s="2"/>
      <c r="F855" s="2"/>
      <c r="G855" s="2"/>
      <c r="H855" s="2"/>
      <c r="I855" s="3"/>
      <c r="J855" s="35"/>
      <c r="K855" s="35"/>
      <c r="L855" s="35"/>
      <c r="M855" s="35"/>
      <c r="N855" s="35"/>
      <c r="O855" s="35"/>
      <c r="P855" s="35"/>
      <c r="Q855" s="35"/>
      <c r="R855" s="3"/>
      <c r="S855" s="6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 ht="14.25" customHeight="1">
      <c r="A856" s="1"/>
      <c r="C856" s="2"/>
      <c r="D856" s="2"/>
      <c r="E856" s="2"/>
      <c r="F856" s="2"/>
      <c r="G856" s="2"/>
      <c r="H856" s="2"/>
      <c r="I856" s="3"/>
      <c r="J856" s="35"/>
      <c r="K856" s="35"/>
      <c r="L856" s="35"/>
      <c r="M856" s="35"/>
      <c r="N856" s="35"/>
      <c r="O856" s="35"/>
      <c r="P856" s="35"/>
      <c r="Q856" s="35"/>
      <c r="R856" s="3"/>
      <c r="S856" s="6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 ht="14.25" customHeight="1">
      <c r="A857" s="1"/>
      <c r="C857" s="2"/>
      <c r="D857" s="2"/>
      <c r="E857" s="2"/>
      <c r="F857" s="2"/>
      <c r="G857" s="2"/>
      <c r="H857" s="2"/>
      <c r="I857" s="3"/>
      <c r="J857" s="35"/>
      <c r="K857" s="35"/>
      <c r="L857" s="35"/>
      <c r="M857" s="35"/>
      <c r="N857" s="35"/>
      <c r="O857" s="35"/>
      <c r="P857" s="35"/>
      <c r="Q857" s="35"/>
      <c r="R857" s="3"/>
      <c r="S857" s="6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 ht="14.25" customHeight="1">
      <c r="A858" s="1"/>
      <c r="C858" s="2"/>
      <c r="D858" s="2"/>
      <c r="E858" s="2"/>
      <c r="F858" s="2"/>
      <c r="G858" s="2"/>
      <c r="H858" s="2"/>
      <c r="I858" s="3"/>
      <c r="J858" s="35"/>
      <c r="K858" s="35"/>
      <c r="L858" s="35"/>
      <c r="M858" s="35"/>
      <c r="N858" s="35"/>
      <c r="O858" s="35"/>
      <c r="P858" s="35"/>
      <c r="Q858" s="35"/>
      <c r="R858" s="3"/>
      <c r="S858" s="6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 ht="14.25" customHeight="1">
      <c r="A859" s="1"/>
      <c r="C859" s="2"/>
      <c r="D859" s="2"/>
      <c r="E859" s="2"/>
      <c r="F859" s="2"/>
      <c r="G859" s="2"/>
      <c r="H859" s="2"/>
      <c r="I859" s="3"/>
      <c r="J859" s="35"/>
      <c r="K859" s="35"/>
      <c r="L859" s="35"/>
      <c r="M859" s="35"/>
      <c r="N859" s="35"/>
      <c r="O859" s="35"/>
      <c r="P859" s="35"/>
      <c r="Q859" s="35"/>
      <c r="R859" s="3"/>
      <c r="S859" s="6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 ht="14.25" customHeight="1">
      <c r="A860" s="1"/>
      <c r="C860" s="2"/>
      <c r="D860" s="2"/>
      <c r="E860" s="2"/>
      <c r="F860" s="2"/>
      <c r="G860" s="2"/>
      <c r="H860" s="2"/>
      <c r="I860" s="3"/>
      <c r="J860" s="35"/>
      <c r="K860" s="35"/>
      <c r="L860" s="35"/>
      <c r="M860" s="35"/>
      <c r="N860" s="35"/>
      <c r="O860" s="35"/>
      <c r="P860" s="35"/>
      <c r="Q860" s="35"/>
      <c r="R860" s="3"/>
      <c r="S860" s="6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 ht="14.25" customHeight="1">
      <c r="A861" s="1"/>
      <c r="C861" s="2"/>
      <c r="D861" s="2"/>
      <c r="E861" s="2"/>
      <c r="F861" s="2"/>
      <c r="G861" s="2"/>
      <c r="H861" s="2"/>
      <c r="I861" s="3"/>
      <c r="J861" s="35"/>
      <c r="K861" s="35"/>
      <c r="L861" s="35"/>
      <c r="M861" s="35"/>
      <c r="N861" s="35"/>
      <c r="O861" s="35"/>
      <c r="P861" s="35"/>
      <c r="Q861" s="35"/>
      <c r="R861" s="3"/>
      <c r="S861" s="6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 ht="14.25" customHeight="1">
      <c r="A862" s="1"/>
      <c r="C862" s="2"/>
      <c r="D862" s="2"/>
      <c r="E862" s="2"/>
      <c r="F862" s="2"/>
      <c r="G862" s="2"/>
      <c r="H862" s="2"/>
      <c r="I862" s="3"/>
      <c r="J862" s="35"/>
      <c r="K862" s="35"/>
      <c r="L862" s="35"/>
      <c r="M862" s="35"/>
      <c r="N862" s="35"/>
      <c r="O862" s="35"/>
      <c r="P862" s="35"/>
      <c r="Q862" s="35"/>
      <c r="R862" s="3"/>
      <c r="S862" s="6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 ht="14.25" customHeight="1">
      <c r="A863" s="1"/>
      <c r="C863" s="2"/>
      <c r="D863" s="2"/>
      <c r="E863" s="2"/>
      <c r="F863" s="2"/>
      <c r="G863" s="2"/>
      <c r="H863" s="2"/>
      <c r="I863" s="3"/>
      <c r="J863" s="35"/>
      <c r="K863" s="35"/>
      <c r="L863" s="35"/>
      <c r="M863" s="35"/>
      <c r="N863" s="35"/>
      <c r="O863" s="35"/>
      <c r="P863" s="35"/>
      <c r="Q863" s="35"/>
      <c r="R863" s="3"/>
      <c r="S863" s="6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 ht="14.25" customHeight="1">
      <c r="A864" s="1"/>
      <c r="C864" s="2"/>
      <c r="D864" s="2"/>
      <c r="E864" s="2"/>
      <c r="F864" s="2"/>
      <c r="G864" s="2"/>
      <c r="H864" s="2"/>
      <c r="I864" s="3"/>
      <c r="J864" s="35"/>
      <c r="K864" s="35"/>
      <c r="L864" s="35"/>
      <c r="M864" s="35"/>
      <c r="N864" s="35"/>
      <c r="O864" s="35"/>
      <c r="P864" s="35"/>
      <c r="Q864" s="35"/>
      <c r="R864" s="3"/>
      <c r="S864" s="6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 ht="14.25" customHeight="1">
      <c r="A865" s="1"/>
      <c r="C865" s="2"/>
      <c r="D865" s="2"/>
      <c r="E865" s="2"/>
      <c r="F865" s="2"/>
      <c r="G865" s="2"/>
      <c r="H865" s="2"/>
      <c r="I865" s="3"/>
      <c r="J865" s="35"/>
      <c r="K865" s="35"/>
      <c r="L865" s="35"/>
      <c r="M865" s="35"/>
      <c r="N865" s="35"/>
      <c r="O865" s="35"/>
      <c r="P865" s="35"/>
      <c r="Q865" s="35"/>
      <c r="R865" s="3"/>
      <c r="S865" s="6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 ht="14.25" customHeight="1">
      <c r="A866" s="1"/>
      <c r="C866" s="2"/>
      <c r="D866" s="2"/>
      <c r="E866" s="2"/>
      <c r="F866" s="2"/>
      <c r="G866" s="2"/>
      <c r="H866" s="2"/>
      <c r="I866" s="3"/>
      <c r="J866" s="35"/>
      <c r="K866" s="35"/>
      <c r="L866" s="35"/>
      <c r="M866" s="35"/>
      <c r="N866" s="35"/>
      <c r="O866" s="35"/>
      <c r="P866" s="35"/>
      <c r="Q866" s="35"/>
      <c r="R866" s="3"/>
      <c r="S866" s="6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 ht="14.25" customHeight="1">
      <c r="A867" s="1"/>
      <c r="C867" s="2"/>
      <c r="D867" s="2"/>
      <c r="E867" s="2"/>
      <c r="F867" s="2"/>
      <c r="G867" s="2"/>
      <c r="H867" s="2"/>
      <c r="I867" s="3"/>
      <c r="J867" s="35"/>
      <c r="K867" s="35"/>
      <c r="L867" s="35"/>
      <c r="M867" s="35"/>
      <c r="N867" s="35"/>
      <c r="O867" s="35"/>
      <c r="P867" s="35"/>
      <c r="Q867" s="35"/>
      <c r="R867" s="3"/>
      <c r="S867" s="6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 ht="14.25" customHeight="1">
      <c r="A868" s="1"/>
      <c r="C868" s="2"/>
      <c r="D868" s="2"/>
      <c r="E868" s="2"/>
      <c r="F868" s="2"/>
      <c r="G868" s="2"/>
      <c r="H868" s="2"/>
      <c r="I868" s="3"/>
      <c r="J868" s="35"/>
      <c r="K868" s="35"/>
      <c r="L868" s="35"/>
      <c r="M868" s="35"/>
      <c r="N868" s="35"/>
      <c r="O868" s="35"/>
      <c r="P868" s="35"/>
      <c r="Q868" s="35"/>
      <c r="R868" s="3"/>
      <c r="S868" s="6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 ht="14.25" customHeight="1">
      <c r="A869" s="1"/>
      <c r="C869" s="2"/>
      <c r="D869" s="2"/>
      <c r="E869" s="2"/>
      <c r="F869" s="2"/>
      <c r="G869" s="2"/>
      <c r="H869" s="2"/>
      <c r="I869" s="3"/>
      <c r="J869" s="35"/>
      <c r="K869" s="35"/>
      <c r="L869" s="35"/>
      <c r="M869" s="35"/>
      <c r="N869" s="35"/>
      <c r="O869" s="35"/>
      <c r="P869" s="35"/>
      <c r="Q869" s="35"/>
      <c r="R869" s="3"/>
      <c r="S869" s="6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 ht="14.25" customHeight="1">
      <c r="A870" s="1"/>
      <c r="C870" s="2"/>
      <c r="D870" s="2"/>
      <c r="E870" s="2"/>
      <c r="F870" s="2"/>
      <c r="G870" s="2"/>
      <c r="H870" s="2"/>
      <c r="I870" s="3"/>
      <c r="J870" s="35"/>
      <c r="K870" s="35"/>
      <c r="L870" s="35"/>
      <c r="M870" s="35"/>
      <c r="N870" s="35"/>
      <c r="O870" s="35"/>
      <c r="P870" s="35"/>
      <c r="Q870" s="35"/>
      <c r="R870" s="3"/>
      <c r="S870" s="6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 ht="14.25" customHeight="1">
      <c r="A871" s="1"/>
      <c r="C871" s="2"/>
      <c r="D871" s="2"/>
      <c r="E871" s="2"/>
      <c r="F871" s="2"/>
      <c r="G871" s="2"/>
      <c r="H871" s="2"/>
      <c r="I871" s="3"/>
      <c r="J871" s="35"/>
      <c r="K871" s="35"/>
      <c r="L871" s="35"/>
      <c r="M871" s="35"/>
      <c r="N871" s="35"/>
      <c r="O871" s="35"/>
      <c r="P871" s="35"/>
      <c r="Q871" s="35"/>
      <c r="R871" s="3"/>
      <c r="S871" s="6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 ht="14.25" customHeight="1">
      <c r="A872" s="1"/>
      <c r="C872" s="2"/>
      <c r="D872" s="2"/>
      <c r="E872" s="2"/>
      <c r="F872" s="2"/>
      <c r="G872" s="2"/>
      <c r="H872" s="2"/>
      <c r="I872" s="3"/>
      <c r="J872" s="35"/>
      <c r="K872" s="35"/>
      <c r="L872" s="35"/>
      <c r="M872" s="35"/>
      <c r="N872" s="35"/>
      <c r="O872" s="35"/>
      <c r="P872" s="35"/>
      <c r="Q872" s="35"/>
      <c r="R872" s="3"/>
      <c r="S872" s="6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 ht="14.25" customHeight="1">
      <c r="A873" s="1"/>
      <c r="C873" s="2"/>
      <c r="D873" s="2"/>
      <c r="E873" s="2"/>
      <c r="F873" s="2"/>
      <c r="G873" s="2"/>
      <c r="H873" s="2"/>
      <c r="I873" s="3"/>
      <c r="J873" s="35"/>
      <c r="K873" s="35"/>
      <c r="L873" s="35"/>
      <c r="M873" s="35"/>
      <c r="N873" s="35"/>
      <c r="O873" s="35"/>
      <c r="P873" s="35"/>
      <c r="Q873" s="35"/>
      <c r="R873" s="3"/>
      <c r="S873" s="6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 ht="14.25" customHeight="1">
      <c r="A874" s="1"/>
      <c r="C874" s="2"/>
      <c r="D874" s="2"/>
      <c r="E874" s="2"/>
      <c r="F874" s="2"/>
      <c r="G874" s="2"/>
      <c r="H874" s="2"/>
      <c r="I874" s="3"/>
      <c r="J874" s="35"/>
      <c r="K874" s="35"/>
      <c r="L874" s="35"/>
      <c r="M874" s="35"/>
      <c r="N874" s="35"/>
      <c r="O874" s="35"/>
      <c r="P874" s="35"/>
      <c r="Q874" s="35"/>
      <c r="R874" s="3"/>
      <c r="S874" s="6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 ht="14.25" customHeight="1">
      <c r="A875" s="1"/>
      <c r="C875" s="2"/>
      <c r="D875" s="2"/>
      <c r="E875" s="2"/>
      <c r="F875" s="2"/>
      <c r="G875" s="2"/>
      <c r="H875" s="2"/>
      <c r="I875" s="3"/>
      <c r="J875" s="35"/>
      <c r="K875" s="35"/>
      <c r="L875" s="35"/>
      <c r="M875" s="35"/>
      <c r="N875" s="35"/>
      <c r="O875" s="35"/>
      <c r="P875" s="35"/>
      <c r="Q875" s="35"/>
      <c r="R875" s="3"/>
      <c r="S875" s="6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 ht="14.25" customHeight="1">
      <c r="A876" s="1"/>
      <c r="C876" s="2"/>
      <c r="D876" s="2"/>
      <c r="E876" s="2"/>
      <c r="F876" s="2"/>
      <c r="G876" s="2"/>
      <c r="H876" s="2"/>
      <c r="I876" s="3"/>
      <c r="J876" s="35"/>
      <c r="K876" s="35"/>
      <c r="L876" s="35"/>
      <c r="M876" s="35"/>
      <c r="N876" s="35"/>
      <c r="O876" s="35"/>
      <c r="P876" s="35"/>
      <c r="Q876" s="35"/>
      <c r="R876" s="3"/>
      <c r="S876" s="6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 ht="14.25" customHeight="1">
      <c r="A877" s="1"/>
      <c r="C877" s="2"/>
      <c r="D877" s="2"/>
      <c r="E877" s="2"/>
      <c r="F877" s="2"/>
      <c r="G877" s="2"/>
      <c r="H877" s="2"/>
      <c r="I877" s="3"/>
      <c r="J877" s="35"/>
      <c r="K877" s="35"/>
      <c r="L877" s="35"/>
      <c r="M877" s="35"/>
      <c r="N877" s="35"/>
      <c r="O877" s="35"/>
      <c r="P877" s="35"/>
      <c r="Q877" s="35"/>
      <c r="R877" s="3"/>
      <c r="S877" s="6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 ht="14.25" customHeight="1">
      <c r="A878" s="1"/>
      <c r="C878" s="2"/>
      <c r="D878" s="2"/>
      <c r="E878" s="2"/>
      <c r="F878" s="2"/>
      <c r="G878" s="2"/>
      <c r="H878" s="2"/>
      <c r="I878" s="3"/>
      <c r="J878" s="35"/>
      <c r="K878" s="35"/>
      <c r="L878" s="35"/>
      <c r="M878" s="35"/>
      <c r="N878" s="35"/>
      <c r="O878" s="35"/>
      <c r="P878" s="35"/>
      <c r="Q878" s="35"/>
      <c r="R878" s="3"/>
      <c r="S878" s="6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 ht="14.25" customHeight="1">
      <c r="A879" s="1"/>
      <c r="C879" s="2"/>
      <c r="D879" s="2"/>
      <c r="E879" s="2"/>
      <c r="F879" s="2"/>
      <c r="G879" s="2"/>
      <c r="H879" s="2"/>
      <c r="I879" s="3"/>
      <c r="J879" s="35"/>
      <c r="K879" s="35"/>
      <c r="L879" s="35"/>
      <c r="M879" s="35"/>
      <c r="N879" s="35"/>
      <c r="O879" s="35"/>
      <c r="P879" s="35"/>
      <c r="Q879" s="35"/>
      <c r="R879" s="3"/>
      <c r="S879" s="6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 ht="14.25" customHeight="1">
      <c r="A880" s="1"/>
      <c r="C880" s="2"/>
      <c r="D880" s="2"/>
      <c r="E880" s="2"/>
      <c r="F880" s="2"/>
      <c r="G880" s="2"/>
      <c r="H880" s="2"/>
      <c r="I880" s="3"/>
      <c r="J880" s="35"/>
      <c r="K880" s="35"/>
      <c r="L880" s="35"/>
      <c r="M880" s="35"/>
      <c r="N880" s="35"/>
      <c r="O880" s="35"/>
      <c r="P880" s="35"/>
      <c r="Q880" s="35"/>
      <c r="R880" s="3"/>
      <c r="S880" s="6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 ht="14.25" customHeight="1">
      <c r="A881" s="1"/>
      <c r="C881" s="2"/>
      <c r="D881" s="2"/>
      <c r="E881" s="2"/>
      <c r="F881" s="2"/>
      <c r="G881" s="2"/>
      <c r="H881" s="2"/>
      <c r="I881" s="3"/>
      <c r="J881" s="35"/>
      <c r="K881" s="35"/>
      <c r="L881" s="35"/>
      <c r="M881" s="35"/>
      <c r="N881" s="35"/>
      <c r="O881" s="35"/>
      <c r="P881" s="35"/>
      <c r="Q881" s="35"/>
      <c r="R881" s="3"/>
      <c r="S881" s="6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 ht="14.25" customHeight="1">
      <c r="A882" s="1"/>
      <c r="C882" s="2"/>
      <c r="D882" s="2"/>
      <c r="E882" s="2"/>
      <c r="F882" s="2"/>
      <c r="G882" s="2"/>
      <c r="H882" s="2"/>
      <c r="I882" s="3"/>
      <c r="J882" s="35"/>
      <c r="K882" s="35"/>
      <c r="L882" s="35"/>
      <c r="M882" s="35"/>
      <c r="N882" s="35"/>
      <c r="O882" s="35"/>
      <c r="P882" s="35"/>
      <c r="Q882" s="35"/>
      <c r="R882" s="3"/>
      <c r="S882" s="6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 ht="14.25" customHeight="1">
      <c r="A883" s="1"/>
      <c r="C883" s="2"/>
      <c r="D883" s="2"/>
      <c r="E883" s="2"/>
      <c r="F883" s="2"/>
      <c r="G883" s="2"/>
      <c r="H883" s="2"/>
      <c r="I883" s="3"/>
      <c r="J883" s="35"/>
      <c r="K883" s="35"/>
      <c r="L883" s="35"/>
      <c r="M883" s="35"/>
      <c r="N883" s="35"/>
      <c r="O883" s="35"/>
      <c r="P883" s="35"/>
      <c r="Q883" s="35"/>
      <c r="R883" s="3"/>
      <c r="S883" s="6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 ht="14.25" customHeight="1">
      <c r="A884" s="1"/>
      <c r="C884" s="2"/>
      <c r="D884" s="2"/>
      <c r="E884" s="2"/>
      <c r="F884" s="2"/>
      <c r="G884" s="2"/>
      <c r="H884" s="2"/>
      <c r="I884" s="3"/>
      <c r="J884" s="35"/>
      <c r="K884" s="35"/>
      <c r="L884" s="35"/>
      <c r="M884" s="35"/>
      <c r="N884" s="35"/>
      <c r="O884" s="35"/>
      <c r="P884" s="35"/>
      <c r="Q884" s="35"/>
      <c r="R884" s="3"/>
      <c r="S884" s="6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 ht="14.25" customHeight="1">
      <c r="A885" s="1"/>
      <c r="C885" s="2"/>
      <c r="D885" s="2"/>
      <c r="E885" s="2"/>
      <c r="F885" s="2"/>
      <c r="G885" s="2"/>
      <c r="H885" s="2"/>
      <c r="I885" s="3"/>
      <c r="J885" s="35"/>
      <c r="K885" s="35"/>
      <c r="L885" s="35"/>
      <c r="M885" s="35"/>
      <c r="N885" s="35"/>
      <c r="O885" s="35"/>
      <c r="P885" s="35"/>
      <c r="Q885" s="35"/>
      <c r="R885" s="3"/>
      <c r="S885" s="6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 ht="14.25" customHeight="1">
      <c r="A886" s="1"/>
      <c r="C886" s="2"/>
      <c r="D886" s="2"/>
      <c r="E886" s="2"/>
      <c r="F886" s="2"/>
      <c r="G886" s="2"/>
      <c r="H886" s="2"/>
      <c r="I886" s="3"/>
      <c r="J886" s="35"/>
      <c r="K886" s="35"/>
      <c r="L886" s="35"/>
      <c r="M886" s="35"/>
      <c r="N886" s="35"/>
      <c r="O886" s="35"/>
      <c r="P886" s="35"/>
      <c r="Q886" s="35"/>
      <c r="R886" s="3"/>
      <c r="S886" s="6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 ht="14.25" customHeight="1">
      <c r="A887" s="1"/>
      <c r="C887" s="2"/>
      <c r="D887" s="2"/>
      <c r="E887" s="2"/>
      <c r="F887" s="2"/>
      <c r="G887" s="2"/>
      <c r="H887" s="2"/>
      <c r="I887" s="3"/>
      <c r="J887" s="35"/>
      <c r="K887" s="35"/>
      <c r="L887" s="35"/>
      <c r="M887" s="35"/>
      <c r="N887" s="35"/>
      <c r="O887" s="35"/>
      <c r="P887" s="35"/>
      <c r="Q887" s="35"/>
      <c r="R887" s="3"/>
      <c r="S887" s="6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 ht="14.25" customHeight="1">
      <c r="A888" s="1"/>
      <c r="C888" s="2"/>
      <c r="D888" s="2"/>
      <c r="E888" s="2"/>
      <c r="F888" s="2"/>
      <c r="G888" s="2"/>
      <c r="H888" s="2"/>
      <c r="I888" s="3"/>
      <c r="J888" s="35"/>
      <c r="K888" s="35"/>
      <c r="L888" s="35"/>
      <c r="M888" s="35"/>
      <c r="N888" s="35"/>
      <c r="O888" s="35"/>
      <c r="P888" s="35"/>
      <c r="Q888" s="35"/>
      <c r="R888" s="3"/>
      <c r="S888" s="6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 ht="14.25" customHeight="1">
      <c r="A889" s="1"/>
      <c r="C889" s="2"/>
      <c r="D889" s="2"/>
      <c r="E889" s="2"/>
      <c r="F889" s="2"/>
      <c r="G889" s="2"/>
      <c r="H889" s="2"/>
      <c r="I889" s="3"/>
      <c r="J889" s="35"/>
      <c r="K889" s="35"/>
      <c r="L889" s="35"/>
      <c r="M889" s="35"/>
      <c r="N889" s="35"/>
      <c r="O889" s="35"/>
      <c r="P889" s="35"/>
      <c r="Q889" s="35"/>
      <c r="R889" s="3"/>
      <c r="S889" s="6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 ht="14.25" customHeight="1">
      <c r="A890" s="1"/>
      <c r="C890" s="2"/>
      <c r="D890" s="2"/>
      <c r="E890" s="2"/>
      <c r="F890" s="2"/>
      <c r="G890" s="2"/>
      <c r="H890" s="2"/>
      <c r="I890" s="3"/>
      <c r="J890" s="35"/>
      <c r="K890" s="35"/>
      <c r="L890" s="35"/>
      <c r="M890" s="35"/>
      <c r="N890" s="35"/>
      <c r="O890" s="35"/>
      <c r="P890" s="35"/>
      <c r="Q890" s="35"/>
      <c r="R890" s="3"/>
      <c r="S890" s="6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 ht="14.25" customHeight="1">
      <c r="A891" s="1"/>
      <c r="C891" s="2"/>
      <c r="D891" s="2"/>
      <c r="E891" s="2"/>
      <c r="F891" s="2"/>
      <c r="G891" s="2"/>
      <c r="H891" s="2"/>
      <c r="I891" s="3"/>
      <c r="J891" s="35"/>
      <c r="K891" s="35"/>
      <c r="L891" s="35"/>
      <c r="M891" s="35"/>
      <c r="N891" s="35"/>
      <c r="O891" s="35"/>
      <c r="P891" s="35"/>
      <c r="Q891" s="35"/>
      <c r="R891" s="3"/>
      <c r="S891" s="6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 ht="14.25" customHeight="1">
      <c r="A892" s="1"/>
      <c r="C892" s="2"/>
      <c r="D892" s="2"/>
      <c r="E892" s="2"/>
      <c r="F892" s="2"/>
      <c r="G892" s="2"/>
      <c r="H892" s="2"/>
      <c r="I892" s="3"/>
      <c r="J892" s="35"/>
      <c r="K892" s="35"/>
      <c r="L892" s="35"/>
      <c r="M892" s="35"/>
      <c r="N892" s="35"/>
      <c r="O892" s="35"/>
      <c r="P892" s="35"/>
      <c r="Q892" s="35"/>
      <c r="R892" s="3"/>
      <c r="S892" s="6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 ht="14.25" customHeight="1">
      <c r="A893" s="1"/>
      <c r="C893" s="2"/>
      <c r="D893" s="2"/>
      <c r="E893" s="2"/>
      <c r="F893" s="2"/>
      <c r="G893" s="2"/>
      <c r="H893" s="2"/>
      <c r="I893" s="3"/>
      <c r="J893" s="35"/>
      <c r="K893" s="35"/>
      <c r="L893" s="35"/>
      <c r="M893" s="35"/>
      <c r="N893" s="35"/>
      <c r="O893" s="35"/>
      <c r="P893" s="35"/>
      <c r="Q893" s="35"/>
      <c r="R893" s="3"/>
      <c r="S893" s="6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 ht="14.25" customHeight="1">
      <c r="A894" s="1"/>
      <c r="C894" s="2"/>
      <c r="D894" s="2"/>
      <c r="E894" s="2"/>
      <c r="F894" s="2"/>
      <c r="G894" s="2"/>
      <c r="H894" s="2"/>
      <c r="I894" s="3"/>
      <c r="J894" s="35"/>
      <c r="K894" s="35"/>
      <c r="L894" s="35"/>
      <c r="M894" s="35"/>
      <c r="N894" s="35"/>
      <c r="O894" s="35"/>
      <c r="P894" s="35"/>
      <c r="Q894" s="35"/>
      <c r="R894" s="3"/>
      <c r="S894" s="6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 ht="14.25" customHeight="1">
      <c r="A895" s="1"/>
      <c r="C895" s="2"/>
      <c r="D895" s="2"/>
      <c r="E895" s="2"/>
      <c r="F895" s="2"/>
      <c r="G895" s="2"/>
      <c r="H895" s="2"/>
      <c r="I895" s="3"/>
      <c r="J895" s="35"/>
      <c r="K895" s="35"/>
      <c r="L895" s="35"/>
      <c r="M895" s="35"/>
      <c r="N895" s="35"/>
      <c r="O895" s="35"/>
      <c r="P895" s="35"/>
      <c r="Q895" s="35"/>
      <c r="R895" s="3"/>
      <c r="S895" s="6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 ht="14.25" customHeight="1">
      <c r="A896" s="1"/>
      <c r="C896" s="2"/>
      <c r="D896" s="2"/>
      <c r="E896" s="2"/>
      <c r="F896" s="2"/>
      <c r="G896" s="2"/>
      <c r="H896" s="2"/>
      <c r="I896" s="3"/>
      <c r="J896" s="35"/>
      <c r="K896" s="35"/>
      <c r="L896" s="35"/>
      <c r="M896" s="35"/>
      <c r="N896" s="35"/>
      <c r="O896" s="35"/>
      <c r="P896" s="35"/>
      <c r="Q896" s="35"/>
      <c r="R896" s="3"/>
      <c r="S896" s="6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 ht="14.25" customHeight="1">
      <c r="A897" s="1"/>
      <c r="C897" s="2"/>
      <c r="D897" s="2"/>
      <c r="E897" s="2"/>
      <c r="F897" s="2"/>
      <c r="G897" s="2"/>
      <c r="H897" s="2"/>
      <c r="I897" s="3"/>
      <c r="J897" s="35"/>
      <c r="K897" s="35"/>
      <c r="L897" s="35"/>
      <c r="M897" s="35"/>
      <c r="N897" s="35"/>
      <c r="O897" s="35"/>
      <c r="P897" s="35"/>
      <c r="Q897" s="35"/>
      <c r="R897" s="3"/>
      <c r="S897" s="6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 ht="14.25" customHeight="1">
      <c r="A898" s="1"/>
      <c r="C898" s="2"/>
      <c r="D898" s="2"/>
      <c r="E898" s="2"/>
      <c r="F898" s="2"/>
      <c r="G898" s="2"/>
      <c r="H898" s="2"/>
      <c r="I898" s="3"/>
      <c r="J898" s="35"/>
      <c r="K898" s="35"/>
      <c r="L898" s="35"/>
      <c r="M898" s="35"/>
      <c r="N898" s="35"/>
      <c r="O898" s="35"/>
      <c r="P898" s="35"/>
      <c r="Q898" s="35"/>
      <c r="R898" s="3"/>
      <c r="S898" s="6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 ht="14.25" customHeight="1">
      <c r="A899" s="1"/>
      <c r="C899" s="2"/>
      <c r="D899" s="2"/>
      <c r="E899" s="2"/>
      <c r="F899" s="2"/>
      <c r="G899" s="2"/>
      <c r="H899" s="2"/>
      <c r="I899" s="3"/>
      <c r="J899" s="35"/>
      <c r="K899" s="35"/>
      <c r="L899" s="35"/>
      <c r="M899" s="35"/>
      <c r="N899" s="35"/>
      <c r="O899" s="35"/>
      <c r="P899" s="35"/>
      <c r="Q899" s="35"/>
      <c r="R899" s="3"/>
      <c r="S899" s="6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 ht="14.25" customHeight="1">
      <c r="A900" s="1"/>
      <c r="C900" s="2"/>
      <c r="D900" s="2"/>
      <c r="E900" s="2"/>
      <c r="F900" s="2"/>
      <c r="G900" s="2"/>
      <c r="H900" s="2"/>
      <c r="I900" s="3"/>
      <c r="J900" s="35"/>
      <c r="K900" s="35"/>
      <c r="L900" s="35"/>
      <c r="M900" s="35"/>
      <c r="N900" s="35"/>
      <c r="O900" s="35"/>
      <c r="P900" s="35"/>
      <c r="Q900" s="35"/>
      <c r="R900" s="3"/>
      <c r="S900" s="6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 ht="14.25" customHeight="1">
      <c r="A901" s="1"/>
      <c r="C901" s="2"/>
      <c r="D901" s="2"/>
      <c r="E901" s="2"/>
      <c r="F901" s="2"/>
      <c r="G901" s="2"/>
      <c r="H901" s="2"/>
      <c r="I901" s="3"/>
      <c r="J901" s="35"/>
      <c r="K901" s="35"/>
      <c r="L901" s="35"/>
      <c r="M901" s="35"/>
      <c r="N901" s="35"/>
      <c r="O901" s="35"/>
      <c r="P901" s="35"/>
      <c r="Q901" s="35"/>
      <c r="R901" s="3"/>
      <c r="S901" s="6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 ht="14.25" customHeight="1">
      <c r="A902" s="1"/>
      <c r="C902" s="2"/>
      <c r="D902" s="2"/>
      <c r="E902" s="2"/>
      <c r="F902" s="2"/>
      <c r="G902" s="2"/>
      <c r="H902" s="2"/>
      <c r="I902" s="3"/>
      <c r="J902" s="35"/>
      <c r="K902" s="35"/>
      <c r="L902" s="35"/>
      <c r="M902" s="35"/>
      <c r="N902" s="35"/>
      <c r="O902" s="35"/>
      <c r="P902" s="35"/>
      <c r="Q902" s="35"/>
      <c r="R902" s="3"/>
      <c r="S902" s="6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 ht="14.25" customHeight="1">
      <c r="A903" s="1"/>
      <c r="C903" s="2"/>
      <c r="D903" s="2"/>
      <c r="E903" s="2"/>
      <c r="F903" s="2"/>
      <c r="G903" s="2"/>
      <c r="H903" s="2"/>
      <c r="I903" s="3"/>
      <c r="J903" s="35"/>
      <c r="K903" s="35"/>
      <c r="L903" s="35"/>
      <c r="M903" s="35"/>
      <c r="N903" s="35"/>
      <c r="O903" s="35"/>
      <c r="P903" s="35"/>
      <c r="Q903" s="35"/>
      <c r="R903" s="3"/>
      <c r="S903" s="6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 ht="14.25" customHeight="1">
      <c r="A904" s="1"/>
      <c r="C904" s="2"/>
      <c r="D904" s="2"/>
      <c r="E904" s="2"/>
      <c r="F904" s="2"/>
      <c r="G904" s="2"/>
      <c r="H904" s="2"/>
      <c r="I904" s="3"/>
      <c r="J904" s="35"/>
      <c r="K904" s="35"/>
      <c r="L904" s="35"/>
      <c r="M904" s="35"/>
      <c r="N904" s="35"/>
      <c r="O904" s="35"/>
      <c r="P904" s="35"/>
      <c r="Q904" s="35"/>
      <c r="R904" s="3"/>
      <c r="S904" s="6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 ht="14.25" customHeight="1">
      <c r="A905" s="1"/>
      <c r="C905" s="2"/>
      <c r="D905" s="2"/>
      <c r="E905" s="2"/>
      <c r="F905" s="2"/>
      <c r="G905" s="2"/>
      <c r="H905" s="2"/>
      <c r="I905" s="3"/>
      <c r="J905" s="35"/>
      <c r="K905" s="35"/>
      <c r="L905" s="35"/>
      <c r="M905" s="35"/>
      <c r="N905" s="35"/>
      <c r="O905" s="35"/>
      <c r="P905" s="35"/>
      <c r="Q905" s="35"/>
      <c r="R905" s="3"/>
      <c r="S905" s="6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 ht="14.25" customHeight="1">
      <c r="A906" s="1"/>
      <c r="C906" s="2"/>
      <c r="D906" s="2"/>
      <c r="E906" s="2"/>
      <c r="F906" s="2"/>
      <c r="G906" s="2"/>
      <c r="H906" s="2"/>
      <c r="I906" s="3"/>
      <c r="J906" s="35"/>
      <c r="K906" s="35"/>
      <c r="L906" s="35"/>
      <c r="M906" s="35"/>
      <c r="N906" s="35"/>
      <c r="O906" s="35"/>
      <c r="P906" s="35"/>
      <c r="Q906" s="35"/>
      <c r="R906" s="3"/>
      <c r="S906" s="6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 ht="14.25" customHeight="1">
      <c r="A907" s="1"/>
      <c r="C907" s="2"/>
      <c r="D907" s="2"/>
      <c r="E907" s="2"/>
      <c r="F907" s="2"/>
      <c r="G907" s="2"/>
      <c r="H907" s="2"/>
      <c r="I907" s="3"/>
      <c r="J907" s="35"/>
      <c r="K907" s="35"/>
      <c r="L907" s="35"/>
      <c r="M907" s="35"/>
      <c r="N907" s="35"/>
      <c r="O907" s="35"/>
      <c r="P907" s="35"/>
      <c r="Q907" s="35"/>
      <c r="R907" s="3"/>
      <c r="S907" s="6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 ht="14.25" customHeight="1">
      <c r="A908" s="1"/>
      <c r="C908" s="2"/>
      <c r="D908" s="2"/>
      <c r="E908" s="2"/>
      <c r="F908" s="2"/>
      <c r="G908" s="2"/>
      <c r="H908" s="2"/>
      <c r="I908" s="3"/>
      <c r="J908" s="35"/>
      <c r="K908" s="35"/>
      <c r="L908" s="35"/>
      <c r="M908" s="35"/>
      <c r="N908" s="35"/>
      <c r="O908" s="35"/>
      <c r="P908" s="35"/>
      <c r="Q908" s="35"/>
      <c r="R908" s="3"/>
      <c r="S908" s="6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 ht="14.25" customHeight="1">
      <c r="A909" s="1"/>
      <c r="C909" s="2"/>
      <c r="D909" s="2"/>
      <c r="E909" s="2"/>
      <c r="F909" s="2"/>
      <c r="G909" s="2"/>
      <c r="H909" s="2"/>
      <c r="I909" s="3"/>
      <c r="J909" s="35"/>
      <c r="K909" s="35"/>
      <c r="L909" s="35"/>
      <c r="M909" s="35"/>
      <c r="N909" s="35"/>
      <c r="O909" s="35"/>
      <c r="P909" s="35"/>
      <c r="Q909" s="35"/>
      <c r="R909" s="3"/>
      <c r="S909" s="6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 ht="14.25" customHeight="1">
      <c r="A910" s="1"/>
      <c r="C910" s="2"/>
      <c r="D910" s="2"/>
      <c r="E910" s="2"/>
      <c r="F910" s="2"/>
      <c r="G910" s="2"/>
      <c r="H910" s="2"/>
      <c r="I910" s="3"/>
      <c r="J910" s="35"/>
      <c r="K910" s="35"/>
      <c r="L910" s="35"/>
      <c r="M910" s="35"/>
      <c r="N910" s="35"/>
      <c r="O910" s="35"/>
      <c r="P910" s="35"/>
      <c r="Q910" s="35"/>
      <c r="R910" s="3"/>
      <c r="S910" s="6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 ht="14.25" customHeight="1">
      <c r="A911" s="1"/>
      <c r="C911" s="2"/>
      <c r="D911" s="2"/>
      <c r="E911" s="2"/>
      <c r="F911" s="2"/>
      <c r="G911" s="2"/>
      <c r="H911" s="2"/>
      <c r="I911" s="3"/>
      <c r="J911" s="35"/>
      <c r="K911" s="35"/>
      <c r="L911" s="35"/>
      <c r="M911" s="35"/>
      <c r="N911" s="35"/>
      <c r="O911" s="35"/>
      <c r="P911" s="35"/>
      <c r="Q911" s="35"/>
      <c r="R911" s="3"/>
      <c r="S911" s="6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 ht="14.25" customHeight="1">
      <c r="A912" s="1"/>
      <c r="C912" s="2"/>
      <c r="D912" s="2"/>
      <c r="E912" s="2"/>
      <c r="F912" s="2"/>
      <c r="G912" s="2"/>
      <c r="H912" s="2"/>
      <c r="I912" s="3"/>
      <c r="J912" s="35"/>
      <c r="K912" s="35"/>
      <c r="L912" s="35"/>
      <c r="M912" s="35"/>
      <c r="N912" s="35"/>
      <c r="O912" s="35"/>
      <c r="P912" s="35"/>
      <c r="Q912" s="35"/>
      <c r="R912" s="3"/>
      <c r="S912" s="6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 ht="14.25" customHeight="1">
      <c r="A913" s="1"/>
      <c r="C913" s="2"/>
      <c r="D913" s="2"/>
      <c r="E913" s="2"/>
      <c r="F913" s="2"/>
      <c r="G913" s="2"/>
      <c r="H913" s="2"/>
      <c r="I913" s="3"/>
      <c r="J913" s="35"/>
      <c r="K913" s="35"/>
      <c r="L913" s="35"/>
      <c r="M913" s="35"/>
      <c r="N913" s="35"/>
      <c r="O913" s="35"/>
      <c r="P913" s="35"/>
      <c r="Q913" s="35"/>
      <c r="R913" s="3"/>
      <c r="S913" s="6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 ht="14.25" customHeight="1">
      <c r="A914" s="1"/>
      <c r="C914" s="2"/>
      <c r="D914" s="2"/>
      <c r="E914" s="2"/>
      <c r="F914" s="2"/>
      <c r="G914" s="2"/>
      <c r="H914" s="2"/>
      <c r="I914" s="3"/>
      <c r="J914" s="35"/>
      <c r="K914" s="35"/>
      <c r="L914" s="35"/>
      <c r="M914" s="35"/>
      <c r="N914" s="35"/>
      <c r="O914" s="35"/>
      <c r="P914" s="35"/>
      <c r="Q914" s="35"/>
      <c r="R914" s="3"/>
      <c r="S914" s="6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 ht="14.25" customHeight="1">
      <c r="A915" s="1"/>
      <c r="C915" s="2"/>
      <c r="D915" s="2"/>
      <c r="E915" s="2"/>
      <c r="F915" s="2"/>
      <c r="G915" s="2"/>
      <c r="H915" s="2"/>
      <c r="I915" s="3"/>
      <c r="J915" s="35"/>
      <c r="K915" s="35"/>
      <c r="L915" s="35"/>
      <c r="M915" s="35"/>
      <c r="N915" s="35"/>
      <c r="O915" s="35"/>
      <c r="P915" s="35"/>
      <c r="Q915" s="35"/>
      <c r="R915" s="3"/>
      <c r="S915" s="6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 ht="14.25" customHeight="1">
      <c r="A916" s="1"/>
      <c r="C916" s="2"/>
      <c r="D916" s="2"/>
      <c r="E916" s="2"/>
      <c r="F916" s="2"/>
      <c r="G916" s="2"/>
      <c r="H916" s="2"/>
      <c r="I916" s="3"/>
      <c r="J916" s="35"/>
      <c r="K916" s="35"/>
      <c r="L916" s="35"/>
      <c r="M916" s="35"/>
      <c r="N916" s="35"/>
      <c r="O916" s="35"/>
      <c r="P916" s="35"/>
      <c r="Q916" s="35"/>
      <c r="R916" s="3"/>
      <c r="S916" s="6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 ht="14.25" customHeight="1">
      <c r="A917" s="1"/>
      <c r="C917" s="2"/>
      <c r="D917" s="2"/>
      <c r="E917" s="2"/>
      <c r="F917" s="2"/>
      <c r="G917" s="2"/>
      <c r="H917" s="2"/>
      <c r="I917" s="3"/>
      <c r="J917" s="35"/>
      <c r="K917" s="35"/>
      <c r="L917" s="35"/>
      <c r="M917" s="35"/>
      <c r="N917" s="35"/>
      <c r="O917" s="35"/>
      <c r="P917" s="35"/>
      <c r="Q917" s="35"/>
      <c r="R917" s="3"/>
      <c r="S917" s="6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 ht="14.25" customHeight="1">
      <c r="A918" s="1"/>
      <c r="C918" s="2"/>
      <c r="D918" s="2"/>
      <c r="E918" s="2"/>
      <c r="F918" s="2"/>
      <c r="G918" s="2"/>
      <c r="H918" s="2"/>
      <c r="I918" s="3"/>
      <c r="J918" s="35"/>
      <c r="K918" s="35"/>
      <c r="L918" s="35"/>
      <c r="M918" s="35"/>
      <c r="N918" s="35"/>
      <c r="O918" s="35"/>
      <c r="P918" s="35"/>
      <c r="Q918" s="35"/>
      <c r="R918" s="3"/>
      <c r="S918" s="6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 ht="14.25" customHeight="1">
      <c r="A919" s="1"/>
      <c r="C919" s="2"/>
      <c r="D919" s="2"/>
      <c r="E919" s="2"/>
      <c r="F919" s="2"/>
      <c r="G919" s="2"/>
      <c r="H919" s="2"/>
      <c r="I919" s="3"/>
      <c r="J919" s="35"/>
      <c r="K919" s="35"/>
      <c r="L919" s="35"/>
      <c r="M919" s="35"/>
      <c r="N919" s="35"/>
      <c r="O919" s="35"/>
      <c r="P919" s="35"/>
      <c r="Q919" s="35"/>
      <c r="R919" s="3"/>
      <c r="S919" s="6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 ht="14.25" customHeight="1">
      <c r="A920" s="1"/>
      <c r="C920" s="2"/>
      <c r="D920" s="2"/>
      <c r="E920" s="2"/>
      <c r="F920" s="2"/>
      <c r="G920" s="2"/>
      <c r="H920" s="2"/>
      <c r="I920" s="3"/>
      <c r="J920" s="35"/>
      <c r="K920" s="35"/>
      <c r="L920" s="35"/>
      <c r="M920" s="35"/>
      <c r="N920" s="35"/>
      <c r="O920" s="35"/>
      <c r="P920" s="35"/>
      <c r="Q920" s="35"/>
      <c r="R920" s="3"/>
      <c r="S920" s="6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 ht="14.25" customHeight="1">
      <c r="A921" s="1"/>
      <c r="C921" s="2"/>
      <c r="D921" s="2"/>
      <c r="E921" s="2"/>
      <c r="F921" s="2"/>
      <c r="G921" s="2"/>
      <c r="H921" s="2"/>
      <c r="I921" s="3"/>
      <c r="J921" s="35"/>
      <c r="K921" s="35"/>
      <c r="L921" s="35"/>
      <c r="M921" s="35"/>
      <c r="N921" s="35"/>
      <c r="O921" s="35"/>
      <c r="P921" s="35"/>
      <c r="Q921" s="35"/>
      <c r="R921" s="3"/>
      <c r="S921" s="6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 ht="14.25" customHeight="1">
      <c r="A922" s="1"/>
      <c r="C922" s="2"/>
      <c r="D922" s="2"/>
      <c r="E922" s="2"/>
      <c r="F922" s="2"/>
      <c r="G922" s="2"/>
      <c r="H922" s="2"/>
      <c r="I922" s="3"/>
      <c r="J922" s="35"/>
      <c r="K922" s="35"/>
      <c r="L922" s="35"/>
      <c r="M922" s="35"/>
      <c r="N922" s="35"/>
      <c r="O922" s="35"/>
      <c r="P922" s="35"/>
      <c r="Q922" s="35"/>
      <c r="R922" s="3"/>
      <c r="S922" s="6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 ht="14.25" customHeight="1">
      <c r="A923" s="1"/>
      <c r="C923" s="2"/>
      <c r="D923" s="2"/>
      <c r="E923" s="2"/>
      <c r="F923" s="2"/>
      <c r="G923" s="2"/>
      <c r="H923" s="2"/>
      <c r="I923" s="3"/>
      <c r="J923" s="35"/>
      <c r="K923" s="35"/>
      <c r="L923" s="35"/>
      <c r="M923" s="35"/>
      <c r="N923" s="35"/>
      <c r="O923" s="35"/>
      <c r="P923" s="35"/>
      <c r="Q923" s="35"/>
      <c r="R923" s="3"/>
      <c r="S923" s="6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 ht="14.25" customHeight="1">
      <c r="A924" s="1"/>
      <c r="C924" s="2"/>
      <c r="D924" s="2"/>
      <c r="E924" s="2"/>
      <c r="F924" s="2"/>
      <c r="G924" s="2"/>
      <c r="H924" s="2"/>
      <c r="I924" s="3"/>
      <c r="J924" s="35"/>
      <c r="K924" s="35"/>
      <c r="L924" s="35"/>
      <c r="M924" s="35"/>
      <c r="N924" s="35"/>
      <c r="O924" s="35"/>
      <c r="P924" s="35"/>
      <c r="Q924" s="35"/>
      <c r="R924" s="3"/>
      <c r="S924" s="6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 ht="14.25" customHeight="1">
      <c r="A925" s="1"/>
      <c r="C925" s="2"/>
      <c r="D925" s="2"/>
      <c r="E925" s="2"/>
      <c r="F925" s="2"/>
      <c r="G925" s="2"/>
      <c r="H925" s="2"/>
      <c r="I925" s="3"/>
      <c r="J925" s="35"/>
      <c r="K925" s="35"/>
      <c r="L925" s="35"/>
      <c r="M925" s="35"/>
      <c r="N925" s="35"/>
      <c r="O925" s="35"/>
      <c r="P925" s="35"/>
      <c r="Q925" s="35"/>
      <c r="R925" s="3"/>
      <c r="S925" s="6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 ht="14.25" customHeight="1">
      <c r="A926" s="1"/>
      <c r="C926" s="2"/>
      <c r="D926" s="2"/>
      <c r="E926" s="2"/>
      <c r="F926" s="2"/>
      <c r="G926" s="2"/>
      <c r="H926" s="2"/>
      <c r="I926" s="3"/>
      <c r="J926" s="35"/>
      <c r="K926" s="35"/>
      <c r="L926" s="35"/>
      <c r="M926" s="35"/>
      <c r="N926" s="35"/>
      <c r="O926" s="35"/>
      <c r="P926" s="35"/>
      <c r="Q926" s="35"/>
      <c r="R926" s="3"/>
      <c r="S926" s="6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 ht="14.25" customHeight="1">
      <c r="A927" s="1"/>
      <c r="C927" s="2"/>
      <c r="D927" s="2"/>
      <c r="E927" s="2"/>
      <c r="F927" s="2"/>
      <c r="G927" s="2"/>
      <c r="H927" s="2"/>
      <c r="I927" s="3"/>
      <c r="J927" s="35"/>
      <c r="K927" s="35"/>
      <c r="L927" s="35"/>
      <c r="M927" s="35"/>
      <c r="N927" s="35"/>
      <c r="O927" s="35"/>
      <c r="P927" s="35"/>
      <c r="Q927" s="35"/>
      <c r="R927" s="3"/>
      <c r="S927" s="6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 ht="14.25" customHeight="1">
      <c r="A928" s="1"/>
      <c r="C928" s="2"/>
      <c r="D928" s="2"/>
      <c r="E928" s="2"/>
      <c r="F928" s="2"/>
      <c r="G928" s="2"/>
      <c r="H928" s="2"/>
      <c r="I928" s="3"/>
      <c r="J928" s="35"/>
      <c r="K928" s="35"/>
      <c r="L928" s="35"/>
      <c r="M928" s="35"/>
      <c r="N928" s="35"/>
      <c r="O928" s="35"/>
      <c r="P928" s="35"/>
      <c r="Q928" s="35"/>
      <c r="R928" s="3"/>
      <c r="S928" s="6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 ht="14.25" customHeight="1">
      <c r="A929" s="1"/>
      <c r="C929" s="2"/>
      <c r="D929" s="2"/>
      <c r="E929" s="2"/>
      <c r="F929" s="2"/>
      <c r="G929" s="2"/>
      <c r="H929" s="2"/>
      <c r="I929" s="3"/>
      <c r="J929" s="35"/>
      <c r="K929" s="35"/>
      <c r="L929" s="35"/>
      <c r="M929" s="35"/>
      <c r="N929" s="35"/>
      <c r="O929" s="35"/>
      <c r="P929" s="35"/>
      <c r="Q929" s="35"/>
      <c r="R929" s="3"/>
      <c r="S929" s="6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 ht="14.25" customHeight="1">
      <c r="A930" s="1"/>
      <c r="C930" s="2"/>
      <c r="D930" s="2"/>
      <c r="E930" s="2"/>
      <c r="F930" s="2"/>
      <c r="G930" s="2"/>
      <c r="H930" s="2"/>
      <c r="I930" s="3"/>
      <c r="J930" s="35"/>
      <c r="K930" s="35"/>
      <c r="L930" s="35"/>
      <c r="M930" s="35"/>
      <c r="N930" s="35"/>
      <c r="O930" s="35"/>
      <c r="P930" s="35"/>
      <c r="Q930" s="35"/>
      <c r="R930" s="3"/>
      <c r="S930" s="6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 ht="14.25" customHeight="1">
      <c r="A931" s="1"/>
      <c r="C931" s="2"/>
      <c r="D931" s="2"/>
      <c r="E931" s="2"/>
      <c r="F931" s="2"/>
      <c r="G931" s="2"/>
      <c r="H931" s="2"/>
      <c r="I931" s="3"/>
      <c r="J931" s="35"/>
      <c r="K931" s="35"/>
      <c r="L931" s="35"/>
      <c r="M931" s="35"/>
      <c r="N931" s="35"/>
      <c r="O931" s="35"/>
      <c r="P931" s="35"/>
      <c r="Q931" s="35"/>
      <c r="R931" s="3"/>
      <c r="S931" s="6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 ht="14.25" customHeight="1">
      <c r="A932" s="1"/>
      <c r="C932" s="2"/>
      <c r="D932" s="2"/>
      <c r="E932" s="2"/>
      <c r="F932" s="2"/>
      <c r="G932" s="2"/>
      <c r="H932" s="2"/>
      <c r="I932" s="3"/>
      <c r="J932" s="35"/>
      <c r="K932" s="35"/>
      <c r="L932" s="35"/>
      <c r="M932" s="35"/>
      <c r="N932" s="35"/>
      <c r="O932" s="35"/>
      <c r="P932" s="35"/>
      <c r="Q932" s="35"/>
      <c r="R932" s="3"/>
      <c r="S932" s="6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 ht="14.25" customHeight="1">
      <c r="A933" s="1"/>
      <c r="C933" s="2"/>
      <c r="D933" s="2"/>
      <c r="E933" s="2"/>
      <c r="F933" s="2"/>
      <c r="G933" s="2"/>
      <c r="H933" s="2"/>
      <c r="I933" s="3"/>
      <c r="J933" s="35"/>
      <c r="K933" s="35"/>
      <c r="L933" s="35"/>
      <c r="M933" s="35"/>
      <c r="N933" s="35"/>
      <c r="O933" s="35"/>
      <c r="P933" s="35"/>
      <c r="Q933" s="35"/>
      <c r="R933" s="3"/>
      <c r="S933" s="6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 ht="14.25" customHeight="1">
      <c r="A934" s="1"/>
      <c r="C934" s="2"/>
      <c r="D934" s="2"/>
      <c r="E934" s="2"/>
      <c r="F934" s="2"/>
      <c r="G934" s="2"/>
      <c r="H934" s="2"/>
      <c r="I934" s="3"/>
      <c r="J934" s="35"/>
      <c r="K934" s="35"/>
      <c r="L934" s="35"/>
      <c r="M934" s="35"/>
      <c r="N934" s="35"/>
      <c r="O934" s="35"/>
      <c r="P934" s="35"/>
      <c r="Q934" s="35"/>
      <c r="R934" s="3"/>
      <c r="S934" s="6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 ht="14.25" customHeight="1">
      <c r="A935" s="1"/>
      <c r="C935" s="2"/>
      <c r="D935" s="2"/>
      <c r="E935" s="2"/>
      <c r="F935" s="2"/>
      <c r="G935" s="2"/>
      <c r="H935" s="2"/>
      <c r="I935" s="3"/>
      <c r="J935" s="35"/>
      <c r="K935" s="35"/>
      <c r="L935" s="35"/>
      <c r="M935" s="35"/>
      <c r="N935" s="35"/>
      <c r="O935" s="35"/>
      <c r="P935" s="35"/>
      <c r="Q935" s="35"/>
      <c r="R935" s="3"/>
      <c r="S935" s="6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 ht="14.25" customHeight="1">
      <c r="A936" s="1"/>
      <c r="C936" s="2"/>
      <c r="D936" s="2"/>
      <c r="E936" s="2"/>
      <c r="F936" s="2"/>
      <c r="G936" s="2"/>
      <c r="H936" s="2"/>
      <c r="I936" s="3"/>
      <c r="J936" s="35"/>
      <c r="K936" s="35"/>
      <c r="L936" s="35"/>
      <c r="M936" s="35"/>
      <c r="N936" s="35"/>
      <c r="O936" s="35"/>
      <c r="P936" s="35"/>
      <c r="Q936" s="35"/>
      <c r="R936" s="3"/>
      <c r="S936" s="6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 ht="14.25" customHeight="1">
      <c r="A937" s="1"/>
      <c r="C937" s="2"/>
      <c r="D937" s="2"/>
      <c r="E937" s="2"/>
      <c r="F937" s="2"/>
      <c r="G937" s="2"/>
      <c r="H937" s="2"/>
      <c r="I937" s="3"/>
      <c r="J937" s="35"/>
      <c r="K937" s="35"/>
      <c r="L937" s="35"/>
      <c r="M937" s="35"/>
      <c r="N937" s="35"/>
      <c r="O937" s="35"/>
      <c r="P937" s="35"/>
      <c r="Q937" s="35"/>
      <c r="R937" s="3"/>
      <c r="S937" s="6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 ht="14.25" customHeight="1">
      <c r="A938" s="1"/>
      <c r="C938" s="2"/>
      <c r="D938" s="2"/>
      <c r="E938" s="2"/>
      <c r="F938" s="2"/>
      <c r="G938" s="2"/>
      <c r="H938" s="2"/>
      <c r="I938" s="3"/>
      <c r="J938" s="35"/>
      <c r="K938" s="35"/>
      <c r="L938" s="35"/>
      <c r="M938" s="35"/>
      <c r="N938" s="35"/>
      <c r="O938" s="35"/>
      <c r="P938" s="35"/>
      <c r="Q938" s="35"/>
      <c r="R938" s="3"/>
      <c r="S938" s="6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 ht="14.25" customHeight="1">
      <c r="A939" s="1"/>
      <c r="C939" s="2"/>
      <c r="D939" s="2"/>
      <c r="E939" s="2"/>
      <c r="F939" s="2"/>
      <c r="G939" s="2"/>
      <c r="H939" s="2"/>
      <c r="I939" s="3"/>
      <c r="J939" s="35"/>
      <c r="K939" s="35"/>
      <c r="L939" s="35"/>
      <c r="M939" s="35"/>
      <c r="N939" s="35"/>
      <c r="O939" s="35"/>
      <c r="P939" s="35"/>
      <c r="Q939" s="35"/>
      <c r="R939" s="3"/>
      <c r="S939" s="6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 ht="14.25" customHeight="1">
      <c r="A940" s="1"/>
      <c r="C940" s="2"/>
      <c r="D940" s="2"/>
      <c r="E940" s="2"/>
      <c r="F940" s="2"/>
      <c r="G940" s="2"/>
      <c r="H940" s="2"/>
      <c r="I940" s="3"/>
      <c r="J940" s="35"/>
      <c r="K940" s="35"/>
      <c r="L940" s="35"/>
      <c r="M940" s="35"/>
      <c r="N940" s="35"/>
      <c r="O940" s="35"/>
      <c r="P940" s="35"/>
      <c r="Q940" s="35"/>
      <c r="R940" s="3"/>
      <c r="S940" s="6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 ht="14.25" customHeight="1">
      <c r="A941" s="1"/>
      <c r="C941" s="2"/>
      <c r="D941" s="2"/>
      <c r="E941" s="2"/>
      <c r="F941" s="2"/>
      <c r="G941" s="2"/>
      <c r="H941" s="2"/>
      <c r="I941" s="3"/>
      <c r="J941" s="35"/>
      <c r="K941" s="35"/>
      <c r="L941" s="35"/>
      <c r="M941" s="35"/>
      <c r="N941" s="35"/>
      <c r="O941" s="35"/>
      <c r="P941" s="35"/>
      <c r="Q941" s="35"/>
      <c r="R941" s="3"/>
      <c r="S941" s="6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 ht="14.25" customHeight="1">
      <c r="A942" s="1"/>
      <c r="C942" s="2"/>
      <c r="D942" s="2"/>
      <c r="E942" s="2"/>
      <c r="F942" s="2"/>
      <c r="G942" s="2"/>
      <c r="H942" s="2"/>
      <c r="I942" s="3"/>
      <c r="J942" s="35"/>
      <c r="K942" s="35"/>
      <c r="L942" s="35"/>
      <c r="M942" s="35"/>
      <c r="N942" s="35"/>
      <c r="O942" s="35"/>
      <c r="P942" s="35"/>
      <c r="Q942" s="35"/>
      <c r="R942" s="3"/>
      <c r="S942" s="6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 ht="14.25" customHeight="1">
      <c r="A943" s="1"/>
      <c r="C943" s="2"/>
      <c r="D943" s="2"/>
      <c r="E943" s="2"/>
      <c r="F943" s="2"/>
      <c r="G943" s="2"/>
      <c r="H943" s="2"/>
      <c r="I943" s="3"/>
      <c r="J943" s="35"/>
      <c r="K943" s="35"/>
      <c r="L943" s="35"/>
      <c r="M943" s="35"/>
      <c r="N943" s="35"/>
      <c r="O943" s="35"/>
      <c r="P943" s="35"/>
      <c r="Q943" s="35"/>
      <c r="R943" s="3"/>
      <c r="S943" s="6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 ht="14.25" customHeight="1">
      <c r="A944" s="1"/>
      <c r="C944" s="2"/>
      <c r="D944" s="2"/>
      <c r="E944" s="2"/>
      <c r="F944" s="2"/>
      <c r="G944" s="2"/>
      <c r="H944" s="2"/>
      <c r="I944" s="3"/>
      <c r="J944" s="35"/>
      <c r="K944" s="35"/>
      <c r="L944" s="35"/>
      <c r="M944" s="35"/>
      <c r="N944" s="35"/>
      <c r="O944" s="35"/>
      <c r="P944" s="35"/>
      <c r="Q944" s="35"/>
      <c r="R944" s="3"/>
      <c r="S944" s="6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 ht="14.25" customHeight="1">
      <c r="A945" s="1"/>
      <c r="C945" s="2"/>
      <c r="D945" s="2"/>
      <c r="E945" s="2"/>
      <c r="F945" s="2"/>
      <c r="G945" s="2"/>
      <c r="H945" s="2"/>
      <c r="I945" s="3"/>
      <c r="J945" s="35"/>
      <c r="K945" s="35"/>
      <c r="L945" s="35"/>
      <c r="M945" s="35"/>
      <c r="N945" s="35"/>
      <c r="O945" s="35"/>
      <c r="P945" s="35"/>
      <c r="Q945" s="35"/>
      <c r="R945" s="3"/>
      <c r="S945" s="6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 ht="14.25" customHeight="1">
      <c r="A946" s="1"/>
      <c r="C946" s="2"/>
      <c r="D946" s="2"/>
      <c r="E946" s="2"/>
      <c r="F946" s="2"/>
      <c r="G946" s="2"/>
      <c r="H946" s="2"/>
      <c r="I946" s="3"/>
      <c r="J946" s="35"/>
      <c r="K946" s="35"/>
      <c r="L946" s="35"/>
      <c r="M946" s="35"/>
      <c r="N946" s="35"/>
      <c r="O946" s="35"/>
      <c r="P946" s="35"/>
      <c r="Q946" s="35"/>
      <c r="R946" s="3"/>
      <c r="S946" s="6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 ht="14.25" customHeight="1">
      <c r="A947" s="1"/>
      <c r="C947" s="2"/>
      <c r="D947" s="2"/>
      <c r="E947" s="2"/>
      <c r="F947" s="2"/>
      <c r="G947" s="2"/>
      <c r="H947" s="2"/>
      <c r="I947" s="3"/>
      <c r="J947" s="35"/>
      <c r="K947" s="35"/>
      <c r="L947" s="35"/>
      <c r="M947" s="35"/>
      <c r="N947" s="35"/>
      <c r="O947" s="35"/>
      <c r="P947" s="35"/>
      <c r="Q947" s="35"/>
      <c r="R947" s="3"/>
      <c r="S947" s="6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 ht="14.25" customHeight="1">
      <c r="A948" s="1"/>
      <c r="C948" s="2"/>
      <c r="D948" s="2"/>
      <c r="E948" s="2"/>
      <c r="F948" s="2"/>
      <c r="G948" s="2"/>
      <c r="H948" s="2"/>
      <c r="I948" s="3"/>
      <c r="J948" s="35"/>
      <c r="K948" s="35"/>
      <c r="L948" s="35"/>
      <c r="M948" s="35"/>
      <c r="N948" s="35"/>
      <c r="O948" s="35"/>
      <c r="P948" s="35"/>
      <c r="Q948" s="35"/>
      <c r="R948" s="3"/>
      <c r="S948" s="6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 ht="14.25" customHeight="1">
      <c r="A949" s="1"/>
      <c r="C949" s="2"/>
      <c r="D949" s="2"/>
      <c r="E949" s="2"/>
      <c r="F949" s="2"/>
      <c r="G949" s="2"/>
      <c r="H949" s="2"/>
      <c r="I949" s="3"/>
      <c r="J949" s="35"/>
      <c r="K949" s="35"/>
      <c r="L949" s="35"/>
      <c r="M949" s="35"/>
      <c r="N949" s="35"/>
      <c r="O949" s="35"/>
      <c r="P949" s="35"/>
      <c r="Q949" s="35"/>
      <c r="R949" s="3"/>
      <c r="S949" s="6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 ht="14.25" customHeight="1">
      <c r="A950" s="1"/>
      <c r="C950" s="2"/>
      <c r="D950" s="2"/>
      <c r="E950" s="2"/>
      <c r="F950" s="2"/>
      <c r="G950" s="2"/>
      <c r="H950" s="2"/>
      <c r="I950" s="3"/>
      <c r="J950" s="35"/>
      <c r="K950" s="35"/>
      <c r="L950" s="35"/>
      <c r="M950" s="35"/>
      <c r="N950" s="35"/>
      <c r="O950" s="35"/>
      <c r="P950" s="35"/>
      <c r="Q950" s="35"/>
      <c r="R950" s="3"/>
      <c r="S950" s="6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 ht="14.25" customHeight="1">
      <c r="A951" s="1"/>
      <c r="C951" s="2"/>
      <c r="D951" s="2"/>
      <c r="E951" s="2"/>
      <c r="F951" s="2"/>
      <c r="G951" s="2"/>
      <c r="H951" s="2"/>
      <c r="I951" s="3"/>
      <c r="J951" s="35"/>
      <c r="K951" s="35"/>
      <c r="L951" s="35"/>
      <c r="M951" s="35"/>
      <c r="N951" s="35"/>
      <c r="O951" s="35"/>
      <c r="P951" s="35"/>
      <c r="Q951" s="35"/>
      <c r="R951" s="3"/>
      <c r="S951" s="6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 ht="14.25" customHeight="1">
      <c r="A952" s="1"/>
      <c r="C952" s="2"/>
      <c r="D952" s="2"/>
      <c r="E952" s="2"/>
      <c r="F952" s="2"/>
      <c r="G952" s="2"/>
      <c r="H952" s="2"/>
      <c r="I952" s="3"/>
      <c r="J952" s="35"/>
      <c r="K952" s="35"/>
      <c r="L952" s="35"/>
      <c r="M952" s="35"/>
      <c r="N952" s="35"/>
      <c r="O952" s="35"/>
      <c r="P952" s="35"/>
      <c r="Q952" s="35"/>
      <c r="R952" s="3"/>
      <c r="S952" s="6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 ht="14.25" customHeight="1">
      <c r="A953" s="1"/>
      <c r="C953" s="2"/>
      <c r="D953" s="2"/>
      <c r="E953" s="2"/>
      <c r="F953" s="2"/>
      <c r="G953" s="2"/>
      <c r="H953" s="2"/>
      <c r="I953" s="3"/>
      <c r="J953" s="35"/>
      <c r="K953" s="35"/>
      <c r="L953" s="35"/>
      <c r="M953" s="35"/>
      <c r="N953" s="35"/>
      <c r="O953" s="35"/>
      <c r="P953" s="35"/>
      <c r="Q953" s="35"/>
      <c r="R953" s="3"/>
      <c r="S953" s="6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 ht="14.25" customHeight="1">
      <c r="A954" s="1"/>
      <c r="C954" s="2"/>
      <c r="D954" s="2"/>
      <c r="E954" s="2"/>
      <c r="F954" s="2"/>
      <c r="G954" s="2"/>
      <c r="H954" s="2"/>
      <c r="I954" s="3"/>
      <c r="J954" s="35"/>
      <c r="K954" s="35"/>
      <c r="L954" s="35"/>
      <c r="M954" s="35"/>
      <c r="N954" s="35"/>
      <c r="O954" s="35"/>
      <c r="P954" s="35"/>
      <c r="Q954" s="35"/>
      <c r="R954" s="3"/>
      <c r="S954" s="6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 ht="14.25" customHeight="1">
      <c r="A955" s="1"/>
      <c r="C955" s="2"/>
      <c r="D955" s="2"/>
      <c r="E955" s="2"/>
      <c r="F955" s="2"/>
      <c r="G955" s="2"/>
      <c r="H955" s="2"/>
      <c r="I955" s="3"/>
      <c r="J955" s="35"/>
      <c r="K955" s="35"/>
      <c r="L955" s="35"/>
      <c r="M955" s="35"/>
      <c r="N955" s="35"/>
      <c r="O955" s="35"/>
      <c r="P955" s="35"/>
      <c r="Q955" s="35"/>
      <c r="R955" s="3"/>
      <c r="S955" s="6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 ht="14.25" customHeight="1">
      <c r="A956" s="1"/>
      <c r="C956" s="2"/>
      <c r="D956" s="2"/>
      <c r="E956" s="2"/>
      <c r="F956" s="2"/>
      <c r="G956" s="2"/>
      <c r="H956" s="2"/>
      <c r="I956" s="3"/>
      <c r="J956" s="35"/>
      <c r="K956" s="35"/>
      <c r="L956" s="35"/>
      <c r="M956" s="35"/>
      <c r="N956" s="35"/>
      <c r="O956" s="35"/>
      <c r="P956" s="35"/>
      <c r="Q956" s="35"/>
      <c r="R956" s="3"/>
      <c r="S956" s="6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 ht="14.25" customHeight="1">
      <c r="A957" s="1"/>
      <c r="C957" s="2"/>
      <c r="D957" s="2"/>
      <c r="E957" s="2"/>
      <c r="F957" s="2"/>
      <c r="G957" s="2"/>
      <c r="H957" s="2"/>
      <c r="I957" s="3"/>
      <c r="J957" s="35"/>
      <c r="K957" s="35"/>
      <c r="L957" s="35"/>
      <c r="M957" s="35"/>
      <c r="N957" s="35"/>
      <c r="O957" s="35"/>
      <c r="P957" s="35"/>
      <c r="Q957" s="35"/>
      <c r="R957" s="3"/>
      <c r="S957" s="6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 ht="14.25" customHeight="1">
      <c r="A958" s="1"/>
      <c r="C958" s="2"/>
      <c r="D958" s="2"/>
      <c r="E958" s="2"/>
      <c r="F958" s="2"/>
      <c r="G958" s="2"/>
      <c r="H958" s="2"/>
      <c r="I958" s="3"/>
      <c r="J958" s="35"/>
      <c r="K958" s="35"/>
      <c r="L958" s="35"/>
      <c r="M958" s="35"/>
      <c r="N958" s="35"/>
      <c r="O958" s="35"/>
      <c r="P958" s="35"/>
      <c r="Q958" s="35"/>
      <c r="R958" s="3"/>
      <c r="S958" s="6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 ht="14.25" customHeight="1">
      <c r="A959" s="1"/>
      <c r="C959" s="2"/>
      <c r="D959" s="2"/>
      <c r="E959" s="2"/>
      <c r="F959" s="2"/>
      <c r="G959" s="2"/>
      <c r="H959" s="2"/>
      <c r="I959" s="3"/>
      <c r="J959" s="35"/>
      <c r="K959" s="35"/>
      <c r="L959" s="35"/>
      <c r="M959" s="35"/>
      <c r="N959" s="35"/>
      <c r="O959" s="35"/>
      <c r="P959" s="35"/>
      <c r="Q959" s="35"/>
      <c r="R959" s="3"/>
      <c r="S959" s="6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 ht="14.25" customHeight="1">
      <c r="A960" s="1"/>
      <c r="C960" s="2"/>
      <c r="D960" s="2"/>
      <c r="E960" s="2"/>
      <c r="F960" s="2"/>
      <c r="G960" s="2"/>
      <c r="H960" s="2"/>
      <c r="I960" s="3"/>
      <c r="J960" s="35"/>
      <c r="K960" s="35"/>
      <c r="L960" s="35"/>
      <c r="M960" s="35"/>
      <c r="N960" s="35"/>
      <c r="O960" s="35"/>
      <c r="P960" s="35"/>
      <c r="Q960" s="35"/>
      <c r="R960" s="3"/>
      <c r="S960" s="6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 ht="14.25" customHeight="1">
      <c r="A961" s="1"/>
      <c r="C961" s="2"/>
      <c r="D961" s="2"/>
      <c r="E961" s="2"/>
      <c r="F961" s="2"/>
      <c r="G961" s="2"/>
      <c r="H961" s="2"/>
      <c r="I961" s="3"/>
      <c r="J961" s="35"/>
      <c r="K961" s="35"/>
      <c r="L961" s="35"/>
      <c r="M961" s="35"/>
      <c r="N961" s="35"/>
      <c r="O961" s="35"/>
      <c r="P961" s="35"/>
      <c r="Q961" s="35"/>
      <c r="R961" s="3"/>
      <c r="S961" s="6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 ht="14.25" customHeight="1">
      <c r="A962" s="1"/>
      <c r="C962" s="2"/>
      <c r="D962" s="2"/>
      <c r="E962" s="2"/>
      <c r="F962" s="2"/>
      <c r="G962" s="2"/>
      <c r="H962" s="2"/>
      <c r="I962" s="3"/>
      <c r="J962" s="35"/>
      <c r="K962" s="35"/>
      <c r="L962" s="35"/>
      <c r="M962" s="35"/>
      <c r="N962" s="35"/>
      <c r="O962" s="35"/>
      <c r="P962" s="35"/>
      <c r="Q962" s="35"/>
      <c r="R962" s="3"/>
      <c r="S962" s="6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 ht="14.25" customHeight="1">
      <c r="A963" s="1"/>
      <c r="C963" s="2"/>
      <c r="D963" s="2"/>
      <c r="E963" s="2"/>
      <c r="F963" s="2"/>
      <c r="G963" s="2"/>
      <c r="H963" s="2"/>
      <c r="I963" s="3"/>
      <c r="J963" s="35"/>
      <c r="K963" s="35"/>
      <c r="L963" s="35"/>
      <c r="M963" s="35"/>
      <c r="N963" s="35"/>
      <c r="O963" s="35"/>
      <c r="P963" s="35"/>
      <c r="Q963" s="35"/>
      <c r="R963" s="3"/>
      <c r="S963" s="6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 ht="14.25" customHeight="1">
      <c r="A964" s="1"/>
      <c r="C964" s="2"/>
      <c r="D964" s="2"/>
      <c r="E964" s="2"/>
      <c r="F964" s="2"/>
      <c r="G964" s="2"/>
      <c r="H964" s="2"/>
      <c r="I964" s="3"/>
      <c r="J964" s="35"/>
      <c r="K964" s="35"/>
      <c r="L964" s="35"/>
      <c r="M964" s="35"/>
      <c r="N964" s="35"/>
      <c r="O964" s="35"/>
      <c r="P964" s="35"/>
      <c r="Q964" s="35"/>
      <c r="R964" s="3"/>
      <c r="S964" s="6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 ht="14.25" customHeight="1">
      <c r="A965" s="1"/>
      <c r="C965" s="2"/>
      <c r="D965" s="2"/>
      <c r="E965" s="2"/>
      <c r="F965" s="2"/>
      <c r="G965" s="2"/>
      <c r="H965" s="2"/>
      <c r="I965" s="3"/>
      <c r="J965" s="35"/>
      <c r="K965" s="35"/>
      <c r="L965" s="35"/>
      <c r="M965" s="35"/>
      <c r="N965" s="35"/>
      <c r="O965" s="35"/>
      <c r="P965" s="35"/>
      <c r="Q965" s="35"/>
      <c r="R965" s="3"/>
      <c r="S965" s="6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 ht="14.25" customHeight="1">
      <c r="A966" s="1"/>
      <c r="C966" s="2"/>
      <c r="D966" s="2"/>
      <c r="E966" s="2"/>
      <c r="F966" s="2"/>
      <c r="G966" s="2"/>
      <c r="H966" s="2"/>
      <c r="I966" s="3"/>
      <c r="J966" s="35"/>
      <c r="K966" s="35"/>
      <c r="L966" s="35"/>
      <c r="M966" s="35"/>
      <c r="N966" s="35"/>
      <c r="O966" s="35"/>
      <c r="P966" s="35"/>
      <c r="Q966" s="35"/>
      <c r="R966" s="3"/>
      <c r="S966" s="6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 ht="14.25" customHeight="1">
      <c r="A967" s="1"/>
      <c r="C967" s="2"/>
      <c r="D967" s="2"/>
      <c r="E967" s="2"/>
      <c r="F967" s="2"/>
      <c r="G967" s="2"/>
      <c r="H967" s="2"/>
      <c r="I967" s="3"/>
      <c r="J967" s="35"/>
      <c r="K967" s="35"/>
      <c r="L967" s="35"/>
      <c r="M967" s="35"/>
      <c r="N967" s="35"/>
      <c r="O967" s="35"/>
      <c r="P967" s="35"/>
      <c r="Q967" s="35"/>
      <c r="R967" s="3"/>
      <c r="S967" s="6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 ht="14.25" customHeight="1">
      <c r="A968" s="1"/>
      <c r="C968" s="2"/>
      <c r="D968" s="2"/>
      <c r="E968" s="2"/>
      <c r="F968" s="2"/>
      <c r="G968" s="2"/>
      <c r="H968" s="2"/>
      <c r="I968" s="3"/>
      <c r="J968" s="35"/>
      <c r="K968" s="35"/>
      <c r="L968" s="35"/>
      <c r="M968" s="35"/>
      <c r="N968" s="35"/>
      <c r="O968" s="35"/>
      <c r="P968" s="35"/>
      <c r="Q968" s="35"/>
      <c r="R968" s="3"/>
      <c r="S968" s="6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 ht="14.25" customHeight="1">
      <c r="A969" s="1"/>
      <c r="C969" s="2"/>
      <c r="D969" s="2"/>
      <c r="E969" s="2"/>
      <c r="F969" s="2"/>
      <c r="G969" s="2"/>
      <c r="H969" s="2"/>
      <c r="I969" s="3"/>
      <c r="J969" s="35"/>
      <c r="K969" s="35"/>
      <c r="L969" s="35"/>
      <c r="M969" s="35"/>
      <c r="N969" s="35"/>
      <c r="O969" s="35"/>
      <c r="P969" s="35"/>
      <c r="Q969" s="35"/>
      <c r="R969" s="3"/>
      <c r="S969" s="6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 ht="14.25" customHeight="1">
      <c r="A970" s="1"/>
      <c r="C970" s="2"/>
      <c r="D970" s="2"/>
      <c r="E970" s="2"/>
      <c r="F970" s="2"/>
      <c r="G970" s="2"/>
      <c r="H970" s="2"/>
      <c r="I970" s="3"/>
      <c r="J970" s="35"/>
      <c r="K970" s="35"/>
      <c r="L970" s="35"/>
      <c r="M970" s="35"/>
      <c r="N970" s="35"/>
      <c r="O970" s="35"/>
      <c r="P970" s="35"/>
      <c r="Q970" s="35"/>
      <c r="R970" s="3"/>
      <c r="S970" s="6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 ht="14.25" customHeight="1">
      <c r="A971" s="1"/>
      <c r="C971" s="2"/>
      <c r="D971" s="2"/>
      <c r="E971" s="2"/>
      <c r="F971" s="2"/>
      <c r="G971" s="2"/>
      <c r="H971" s="2"/>
      <c r="I971" s="3"/>
      <c r="J971" s="35"/>
      <c r="K971" s="35"/>
      <c r="L971" s="35"/>
      <c r="M971" s="35"/>
      <c r="N971" s="35"/>
      <c r="O971" s="35"/>
      <c r="P971" s="35"/>
      <c r="Q971" s="35"/>
      <c r="R971" s="3"/>
      <c r="S971" s="6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 ht="14.25" customHeight="1">
      <c r="A972" s="1"/>
      <c r="C972" s="2"/>
      <c r="D972" s="2"/>
      <c r="E972" s="2"/>
      <c r="F972" s="2"/>
      <c r="G972" s="2"/>
      <c r="H972" s="2"/>
      <c r="I972" s="3"/>
      <c r="J972" s="35"/>
      <c r="K972" s="35"/>
      <c r="L972" s="35"/>
      <c r="M972" s="35"/>
      <c r="N972" s="35"/>
      <c r="O972" s="35"/>
      <c r="P972" s="35"/>
      <c r="Q972" s="35"/>
      <c r="R972" s="3"/>
      <c r="S972" s="6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 ht="14.25" customHeight="1">
      <c r="A973" s="1"/>
      <c r="C973" s="2"/>
      <c r="D973" s="2"/>
      <c r="E973" s="2"/>
      <c r="F973" s="2"/>
      <c r="G973" s="2"/>
      <c r="H973" s="2"/>
      <c r="I973" s="3"/>
      <c r="J973" s="35"/>
      <c r="K973" s="35"/>
      <c r="L973" s="35"/>
      <c r="M973" s="35"/>
      <c r="N973" s="35"/>
      <c r="O973" s="35"/>
      <c r="P973" s="35"/>
      <c r="Q973" s="35"/>
      <c r="R973" s="3"/>
      <c r="S973" s="6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 ht="14.25" customHeight="1">
      <c r="A974" s="1"/>
      <c r="C974" s="2"/>
      <c r="D974" s="2"/>
      <c r="E974" s="2"/>
      <c r="F974" s="2"/>
      <c r="G974" s="2"/>
      <c r="H974" s="2"/>
      <c r="I974" s="3"/>
      <c r="J974" s="35"/>
      <c r="K974" s="35"/>
      <c r="L974" s="35"/>
      <c r="M974" s="35"/>
      <c r="N974" s="35"/>
      <c r="O974" s="35"/>
      <c r="P974" s="35"/>
      <c r="Q974" s="35"/>
      <c r="R974" s="3"/>
      <c r="S974" s="6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 ht="14.25" customHeight="1">
      <c r="A975" s="1"/>
      <c r="C975" s="2"/>
      <c r="D975" s="2"/>
      <c r="E975" s="2"/>
      <c r="F975" s="2"/>
      <c r="G975" s="2"/>
      <c r="H975" s="2"/>
      <c r="I975" s="3"/>
      <c r="J975" s="35"/>
      <c r="K975" s="35"/>
      <c r="L975" s="35"/>
      <c r="M975" s="35"/>
      <c r="N975" s="35"/>
      <c r="O975" s="35"/>
      <c r="P975" s="35"/>
      <c r="Q975" s="35"/>
      <c r="R975" s="3"/>
      <c r="S975" s="6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 ht="14.25" customHeight="1">
      <c r="A976" s="1"/>
      <c r="C976" s="2"/>
      <c r="D976" s="2"/>
      <c r="E976" s="2"/>
      <c r="F976" s="2"/>
      <c r="G976" s="2"/>
      <c r="H976" s="2"/>
      <c r="I976" s="3"/>
      <c r="J976" s="35"/>
      <c r="K976" s="35"/>
      <c r="L976" s="35"/>
      <c r="M976" s="35"/>
      <c r="N976" s="35"/>
      <c r="O976" s="35"/>
      <c r="P976" s="35"/>
      <c r="Q976" s="35"/>
      <c r="R976" s="3"/>
      <c r="S976" s="6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 ht="14.25" customHeight="1">
      <c r="A977" s="1"/>
      <c r="C977" s="2"/>
      <c r="D977" s="2"/>
      <c r="E977" s="2"/>
      <c r="F977" s="2"/>
      <c r="G977" s="2"/>
      <c r="H977" s="2"/>
      <c r="I977" s="3"/>
      <c r="J977" s="35"/>
      <c r="K977" s="35"/>
      <c r="L977" s="35"/>
      <c r="M977" s="35"/>
      <c r="N977" s="35"/>
      <c r="O977" s="35"/>
      <c r="P977" s="35"/>
      <c r="Q977" s="35"/>
      <c r="R977" s="3"/>
      <c r="S977" s="6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  <row r="978" ht="14.25" customHeight="1">
      <c r="A978" s="1"/>
      <c r="C978" s="2"/>
      <c r="D978" s="2"/>
      <c r="E978" s="2"/>
      <c r="F978" s="2"/>
      <c r="G978" s="2"/>
      <c r="H978" s="2"/>
      <c r="I978" s="3"/>
      <c r="J978" s="35"/>
      <c r="K978" s="35"/>
      <c r="L978" s="35"/>
      <c r="M978" s="35"/>
      <c r="N978" s="35"/>
      <c r="O978" s="35"/>
      <c r="P978" s="35"/>
      <c r="Q978" s="35"/>
      <c r="R978" s="3"/>
      <c r="S978" s="6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</row>
    <row r="979" ht="14.25" customHeight="1">
      <c r="A979" s="1"/>
      <c r="C979" s="2"/>
      <c r="D979" s="2"/>
      <c r="E979" s="2"/>
      <c r="F979" s="2"/>
      <c r="G979" s="2"/>
      <c r="H979" s="2"/>
      <c r="I979" s="3"/>
      <c r="J979" s="35"/>
      <c r="K979" s="35"/>
      <c r="L979" s="35"/>
      <c r="M979" s="35"/>
      <c r="N979" s="35"/>
      <c r="O979" s="35"/>
      <c r="P979" s="35"/>
      <c r="Q979" s="35"/>
      <c r="R979" s="3"/>
      <c r="S979" s="6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</row>
    <row r="980" ht="14.25" customHeight="1">
      <c r="A980" s="1"/>
      <c r="C980" s="2"/>
      <c r="D980" s="2"/>
      <c r="E980" s="2"/>
      <c r="F980" s="2"/>
      <c r="G980" s="2"/>
      <c r="H980" s="2"/>
      <c r="I980" s="3"/>
      <c r="J980" s="35"/>
      <c r="K980" s="35"/>
      <c r="L980" s="35"/>
      <c r="M980" s="35"/>
      <c r="N980" s="35"/>
      <c r="O980" s="35"/>
      <c r="P980" s="35"/>
      <c r="Q980" s="35"/>
      <c r="R980" s="3"/>
      <c r="S980" s="6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</row>
    <row r="981" ht="14.25" customHeight="1">
      <c r="A981" s="1"/>
      <c r="C981" s="2"/>
      <c r="D981" s="2"/>
      <c r="E981" s="2"/>
      <c r="F981" s="2"/>
      <c r="G981" s="2"/>
      <c r="H981" s="2"/>
      <c r="I981" s="3"/>
      <c r="J981" s="35"/>
      <c r="K981" s="35"/>
      <c r="L981" s="35"/>
      <c r="M981" s="35"/>
      <c r="N981" s="35"/>
      <c r="O981" s="35"/>
      <c r="P981" s="35"/>
      <c r="Q981" s="35"/>
      <c r="R981" s="3"/>
      <c r="S981" s="6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</row>
    <row r="982" ht="14.25" customHeight="1">
      <c r="A982" s="1"/>
      <c r="C982" s="2"/>
      <c r="D982" s="2"/>
      <c r="E982" s="2"/>
      <c r="F982" s="2"/>
      <c r="G982" s="2"/>
      <c r="H982" s="2"/>
      <c r="I982" s="3"/>
      <c r="J982" s="35"/>
      <c r="K982" s="35"/>
      <c r="L982" s="35"/>
      <c r="M982" s="35"/>
      <c r="N982" s="35"/>
      <c r="O982" s="35"/>
      <c r="P982" s="35"/>
      <c r="Q982" s="35"/>
      <c r="R982" s="3"/>
      <c r="S982" s="6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</row>
    <row r="983" ht="14.25" customHeight="1">
      <c r="A983" s="1"/>
      <c r="C983" s="2"/>
      <c r="D983" s="2"/>
      <c r="E983" s="2"/>
      <c r="F983" s="2"/>
      <c r="G983" s="2"/>
      <c r="H983" s="2"/>
      <c r="I983" s="3"/>
      <c r="J983" s="35"/>
      <c r="K983" s="35"/>
      <c r="L983" s="35"/>
      <c r="M983" s="35"/>
      <c r="N983" s="35"/>
      <c r="O983" s="35"/>
      <c r="P983" s="35"/>
      <c r="Q983" s="35"/>
      <c r="R983" s="3"/>
      <c r="S983" s="6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</row>
    <row r="984" ht="14.25" customHeight="1">
      <c r="A984" s="1"/>
      <c r="C984" s="2"/>
      <c r="D984" s="2"/>
      <c r="E984" s="2"/>
      <c r="F984" s="2"/>
      <c r="G984" s="2"/>
      <c r="H984" s="2"/>
      <c r="I984" s="3"/>
      <c r="J984" s="35"/>
      <c r="K984" s="35"/>
      <c r="L984" s="35"/>
      <c r="M984" s="35"/>
      <c r="N984" s="35"/>
      <c r="O984" s="35"/>
      <c r="P984" s="35"/>
      <c r="Q984" s="35"/>
      <c r="R984" s="3"/>
      <c r="S984" s="6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</row>
    <row r="985" ht="14.25" customHeight="1">
      <c r="A985" s="1"/>
      <c r="C985" s="2"/>
      <c r="D985" s="2"/>
      <c r="E985" s="2"/>
      <c r="F985" s="2"/>
      <c r="G985" s="2"/>
      <c r="H985" s="2"/>
      <c r="I985" s="3"/>
      <c r="J985" s="35"/>
      <c r="K985" s="35"/>
      <c r="L985" s="35"/>
      <c r="M985" s="35"/>
      <c r="N985" s="35"/>
      <c r="O985" s="35"/>
      <c r="P985" s="35"/>
      <c r="Q985" s="35"/>
      <c r="R985" s="3"/>
      <c r="S985" s="6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</row>
    <row r="986" ht="14.25" customHeight="1">
      <c r="A986" s="1"/>
      <c r="C986" s="2"/>
      <c r="D986" s="2"/>
      <c r="E986" s="2"/>
      <c r="F986" s="2"/>
      <c r="G986" s="2"/>
      <c r="H986" s="2"/>
      <c r="I986" s="3"/>
      <c r="J986" s="35"/>
      <c r="K986" s="35"/>
      <c r="L986" s="35"/>
      <c r="M986" s="35"/>
      <c r="N986" s="35"/>
      <c r="O986" s="35"/>
      <c r="P986" s="35"/>
      <c r="Q986" s="35"/>
      <c r="R986" s="3"/>
      <c r="S986" s="6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</row>
    <row r="987" ht="14.25" customHeight="1">
      <c r="A987" s="1"/>
      <c r="C987" s="2"/>
      <c r="D987" s="2"/>
      <c r="E987" s="2"/>
      <c r="F987" s="2"/>
      <c r="G987" s="2"/>
      <c r="H987" s="2"/>
      <c r="I987" s="3"/>
      <c r="J987" s="35"/>
      <c r="K987" s="35"/>
      <c r="L987" s="35"/>
      <c r="M987" s="35"/>
      <c r="N987" s="35"/>
      <c r="O987" s="35"/>
      <c r="P987" s="35"/>
      <c r="Q987" s="35"/>
      <c r="R987" s="3"/>
      <c r="S987" s="6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</row>
    <row r="988" ht="14.25" customHeight="1">
      <c r="A988" s="1"/>
      <c r="C988" s="2"/>
      <c r="D988" s="2"/>
      <c r="E988" s="2"/>
      <c r="F988" s="2"/>
      <c r="G988" s="2"/>
      <c r="H988" s="2"/>
      <c r="I988" s="3"/>
      <c r="J988" s="35"/>
      <c r="K988" s="35"/>
      <c r="L988" s="35"/>
      <c r="M988" s="35"/>
      <c r="N988" s="35"/>
      <c r="O988" s="35"/>
      <c r="P988" s="35"/>
      <c r="Q988" s="35"/>
      <c r="R988" s="3"/>
      <c r="S988" s="6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</row>
    <row r="989" ht="14.25" customHeight="1">
      <c r="A989" s="1"/>
      <c r="C989" s="2"/>
      <c r="D989" s="2"/>
      <c r="E989" s="2"/>
      <c r="F989" s="2"/>
      <c r="G989" s="2"/>
      <c r="H989" s="2"/>
      <c r="I989" s="3"/>
      <c r="J989" s="35"/>
      <c r="K989" s="35"/>
      <c r="L989" s="35"/>
      <c r="M989" s="35"/>
      <c r="N989" s="35"/>
      <c r="O989" s="35"/>
      <c r="P989" s="35"/>
      <c r="Q989" s="35"/>
      <c r="R989" s="3"/>
      <c r="S989" s="6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</row>
    <row r="990" ht="14.25" customHeight="1">
      <c r="A990" s="1"/>
      <c r="C990" s="2"/>
      <c r="D990" s="2"/>
      <c r="E990" s="2"/>
      <c r="F990" s="2"/>
      <c r="G990" s="2"/>
      <c r="H990" s="2"/>
      <c r="I990" s="3"/>
      <c r="J990" s="35"/>
      <c r="K990" s="35"/>
      <c r="L990" s="35"/>
      <c r="M990" s="35"/>
      <c r="N990" s="35"/>
      <c r="O990" s="35"/>
      <c r="P990" s="35"/>
      <c r="Q990" s="35"/>
      <c r="R990" s="3"/>
      <c r="S990" s="6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</row>
    <row r="991" ht="14.25" customHeight="1">
      <c r="A991" s="1"/>
      <c r="C991" s="2"/>
      <c r="D991" s="2"/>
      <c r="E991" s="2"/>
      <c r="F991" s="2"/>
      <c r="G991" s="2"/>
      <c r="H991" s="2"/>
      <c r="I991" s="3"/>
      <c r="J991" s="35"/>
      <c r="K991" s="35"/>
      <c r="L991" s="35"/>
      <c r="M991" s="35"/>
      <c r="N991" s="35"/>
      <c r="O991" s="35"/>
      <c r="P991" s="35"/>
      <c r="Q991" s="35"/>
      <c r="R991" s="3"/>
      <c r="S991" s="6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</row>
    <row r="992" ht="14.25" customHeight="1">
      <c r="A992" s="1"/>
      <c r="C992" s="2"/>
      <c r="D992" s="2"/>
      <c r="E992" s="2"/>
      <c r="F992" s="2"/>
      <c r="G992" s="2"/>
      <c r="H992" s="2"/>
      <c r="I992" s="3"/>
      <c r="J992" s="35"/>
      <c r="K992" s="35"/>
      <c r="L992" s="35"/>
      <c r="M992" s="35"/>
      <c r="N992" s="35"/>
      <c r="O992" s="35"/>
      <c r="P992" s="35"/>
      <c r="Q992" s="35"/>
      <c r="R992" s="3"/>
      <c r="S992" s="6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</row>
    <row r="993" ht="14.25" customHeight="1">
      <c r="A993" s="1"/>
      <c r="C993" s="2"/>
      <c r="D993" s="2"/>
      <c r="E993" s="2"/>
      <c r="F993" s="2"/>
      <c r="G993" s="2"/>
      <c r="H993" s="2"/>
      <c r="I993" s="3"/>
      <c r="J993" s="35"/>
      <c r="K993" s="35"/>
      <c r="L993" s="35"/>
      <c r="M993" s="35"/>
      <c r="N993" s="35"/>
      <c r="O993" s="35"/>
      <c r="P993" s="35"/>
      <c r="Q993" s="35"/>
      <c r="R993" s="3"/>
      <c r="S993" s="6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</row>
    <row r="994" ht="14.25" customHeight="1">
      <c r="A994" s="1"/>
      <c r="C994" s="2"/>
      <c r="D994" s="2"/>
      <c r="E994" s="2"/>
      <c r="F994" s="2"/>
      <c r="G994" s="2"/>
      <c r="H994" s="2"/>
      <c r="I994" s="3"/>
      <c r="J994" s="35"/>
      <c r="K994" s="35"/>
      <c r="L994" s="35"/>
      <c r="M994" s="35"/>
      <c r="N994" s="35"/>
      <c r="O994" s="35"/>
      <c r="P994" s="35"/>
      <c r="Q994" s="35"/>
      <c r="R994" s="3"/>
      <c r="S994" s="6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</row>
    <row r="995" ht="14.25" customHeight="1">
      <c r="A995" s="1"/>
      <c r="C995" s="2"/>
      <c r="D995" s="2"/>
      <c r="E995" s="2"/>
      <c r="F995" s="2"/>
      <c r="G995" s="2"/>
      <c r="H995" s="2"/>
      <c r="I995" s="3"/>
      <c r="J995" s="35"/>
      <c r="K995" s="35"/>
      <c r="L995" s="35"/>
      <c r="M995" s="35"/>
      <c r="N995" s="35"/>
      <c r="O995" s="35"/>
      <c r="P995" s="35"/>
      <c r="Q995" s="35"/>
      <c r="R995" s="3"/>
      <c r="S995" s="6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</row>
    <row r="996" ht="14.25" customHeight="1">
      <c r="A996" s="1"/>
      <c r="C996" s="2"/>
      <c r="D996" s="2"/>
      <c r="E996" s="2"/>
      <c r="F996" s="2"/>
      <c r="G996" s="2"/>
      <c r="H996" s="2"/>
      <c r="I996" s="3"/>
      <c r="J996" s="35"/>
      <c r="K996" s="35"/>
      <c r="L996" s="35"/>
      <c r="M996" s="35"/>
      <c r="N996" s="35"/>
      <c r="O996" s="35"/>
      <c r="P996" s="35"/>
      <c r="Q996" s="35"/>
      <c r="R996" s="3"/>
      <c r="S996" s="6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</row>
    <row r="997" ht="14.25" customHeight="1">
      <c r="A997" s="1"/>
      <c r="C997" s="2"/>
      <c r="D997" s="2"/>
      <c r="E997" s="2"/>
      <c r="F997" s="2"/>
      <c r="G997" s="2"/>
      <c r="H997" s="2"/>
      <c r="I997" s="3"/>
      <c r="J997" s="35"/>
      <c r="K997" s="35"/>
      <c r="L997" s="35"/>
      <c r="M997" s="35"/>
      <c r="N997" s="35"/>
      <c r="O997" s="35"/>
      <c r="P997" s="35"/>
      <c r="Q997" s="35"/>
      <c r="R997" s="3"/>
      <c r="S997" s="6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</row>
    <row r="998" ht="14.25" customHeight="1">
      <c r="A998" s="1"/>
      <c r="C998" s="2"/>
      <c r="D998" s="2"/>
      <c r="E998" s="2"/>
      <c r="F998" s="2"/>
      <c r="G998" s="2"/>
      <c r="H998" s="2"/>
      <c r="I998" s="3"/>
      <c r="J998" s="35"/>
      <c r="K998" s="35"/>
      <c r="L998" s="35"/>
      <c r="M998" s="35"/>
      <c r="N998" s="35"/>
      <c r="O998" s="35"/>
      <c r="P998" s="35"/>
      <c r="Q998" s="35"/>
      <c r="R998" s="3"/>
      <c r="S998" s="6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</row>
    <row r="999" ht="14.25" customHeight="1">
      <c r="A999" s="1"/>
      <c r="C999" s="2"/>
      <c r="D999" s="2"/>
      <c r="E999" s="2"/>
      <c r="F999" s="2"/>
      <c r="G999" s="2"/>
      <c r="H999" s="2"/>
      <c r="I999" s="3"/>
      <c r="J999" s="35"/>
      <c r="K999" s="35"/>
      <c r="L999" s="35"/>
      <c r="M999" s="35"/>
      <c r="N999" s="35"/>
      <c r="O999" s="35"/>
      <c r="P999" s="35"/>
      <c r="Q999" s="35"/>
      <c r="R999" s="3"/>
      <c r="S999" s="6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</row>
    <row r="1000" ht="14.25" customHeight="1">
      <c r="A1000" s="1"/>
      <c r="C1000" s="2"/>
      <c r="D1000" s="2"/>
      <c r="E1000" s="2"/>
      <c r="F1000" s="2"/>
      <c r="G1000" s="2"/>
      <c r="H1000" s="2"/>
      <c r="I1000" s="3"/>
      <c r="J1000" s="35"/>
      <c r="K1000" s="35"/>
      <c r="L1000" s="35"/>
      <c r="M1000" s="35"/>
      <c r="N1000" s="35"/>
      <c r="O1000" s="35"/>
      <c r="P1000" s="35"/>
      <c r="Q1000" s="35"/>
      <c r="R1000" s="3"/>
      <c r="S1000" s="6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</row>
  </sheetData>
  <mergeCells count="10">
    <mergeCell ref="AG14:AH14"/>
    <mergeCell ref="AI15:AJ15"/>
    <mergeCell ref="AI16:AJ16"/>
    <mergeCell ref="J3:Q3"/>
    <mergeCell ref="V3:AC3"/>
    <mergeCell ref="AF9:AF10"/>
    <mergeCell ref="AG9:AG10"/>
    <mergeCell ref="AH9:AH10"/>
    <mergeCell ref="AI9:AI10"/>
    <mergeCell ref="AJ9:AJ10"/>
  </mergeCells>
  <conditionalFormatting sqref="L5:L26 L28:L167 L169:L199 L201:L232 L234:L271 L273:L283 L285:L298 L300:L312 L314:L329">
    <cfRule type="cellIs" dxfId="0" priority="1" operator="greaterThan">
      <formula>20</formula>
    </cfRule>
  </conditionalFormatting>
  <conditionalFormatting sqref="P5:P26 P28:P119 P165:P167 P314:P329 P300:P312 P285:P298 P273:P283 P234:P271 P201:P232 P169:P199 P121:P163">
    <cfRule type="cellIs" dxfId="1" priority="2" operator="lessThanOrEqual">
      <formula>5</formula>
    </cfRule>
  </conditionalFormatting>
  <conditionalFormatting sqref="Q5:Q26 Q28:Q163 Q165:Q329">
    <cfRule type="cellIs" dxfId="2" priority="3" operator="between">
      <formula>120.1</formula>
      <formula>582</formula>
    </cfRule>
  </conditionalFormatting>
  <conditionalFormatting sqref="Q5:Q26 Q28:Q163 Q165:Q329">
    <cfRule type="cellIs" dxfId="0" priority="4" operator="greaterThanOrEqual">
      <formula>582.1</formula>
    </cfRule>
  </conditionalFormatting>
  <conditionalFormatting sqref="L5:L119 L121:L167 L201:L232 L234:L271 L273:L283 L285:L298 L300:L312 L314:L329">
    <cfRule type="cellIs" dxfId="2" priority="5" operator="between">
      <formula>3.01</formula>
      <formula>20</formula>
    </cfRule>
  </conditionalFormatting>
  <conditionalFormatting sqref="L5:L119 L121:L167 L201:L232 L234:L271 L273:L283 L285:L298 L300:L312 L314:L329">
    <cfRule type="cellIs" dxfId="1" priority="6" operator="lessThanOrEqual">
      <formula>3</formula>
    </cfRule>
  </conditionalFormatting>
  <conditionalFormatting sqref="L169:L199">
    <cfRule type="cellIs" dxfId="2" priority="7" operator="between">
      <formula>1.51</formula>
      <formula>20</formula>
    </cfRule>
  </conditionalFormatting>
  <conditionalFormatting sqref="L169:L199">
    <cfRule type="cellIs" dxfId="1" priority="8" operator="lessThanOrEqual">
      <formula>1.5</formula>
    </cfRule>
  </conditionalFormatting>
  <conditionalFormatting sqref="P5:P119 P121:P167 P169:P199 P201:P232 P234:P271 P273:P283 P285:P298 P300:P312 P314:P329">
    <cfRule type="cellIs" dxfId="1" priority="9" operator="lessThanOrEqual">
      <formula>5</formula>
    </cfRule>
  </conditionalFormatting>
  <conditionalFormatting sqref="P5:P119 P121:P167 P169:P199 P201:P232 P234:P271 P273:P283 P285:P298 P300:P312 P314:P329">
    <cfRule type="cellIs" dxfId="2" priority="10" operator="between">
      <formula>5.1</formula>
      <formula>14.9</formula>
    </cfRule>
  </conditionalFormatting>
  <conditionalFormatting sqref="P169:P199">
    <cfRule type="cellIs" dxfId="0" priority="11" operator="greaterThanOrEqual">
      <formula>7.5</formula>
    </cfRule>
  </conditionalFormatting>
  <conditionalFormatting sqref="P169:P199">
    <cfRule type="cellIs" dxfId="2" priority="12" operator="between">
      <formula>5.1</formula>
      <formula>7.49</formula>
    </cfRule>
  </conditionalFormatting>
  <conditionalFormatting sqref="Q5:Q119 Q121:Q167 Q169:Q199 Q201:Q232 Q234:Q271 Q273:Q283 Q285:Q298 Q300:Q312 Q314:Q329">
    <cfRule type="cellIs" dxfId="1" priority="13" operator="lessThanOrEqual">
      <formula>120</formula>
    </cfRule>
  </conditionalFormatting>
  <conditionalFormatting sqref="Q169:Q199">
    <cfRule type="cellIs" dxfId="0" priority="14" operator="greaterThanOrEqual">
      <formula>300</formula>
    </cfRule>
  </conditionalFormatting>
  <conditionalFormatting sqref="Q169:Q199">
    <cfRule type="cellIs" dxfId="2" priority="15" stopIfTrue="1" operator="between">
      <formula>120.1</formula>
      <formula>299.9</formula>
    </cfRule>
  </conditionalFormatting>
  <conditionalFormatting sqref="Q5:Q119 Q121:Q167 Q201:Q232 Q234:Q271 Q273:Q283 Q285:Q298 Q300:Q312 Q314:Q329">
    <cfRule type="cellIs" dxfId="2" priority="16" operator="between">
      <formula>120.1</formula>
      <formula>599.9</formula>
    </cfRule>
  </conditionalFormatting>
  <conditionalFormatting sqref="Q5:Q119 Q121:Q167 Q201:Q232 Q234:Q271 Q273:Q283 Q285:Q298 Q300:Q312 Q314:Q329">
    <cfRule type="cellIs" dxfId="0" priority="17" operator="greaterThanOrEqual">
      <formula>600</formula>
    </cfRule>
  </conditionalFormatting>
  <conditionalFormatting sqref="P5:P119 P121:P167 P201:P232 P234:P271 P273:P283 P285:P298 P300:P312 P314:P329">
    <cfRule type="cellIs" dxfId="0" priority="18" operator="greaterThanOrEqual">
      <formula>15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2020-09-03T06:07:02Z</dcterms:created>
  <dc:creator>Winnie</dc:creator>
</cp:coreProperties>
</file>