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emin\Documents\University\Honours\CSCxBRX\"/>
    </mc:Choice>
  </mc:AlternateContent>
  <xr:revisionPtr revIDLastSave="0" documentId="13_ncr:1_{1E532317-67DC-4902-9ED8-202F30FEC07A}" xr6:coauthVersionLast="45" xr6:coauthVersionMax="45" xr10:uidLastSave="{00000000-0000-0000-0000-000000000000}"/>
  <bookViews>
    <workbookView xWindow="-110" yWindow="-110" windowWidth="21820" windowHeight="14020" activeTab="1" xr2:uid="{38A52E07-F5DB-4340-9170-5051F6FBC9C1}"/>
  </bookViews>
  <sheets>
    <sheet name="Maria_exp" sheetId="1" r:id="rId1"/>
    <sheet name="Zelda_ex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6" i="2" l="1"/>
  <c r="I15" i="2"/>
  <c r="I14" i="2"/>
  <c r="I12" i="2"/>
  <c r="I10" i="2"/>
  <c r="I8" i="2"/>
  <c r="I6" i="2"/>
  <c r="I4" i="2"/>
  <c r="E10" i="2"/>
  <c r="E8" i="2"/>
  <c r="E6" i="2"/>
  <c r="E4" i="2"/>
  <c r="E3" i="2"/>
  <c r="I2" i="2"/>
  <c r="E2" i="2"/>
  <c r="D2" i="2" l="1"/>
  <c r="D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X3" i="1" l="1"/>
  <c r="X4" i="1"/>
  <c r="X5" i="1"/>
  <c r="X6" i="1"/>
  <c r="X7" i="1"/>
  <c r="X8" i="1"/>
  <c r="X9" i="1"/>
  <c r="X2" i="1"/>
  <c r="Y8" i="1"/>
  <c r="Y6" i="1"/>
  <c r="Y4" i="1"/>
  <c r="Y2" i="1"/>
  <c r="U2" i="1"/>
  <c r="T3" i="1"/>
  <c r="T4" i="1"/>
  <c r="T5" i="1"/>
  <c r="T6" i="1"/>
  <c r="T7" i="1"/>
  <c r="T8" i="1"/>
  <c r="T9" i="1"/>
  <c r="T2" i="1"/>
  <c r="Q6" i="1"/>
  <c r="Q4" i="1"/>
  <c r="Q2" i="1"/>
  <c r="I6" i="1"/>
  <c r="I4" i="1"/>
  <c r="I2" i="1"/>
  <c r="M4" i="1"/>
  <c r="M2" i="1"/>
  <c r="E6" i="1"/>
  <c r="E4" i="1"/>
  <c r="E2" i="1"/>
  <c r="P3" i="1"/>
  <c r="P4" i="1"/>
  <c r="P5" i="1"/>
  <c r="P6" i="1"/>
  <c r="P7" i="1"/>
  <c r="P8" i="1"/>
  <c r="P9" i="1"/>
  <c r="P2" i="1"/>
  <c r="L3" i="1"/>
  <c r="L4" i="1"/>
  <c r="L5" i="1"/>
  <c r="L6" i="1"/>
  <c r="L7" i="1"/>
  <c r="L8" i="1"/>
  <c r="L9" i="1"/>
  <c r="L2" i="1"/>
  <c r="H3" i="1"/>
  <c r="H4" i="1"/>
  <c r="H5" i="1"/>
  <c r="H6" i="1"/>
  <c r="H7" i="1"/>
  <c r="H8" i="1"/>
  <c r="H9" i="1"/>
  <c r="H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<sst xmlns="http://schemas.openxmlformats.org/spreadsheetml/2006/main" count="34" uniqueCount="25">
  <si>
    <t>Time</t>
  </si>
  <si>
    <t>pH1</t>
  </si>
  <si>
    <t>A1</t>
  </si>
  <si>
    <t>G1</t>
  </si>
  <si>
    <t>pH2</t>
  </si>
  <si>
    <t>A2</t>
  </si>
  <si>
    <t>G2</t>
  </si>
  <si>
    <t>pH3</t>
  </si>
  <si>
    <t>A3</t>
  </si>
  <si>
    <t>G3</t>
  </si>
  <si>
    <t>pH4</t>
  </si>
  <si>
    <t>A4</t>
  </si>
  <si>
    <t>G4</t>
  </si>
  <si>
    <t>pH5</t>
  </si>
  <si>
    <t>A5</t>
  </si>
  <si>
    <t>G5</t>
  </si>
  <si>
    <t>pH6</t>
  </si>
  <si>
    <t>A6</t>
  </si>
  <si>
    <t>G6</t>
  </si>
  <si>
    <t>B1</t>
  </si>
  <si>
    <t>B2</t>
  </si>
  <si>
    <t>B3</t>
  </si>
  <si>
    <t>B4</t>
  </si>
  <si>
    <t>B5</t>
  </si>
  <si>
    <t>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</si>
</sst>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A344-AF88-42B1-82C2-331F94546E61}">
  <dimension ref="A1:Y11"/>
  <sheetViews>
    <sheetView workbookViewId="0">
      <selection activeCell="K25" sqref="K25"/>
    </sheetView>
  </sheetViews>
  <sheetFormatPr defaultRowHeight="14.5" x14ac:dyDescent="0.35"/>
  <cols>
    <col min="1" max="1" width="15.54296875" style="1" bestFit="1" customWidth="1"/>
    <col min="2" max="2" width="3.81640625" style="1" bestFit="1" customWidth="1"/>
    <col min="3" max="3" width="10.7265625" style="1" bestFit="1" customWidth="1"/>
    <col min="4" max="4" width="10.7265625" style="1" customWidth="1"/>
    <col min="5" max="5" width="11.6328125" style="1" bestFit="1" customWidth="1"/>
    <col min="6" max="6" width="3.81640625" style="1" bestFit="1" customWidth="1"/>
    <col min="7" max="7" width="10.7265625" style="1" bestFit="1" customWidth="1"/>
    <col min="8" max="8" width="10.7265625" style="1" customWidth="1"/>
    <col min="9" max="9" width="11.6328125" style="1" bestFit="1" customWidth="1"/>
    <col min="10" max="10" width="3.81640625" style="1" bestFit="1" customWidth="1"/>
    <col min="11" max="11" width="10.7265625" style="1" bestFit="1" customWidth="1"/>
    <col min="12" max="12" width="10.7265625" style="1" customWidth="1"/>
    <col min="13" max="13" width="11.6328125" style="1" bestFit="1" customWidth="1"/>
    <col min="14" max="14" width="3.81640625" style="1" bestFit="1" customWidth="1"/>
    <col min="15" max="15" width="10.7265625" style="1" bestFit="1" customWidth="1"/>
    <col min="16" max="16" width="10.7265625" style="1" customWidth="1"/>
    <col min="17" max="17" width="11.6328125" style="1" bestFit="1" customWidth="1"/>
    <col min="18" max="18" width="3.81640625" style="1" bestFit="1" customWidth="1"/>
    <col min="19" max="19" width="10.7265625" style="1" bestFit="1" customWidth="1"/>
    <col min="20" max="20" width="10.7265625" style="1" customWidth="1"/>
    <col min="21" max="21" width="11.6328125" style="1" bestFit="1" customWidth="1"/>
    <col min="22" max="22" width="3.81640625" style="1" bestFit="1" customWidth="1"/>
    <col min="23" max="23" width="10.7265625" style="1" bestFit="1" customWidth="1"/>
    <col min="24" max="24" width="10.7265625" style="1" customWidth="1"/>
    <col min="25" max="25" width="11.6328125" style="1" bestFit="1" customWidth="1"/>
    <col min="26" max="16384" width="8.7265625" style="1"/>
  </cols>
  <sheetData>
    <row r="1" spans="1:25" x14ac:dyDescent="0.35">
      <c r="A1" s="2" t="s">
        <v>0</v>
      </c>
      <c r="B1" s="2" t="s">
        <v>1</v>
      </c>
      <c r="C1" s="2" t="s">
        <v>2</v>
      </c>
      <c r="D1" s="2" t="s">
        <v>19</v>
      </c>
      <c r="E1" s="2" t="s">
        <v>3</v>
      </c>
      <c r="F1" s="2" t="s">
        <v>4</v>
      </c>
      <c r="G1" s="2" t="s">
        <v>5</v>
      </c>
      <c r="H1" s="2" t="s">
        <v>20</v>
      </c>
      <c r="I1" s="2" t="s">
        <v>6</v>
      </c>
      <c r="J1" s="2" t="s">
        <v>7</v>
      </c>
      <c r="K1" s="2" t="s">
        <v>8</v>
      </c>
      <c r="L1" s="2" t="s">
        <v>21</v>
      </c>
      <c r="M1" s="2" t="s">
        <v>9</v>
      </c>
      <c r="N1" s="2" t="s">
        <v>10</v>
      </c>
      <c r="O1" s="2" t="s">
        <v>11</v>
      </c>
      <c r="P1" s="2" t="s">
        <v>22</v>
      </c>
      <c r="Q1" s="2" t="s">
        <v>12</v>
      </c>
      <c r="R1" s="2" t="s">
        <v>13</v>
      </c>
      <c r="S1" s="2" t="s">
        <v>14</v>
      </c>
      <c r="T1" s="2" t="s">
        <v>23</v>
      </c>
      <c r="U1" s="2" t="s">
        <v>15</v>
      </c>
      <c r="V1" s="2" t="s">
        <v>16</v>
      </c>
      <c r="W1" s="2" t="s">
        <v>17</v>
      </c>
      <c r="X1" s="2" t="s">
        <v>24</v>
      </c>
      <c r="Y1" s="2" t="s">
        <v>18</v>
      </c>
    </row>
    <row r="2" spans="1:25" x14ac:dyDescent="0.35">
      <c r="A2" s="3">
        <v>0</v>
      </c>
      <c r="B2" s="4">
        <v>5.2</v>
      </c>
      <c r="C2" s="5">
        <v>0</v>
      </c>
      <c r="D2" s="5">
        <f>1000*(2.464*C2+0.023)/24.6</f>
        <v>0.93495934959349591</v>
      </c>
      <c r="E2" s="6">
        <f>1000*5/28.525</f>
        <v>175.28483786152498</v>
      </c>
      <c r="F2" s="4">
        <v>5.9</v>
      </c>
      <c r="G2" s="5">
        <v>0</v>
      </c>
      <c r="H2" s="5">
        <f>1000/24.6*(2.464*G2+0.023)</f>
        <v>0.93495934959349591</v>
      </c>
      <c r="I2" s="6">
        <f>10/28.525*1000</f>
        <v>350.56967572304995</v>
      </c>
      <c r="J2" s="4">
        <v>5.2</v>
      </c>
      <c r="K2" s="5">
        <v>0</v>
      </c>
      <c r="L2" s="5">
        <f>1000/24.6*(K2*2.464+0.023)</f>
        <v>0.93495934959349591</v>
      </c>
      <c r="M2" s="6">
        <f>5/28.525*1000</f>
        <v>175.28483786152498</v>
      </c>
      <c r="N2" s="4">
        <v>5.9</v>
      </c>
      <c r="O2" s="5">
        <v>0</v>
      </c>
      <c r="P2" s="5">
        <f>(2.464*O2+0.023)*1000/24.6</f>
        <v>0.93495934959349591</v>
      </c>
      <c r="Q2" s="6">
        <f>10/28.525*1000</f>
        <v>350.56967572304995</v>
      </c>
      <c r="R2" s="4">
        <v>5.2</v>
      </c>
      <c r="S2" s="5">
        <v>0</v>
      </c>
      <c r="T2" s="5">
        <f>(2.464*S2+0.023)*1000/24.6</f>
        <v>0.93495934959349591</v>
      </c>
      <c r="U2" s="6">
        <f>5/28.525*1000</f>
        <v>175.28483786152498</v>
      </c>
      <c r="V2" s="4">
        <v>5.9</v>
      </c>
      <c r="W2" s="5">
        <v>0</v>
      </c>
      <c r="X2" s="5">
        <f>(0.023+2.464*W2)*1000/24.6</f>
        <v>0.93495934959349591</v>
      </c>
      <c r="Y2" s="6">
        <f>10/28.525*1000</f>
        <v>350.56967572304995</v>
      </c>
    </row>
    <row r="3" spans="1:25" x14ac:dyDescent="0.35">
      <c r="A3" s="3">
        <v>5</v>
      </c>
      <c r="B3" s="4">
        <v>5.2</v>
      </c>
      <c r="C3" s="5">
        <v>2.5000000000000001E-2</v>
      </c>
      <c r="D3" s="5">
        <f t="shared" ref="D3:D9" si="0">1000*(2.464*C3+0.023)/24.6</f>
        <v>3.4390243902439024</v>
      </c>
      <c r="E3" s="6"/>
      <c r="F3" s="4"/>
      <c r="G3" s="5">
        <v>7.2999999999999995E-2</v>
      </c>
      <c r="H3" s="5">
        <f t="shared" ref="H3:H9" si="1">1000/24.6*(2.464*G3+0.023)</f>
        <v>8.2468292682926805</v>
      </c>
      <c r="I3" s="6"/>
      <c r="J3" s="4">
        <v>5.2</v>
      </c>
      <c r="K3" s="5">
        <v>2.3E-2</v>
      </c>
      <c r="L3" s="5">
        <f t="shared" ref="L3:L9" si="2">1000/24.6*(K3*2.464+0.023)</f>
        <v>3.2386991869918695</v>
      </c>
      <c r="M3" s="6"/>
      <c r="N3" s="4">
        <v>5.9</v>
      </c>
      <c r="O3" s="5">
        <v>5.8000000000000003E-2</v>
      </c>
      <c r="P3" s="5">
        <f t="shared" ref="P3:P9" si="3">(2.464*O3+0.023)*1000/24.6</f>
        <v>6.7443902439024388</v>
      </c>
      <c r="Q3" s="6"/>
      <c r="R3" s="4">
        <v>5.2</v>
      </c>
      <c r="S3" s="5">
        <v>0</v>
      </c>
      <c r="T3" s="5">
        <f t="shared" ref="T3:T9" si="4">(2.464*S3+0.023)*1000/24.6</f>
        <v>0.93495934959349591</v>
      </c>
      <c r="U3" s="6"/>
      <c r="V3" s="4">
        <v>5.9</v>
      </c>
      <c r="W3" s="5">
        <v>3.6999999999999998E-2</v>
      </c>
      <c r="X3" s="5">
        <f t="shared" ref="X3:X9" si="5">(0.023+2.464*W3)*1000/24.6</f>
        <v>4.6409756097560972</v>
      </c>
      <c r="Y3" s="6"/>
    </row>
    <row r="4" spans="1:25" x14ac:dyDescent="0.35">
      <c r="A4" s="3">
        <v>23.3</v>
      </c>
      <c r="B4" s="4">
        <v>7.2</v>
      </c>
      <c r="C4" s="5">
        <v>1.3919999999999999</v>
      </c>
      <c r="D4" s="5">
        <f t="shared" si="0"/>
        <v>140.36130081300811</v>
      </c>
      <c r="E4" s="6">
        <f>1000*1.3691856/28.525</f>
        <v>47.999495179666965</v>
      </c>
      <c r="F4" s="4">
        <v>7.1</v>
      </c>
      <c r="G4" s="7">
        <v>1.7589999999999999</v>
      </c>
      <c r="H4" s="5">
        <f t="shared" si="1"/>
        <v>177.12097560975604</v>
      </c>
      <c r="I4" s="6">
        <f>4.7561184/28.525*1000</f>
        <v>166.73508851884313</v>
      </c>
      <c r="J4" s="4">
        <v>7.3</v>
      </c>
      <c r="K4" s="7">
        <v>1.0940000000000001</v>
      </c>
      <c r="L4" s="5">
        <f t="shared" si="2"/>
        <v>110.5128455284553</v>
      </c>
      <c r="M4" s="6">
        <f>0.45039/28.525*1000</f>
        <v>15.789307624890448</v>
      </c>
      <c r="N4" s="4">
        <v>7.5</v>
      </c>
      <c r="O4" s="7">
        <v>7.4999999999999997E-2</v>
      </c>
      <c r="P4" s="5">
        <f t="shared" si="3"/>
        <v>8.4471544715447138</v>
      </c>
      <c r="Q4" s="6">
        <f>6.9179904/28.525*1000</f>
        <v>242.52376511831727</v>
      </c>
      <c r="R4" s="4">
        <v>7</v>
      </c>
      <c r="S4" s="7">
        <v>1.5640000000000001</v>
      </c>
      <c r="T4" s="5">
        <f t="shared" si="4"/>
        <v>157.58926829268293</v>
      </c>
      <c r="U4" s="6">
        <v>0</v>
      </c>
      <c r="V4" s="4">
        <v>7.5</v>
      </c>
      <c r="W4" s="7">
        <v>0.112</v>
      </c>
      <c r="X4" s="5">
        <f t="shared" si="5"/>
        <v>12.153170731707316</v>
      </c>
      <c r="Y4" s="6">
        <f>7.9628952/28.525*1000</f>
        <v>279.1549588080631</v>
      </c>
    </row>
    <row r="5" spans="1:25" x14ac:dyDescent="0.35">
      <c r="A5" s="3">
        <v>28.75</v>
      </c>
      <c r="B5" s="4">
        <v>7.3</v>
      </c>
      <c r="C5" s="7">
        <v>1.7283999999999999</v>
      </c>
      <c r="D5" s="5">
        <f t="shared" si="0"/>
        <v>174.05599999999995</v>
      </c>
      <c r="E5" s="6"/>
      <c r="F5" s="4">
        <v>7.2</v>
      </c>
      <c r="G5" s="7">
        <v>1.7468999999999999</v>
      </c>
      <c r="H5" s="5">
        <f t="shared" si="1"/>
        <v>175.90900813008128</v>
      </c>
      <c r="I5" s="6"/>
      <c r="J5" s="4">
        <v>7.1</v>
      </c>
      <c r="K5" s="7">
        <v>1.2781</v>
      </c>
      <c r="L5" s="5">
        <f t="shared" si="2"/>
        <v>128.95278048780486</v>
      </c>
      <c r="M5" s="6"/>
      <c r="N5" s="4">
        <v>7.4</v>
      </c>
      <c r="O5" s="7">
        <v>1.0290999999999999</v>
      </c>
      <c r="P5" s="5">
        <f t="shared" si="3"/>
        <v>104.01229268292683</v>
      </c>
      <c r="Q5" s="6"/>
      <c r="R5" s="4">
        <v>7.2</v>
      </c>
      <c r="S5" s="7">
        <v>4.7199999999999999E-2</v>
      </c>
      <c r="T5" s="5">
        <f t="shared" si="4"/>
        <v>5.6626341463414631</v>
      </c>
      <c r="U5" s="6"/>
      <c r="V5" s="4">
        <v>7.5</v>
      </c>
      <c r="W5" s="7">
        <v>0.19600000000000001</v>
      </c>
      <c r="X5" s="5">
        <f t="shared" si="5"/>
        <v>20.566829268292686</v>
      </c>
      <c r="Y5" s="6"/>
    </row>
    <row r="6" spans="1:25" x14ac:dyDescent="0.35">
      <c r="A6" s="3">
        <v>43</v>
      </c>
      <c r="B6" s="4">
        <v>7.2</v>
      </c>
      <c r="C6" s="7">
        <v>1.9795</v>
      </c>
      <c r="D6" s="5">
        <f t="shared" si="0"/>
        <v>199.20682926829264</v>
      </c>
      <c r="E6" s="6">
        <f>1000*0.4323744/28.525</f>
        <v>15.157735319894829</v>
      </c>
      <c r="F6" s="4">
        <v>5.6</v>
      </c>
      <c r="G6" s="7">
        <v>1.9966999999999999</v>
      </c>
      <c r="H6" s="5">
        <f t="shared" si="1"/>
        <v>200.92962601626013</v>
      </c>
      <c r="I6" s="6">
        <f>4.1976348/28.525*1000</f>
        <v>147.15634706397898</v>
      </c>
      <c r="J6" s="4">
        <v>7.4</v>
      </c>
      <c r="K6" s="7">
        <v>0.57999999999999996</v>
      </c>
      <c r="L6" s="5">
        <f t="shared" si="2"/>
        <v>59.029268292682922</v>
      </c>
      <c r="M6" s="6">
        <v>0</v>
      </c>
      <c r="N6" s="4">
        <v>7.2</v>
      </c>
      <c r="O6" s="7">
        <v>0.97970000000000002</v>
      </c>
      <c r="P6" s="5">
        <f t="shared" si="3"/>
        <v>99.064260162601627</v>
      </c>
      <c r="Q6" s="6">
        <f>5.0984148/28.525*1000</f>
        <v>178.73496231375984</v>
      </c>
      <c r="R6" s="4">
        <v>7.7</v>
      </c>
      <c r="S6" s="7">
        <v>0.77</v>
      </c>
      <c r="T6" s="5">
        <f t="shared" si="4"/>
        <v>78.060162601626004</v>
      </c>
      <c r="U6" s="6">
        <v>0</v>
      </c>
      <c r="V6" s="4">
        <v>7.3</v>
      </c>
      <c r="W6" s="7">
        <v>0.1953</v>
      </c>
      <c r="X6" s="5">
        <f t="shared" si="5"/>
        <v>20.496715447154472</v>
      </c>
      <c r="Y6" s="6">
        <f>6.5937096/28.525*1000</f>
        <v>231.15546362839618</v>
      </c>
    </row>
    <row r="7" spans="1:25" x14ac:dyDescent="0.35">
      <c r="A7" s="3">
        <v>49.17</v>
      </c>
      <c r="B7" s="4">
        <v>6.9</v>
      </c>
      <c r="C7" s="7">
        <v>2.0118</v>
      </c>
      <c r="D7" s="5">
        <f t="shared" si="0"/>
        <v>202.44208130081302</v>
      </c>
      <c r="E7" s="6"/>
      <c r="F7" s="4">
        <v>5.6</v>
      </c>
      <c r="G7" s="7">
        <v>2.0975000000000001</v>
      </c>
      <c r="H7" s="5">
        <f t="shared" si="1"/>
        <v>211.02601626016258</v>
      </c>
      <c r="I7" s="6"/>
      <c r="J7" s="4">
        <v>7.4</v>
      </c>
      <c r="K7" s="7">
        <v>1.0019</v>
      </c>
      <c r="L7" s="5">
        <f t="shared" si="2"/>
        <v>101.28786991869919</v>
      </c>
      <c r="M7" s="6"/>
      <c r="N7" s="4">
        <v>6.3</v>
      </c>
      <c r="O7" s="7">
        <v>1.1267</v>
      </c>
      <c r="P7" s="5">
        <f t="shared" si="3"/>
        <v>113.788162601626</v>
      </c>
      <c r="Q7" s="6"/>
      <c r="R7" s="4">
        <v>7.8</v>
      </c>
      <c r="S7" s="7">
        <v>0.89090000000000003</v>
      </c>
      <c r="T7" s="5">
        <f t="shared" si="4"/>
        <v>90.169821138211375</v>
      </c>
      <c r="U7" s="6"/>
      <c r="V7" s="4">
        <v>7.1</v>
      </c>
      <c r="W7" s="7">
        <v>0.24940000000000001</v>
      </c>
      <c r="X7" s="5">
        <f t="shared" si="5"/>
        <v>25.915512195121952</v>
      </c>
      <c r="Y7" s="6"/>
    </row>
    <row r="8" spans="1:25" x14ac:dyDescent="0.35">
      <c r="A8" s="3">
        <v>67.5</v>
      </c>
      <c r="B8" s="4">
        <v>7.2</v>
      </c>
      <c r="C8" s="7">
        <v>2.464</v>
      </c>
      <c r="D8" s="5">
        <f t="shared" si="0"/>
        <v>247.73560975609755</v>
      </c>
      <c r="E8" s="6">
        <v>0</v>
      </c>
      <c r="F8" s="4">
        <v>6.5</v>
      </c>
      <c r="G8" s="5">
        <v>2.1</v>
      </c>
      <c r="H8" s="5">
        <f t="shared" si="1"/>
        <v>211.27642276422765</v>
      </c>
      <c r="I8" s="6">
        <v>0</v>
      </c>
      <c r="J8" s="4">
        <v>7.6</v>
      </c>
      <c r="K8" s="7">
        <v>0.39600000000000002</v>
      </c>
      <c r="L8" s="5">
        <f t="shared" si="2"/>
        <v>40.599349593495937</v>
      </c>
      <c r="M8" s="6">
        <v>0</v>
      </c>
      <c r="N8" s="4">
        <v>7.5</v>
      </c>
      <c r="O8" s="7">
        <v>1.4670000000000001</v>
      </c>
      <c r="P8" s="5">
        <f t="shared" si="3"/>
        <v>147.87349593495935</v>
      </c>
      <c r="Q8" s="6">
        <v>0</v>
      </c>
      <c r="R8" s="4">
        <v>7.7</v>
      </c>
      <c r="S8" s="7">
        <v>0.49299999999999999</v>
      </c>
      <c r="T8" s="5">
        <f t="shared" si="4"/>
        <v>50.31512195121951</v>
      </c>
      <c r="U8" s="6">
        <v>0</v>
      </c>
      <c r="V8" s="4">
        <v>7.2</v>
      </c>
      <c r="W8" s="7">
        <v>0.92500000000000004</v>
      </c>
      <c r="X8" s="5">
        <f t="shared" si="5"/>
        <v>93.58536585365853</v>
      </c>
      <c r="Y8" s="6">
        <f>0.5764992/28.525*1000</f>
        <v>20.210313759859773</v>
      </c>
    </row>
    <row r="9" spans="1:25" x14ac:dyDescent="0.35">
      <c r="A9" s="3">
        <v>91.5</v>
      </c>
      <c r="B9" s="4">
        <v>7.9</v>
      </c>
      <c r="C9" s="7">
        <v>2.16</v>
      </c>
      <c r="D9" s="5">
        <f t="shared" si="0"/>
        <v>217.28617886178858</v>
      </c>
      <c r="E9" s="6">
        <v>0</v>
      </c>
      <c r="F9" s="4">
        <v>7.2</v>
      </c>
      <c r="G9" s="7">
        <v>2.5</v>
      </c>
      <c r="H9" s="5">
        <f t="shared" si="1"/>
        <v>251.34146341463412</v>
      </c>
      <c r="I9" s="6">
        <v>0</v>
      </c>
      <c r="J9" s="4">
        <v>8</v>
      </c>
      <c r="K9" s="7">
        <v>7.8E-2</v>
      </c>
      <c r="L9" s="5">
        <f t="shared" si="2"/>
        <v>8.7476422764227628</v>
      </c>
      <c r="M9" s="6">
        <v>0</v>
      </c>
      <c r="N9" s="4">
        <v>7.9</v>
      </c>
      <c r="O9" s="7">
        <v>0.44400000000000001</v>
      </c>
      <c r="P9" s="5">
        <f t="shared" si="3"/>
        <v>45.407154471544715</v>
      </c>
      <c r="Q9" s="6">
        <v>0</v>
      </c>
      <c r="R9" s="4">
        <v>7.9</v>
      </c>
      <c r="S9" s="7">
        <v>1.9E-2</v>
      </c>
      <c r="T9" s="5">
        <f t="shared" si="4"/>
        <v>2.8380487804878043</v>
      </c>
      <c r="U9" s="6">
        <v>0</v>
      </c>
      <c r="V9" s="4">
        <v>6.9</v>
      </c>
      <c r="W9" s="7">
        <v>0.434</v>
      </c>
      <c r="X9" s="5">
        <f t="shared" si="5"/>
        <v>44.405528455284539</v>
      </c>
      <c r="Y9" s="6">
        <v>0</v>
      </c>
    </row>
    <row r="10" spans="1:25" x14ac:dyDescent="0.35">
      <c r="A10" s="8"/>
      <c r="B10" s="4"/>
      <c r="C10" s="5"/>
      <c r="D10" s="5"/>
      <c r="E10" s="6"/>
      <c r="F10" s="4"/>
      <c r="G10" s="5"/>
      <c r="H10" s="5"/>
      <c r="I10" s="6"/>
      <c r="J10" s="4"/>
      <c r="K10" s="5"/>
      <c r="L10" s="5"/>
      <c r="M10" s="6"/>
      <c r="N10" s="4"/>
      <c r="O10" s="5"/>
      <c r="P10" s="5"/>
      <c r="Q10" s="6"/>
      <c r="R10" s="4"/>
      <c r="S10" s="5"/>
      <c r="T10" s="5"/>
      <c r="U10" s="6"/>
      <c r="V10" s="4"/>
      <c r="W10" s="5"/>
      <c r="X10" s="5"/>
      <c r="Y10" s="6"/>
    </row>
    <row r="11" spans="1:25" x14ac:dyDescent="0.35">
      <c r="A11" s="8"/>
      <c r="B11" s="4"/>
      <c r="C11" s="5"/>
      <c r="D11" s="5"/>
      <c r="E11" s="6"/>
      <c r="F11" s="4"/>
      <c r="G11" s="5"/>
      <c r="H11" s="5"/>
      <c r="I11" s="6"/>
      <c r="J11" s="4"/>
      <c r="K11" s="5"/>
      <c r="L11" s="5"/>
      <c r="M11" s="6"/>
      <c r="N11" s="4"/>
      <c r="O11" s="5"/>
      <c r="P11" s="5"/>
      <c r="Q11" s="6"/>
      <c r="R11" s="4"/>
      <c r="S11" s="5"/>
      <c r="T11" s="5"/>
      <c r="U11" s="6"/>
      <c r="V11" s="4"/>
      <c r="W11" s="5"/>
      <c r="X11" s="5"/>
      <c r="Y11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D1533-8609-471B-AA8B-EB7D56D0A511}">
  <dimension ref="A1:I16"/>
  <sheetViews>
    <sheetView tabSelected="1" workbookViewId="0">
      <selection activeCell="I17" sqref="I17"/>
    </sheetView>
  </sheetViews>
  <sheetFormatPr defaultRowHeight="14.5" x14ac:dyDescent="0.35"/>
  <sheetData>
    <row r="1" spans="1:9" x14ac:dyDescent="0.35">
      <c r="A1" s="9" t="s">
        <v>0</v>
      </c>
      <c r="B1" s="9" t="s">
        <v>1</v>
      </c>
      <c r="C1" s="9" t="s">
        <v>2</v>
      </c>
      <c r="D1" s="9" t="s">
        <v>19</v>
      </c>
      <c r="E1" s="9" t="s">
        <v>3</v>
      </c>
      <c r="F1" s="9" t="s">
        <v>4</v>
      </c>
      <c r="G1" s="9" t="s">
        <v>5</v>
      </c>
      <c r="H1" s="9" t="s">
        <v>20</v>
      </c>
      <c r="I1" s="9" t="s">
        <v>6</v>
      </c>
    </row>
    <row r="2" spans="1:9" x14ac:dyDescent="0.35">
      <c r="A2" s="7">
        <v>0</v>
      </c>
      <c r="B2" s="9">
        <v>5.2</v>
      </c>
      <c r="C2" s="9">
        <v>0</v>
      </c>
      <c r="D2" s="9">
        <f t="shared" ref="D2:D16" si="0">1000*(2.464*C2+0.023)/24.6</f>
        <v>0.93495934959349591</v>
      </c>
      <c r="E2" s="9">
        <f>1000*(10/28.525)</f>
        <v>350.56967572304995</v>
      </c>
      <c r="F2" s="9">
        <v>5.2</v>
      </c>
      <c r="G2" s="9">
        <v>0</v>
      </c>
      <c r="H2" s="9">
        <f>1000/24.6*(G2*2.464+0.023)</f>
        <v>0.93495934959349591</v>
      </c>
      <c r="I2" s="9">
        <f>10/28.525*1000</f>
        <v>350.56967572304995</v>
      </c>
    </row>
    <row r="3" spans="1:9" x14ac:dyDescent="0.35">
      <c r="A3" s="7">
        <v>5</v>
      </c>
      <c r="B3" s="9">
        <v>5.2</v>
      </c>
      <c r="C3" s="9">
        <v>6.3E-2</v>
      </c>
      <c r="D3" s="9">
        <f t="shared" si="0"/>
        <v>7.2452032520325202</v>
      </c>
      <c r="E3" s="9">
        <f>58*180/30</f>
        <v>348</v>
      </c>
      <c r="F3" s="9">
        <v>5.2</v>
      </c>
      <c r="G3" s="9">
        <v>0.05</v>
      </c>
      <c r="H3" s="9">
        <f t="shared" ref="H3:H16" si="1">1000/24.6*(G3*2.464+0.023)</f>
        <v>5.9430894308943083</v>
      </c>
      <c r="I3" s="9"/>
    </row>
    <row r="4" spans="1:9" x14ac:dyDescent="0.35">
      <c r="A4" s="7">
        <v>24</v>
      </c>
      <c r="B4" s="9">
        <v>4.8</v>
      </c>
      <c r="C4" s="9">
        <v>0.32900000000000001</v>
      </c>
      <c r="D4" s="9">
        <f t="shared" si="0"/>
        <v>33.888455284552848</v>
      </c>
      <c r="E4" s="9">
        <f>56.8*180/30</f>
        <v>340.8</v>
      </c>
      <c r="F4" s="9">
        <v>4.9000000000000004</v>
      </c>
      <c r="G4" s="9">
        <v>0.26700000000000002</v>
      </c>
      <c r="H4" s="9">
        <f t="shared" si="1"/>
        <v>27.678373983739839</v>
      </c>
      <c r="I4" s="9">
        <f>53.2*180/30</f>
        <v>319.2</v>
      </c>
    </row>
    <row r="5" spans="1:9" x14ac:dyDescent="0.35">
      <c r="A5" s="7">
        <v>32</v>
      </c>
      <c r="B5" s="9">
        <v>4.5999999999999996</v>
      </c>
      <c r="C5" s="9">
        <v>0.26619999999999999</v>
      </c>
      <c r="D5" s="9">
        <f t="shared" si="0"/>
        <v>27.598243902439023</v>
      </c>
      <c r="E5" s="9"/>
      <c r="F5" s="9">
        <v>4.5999999999999996</v>
      </c>
      <c r="G5" s="9">
        <v>0.25950000000000001</v>
      </c>
      <c r="H5" s="9">
        <f t="shared" si="1"/>
        <v>26.927154471544714</v>
      </c>
      <c r="I5" s="9"/>
    </row>
    <row r="6" spans="1:9" x14ac:dyDescent="0.35">
      <c r="A6" s="7">
        <v>48</v>
      </c>
      <c r="B6" s="9">
        <v>4.7</v>
      </c>
      <c r="C6" s="9">
        <v>0.40360000000000001</v>
      </c>
      <c r="D6" s="9">
        <f t="shared" si="0"/>
        <v>41.360585365853652</v>
      </c>
      <c r="E6" s="9">
        <f>53.4*180/30</f>
        <v>320.39999999999998</v>
      </c>
      <c r="F6" s="9">
        <v>4.7</v>
      </c>
      <c r="G6" s="9">
        <v>0.38740000000000002</v>
      </c>
      <c r="H6" s="9">
        <f t="shared" si="1"/>
        <v>39.737951219512198</v>
      </c>
      <c r="I6" s="9">
        <f>56.6*180/30</f>
        <v>339.6</v>
      </c>
    </row>
    <row r="7" spans="1:9" x14ac:dyDescent="0.35">
      <c r="A7" s="7">
        <v>54</v>
      </c>
      <c r="B7" s="9">
        <v>4.5999999999999996</v>
      </c>
      <c r="C7" s="9">
        <v>0.45200000000000001</v>
      </c>
      <c r="D7" s="9">
        <f t="shared" si="0"/>
        <v>46.208455284552848</v>
      </c>
      <c r="E7" s="9"/>
      <c r="F7" s="9">
        <v>4.5999999999999996</v>
      </c>
      <c r="G7" s="9">
        <v>0.4395</v>
      </c>
      <c r="H7" s="9">
        <f t="shared" si="1"/>
        <v>44.956422764227632</v>
      </c>
      <c r="I7" s="9"/>
    </row>
    <row r="8" spans="1:9" x14ac:dyDescent="0.35">
      <c r="A8" s="7">
        <v>72</v>
      </c>
      <c r="B8" s="9">
        <v>4.2</v>
      </c>
      <c r="C8" s="9">
        <v>0.90800000000000003</v>
      </c>
      <c r="D8" s="9">
        <f t="shared" si="0"/>
        <v>91.882601626016267</v>
      </c>
      <c r="E8" s="9">
        <f>29.3*180/30</f>
        <v>175.8</v>
      </c>
      <c r="F8" s="9">
        <v>4.2</v>
      </c>
      <c r="G8" s="9">
        <v>0.66</v>
      </c>
      <c r="H8" s="9">
        <f t="shared" si="1"/>
        <v>67.042276422764232</v>
      </c>
      <c r="I8" s="9">
        <f>31.3*180/30</f>
        <v>187.8</v>
      </c>
    </row>
    <row r="9" spans="1:9" x14ac:dyDescent="0.35">
      <c r="A9" s="7">
        <v>76.5</v>
      </c>
      <c r="B9" s="9">
        <v>4.2</v>
      </c>
      <c r="C9" s="9">
        <v>1.534</v>
      </c>
      <c r="D9" s="9">
        <f t="shared" si="0"/>
        <v>154.58439024390245</v>
      </c>
      <c r="E9" s="9"/>
      <c r="F9" s="9">
        <v>4.2</v>
      </c>
      <c r="G9" s="9">
        <v>1.3540000000000001</v>
      </c>
      <c r="H9" s="9">
        <f t="shared" si="1"/>
        <v>136.55512195121952</v>
      </c>
      <c r="I9" s="9"/>
    </row>
    <row r="10" spans="1:9" x14ac:dyDescent="0.35">
      <c r="A10" s="7">
        <v>96</v>
      </c>
      <c r="B10" s="9">
        <v>4</v>
      </c>
      <c r="C10" s="9">
        <v>1.429</v>
      </c>
      <c r="D10" s="9">
        <f t="shared" si="0"/>
        <v>144.06731707317076</v>
      </c>
      <c r="E10" s="9">
        <f>4.1*180/30</f>
        <v>24.599999999999998</v>
      </c>
      <c r="F10" s="9">
        <v>4.0999999999999996</v>
      </c>
      <c r="G10" s="9">
        <v>1.43</v>
      </c>
      <c r="H10" s="9">
        <f t="shared" si="1"/>
        <v>144.16747967479674</v>
      </c>
      <c r="I10" s="9">
        <f>11.4*180/30</f>
        <v>68.400000000000006</v>
      </c>
    </row>
    <row r="11" spans="1:9" x14ac:dyDescent="0.35">
      <c r="A11" s="7">
        <v>100.5</v>
      </c>
      <c r="B11" s="9">
        <v>4</v>
      </c>
      <c r="C11" s="9">
        <v>1.534</v>
      </c>
      <c r="D11" s="9">
        <f t="shared" si="0"/>
        <v>154.58439024390245</v>
      </c>
      <c r="E11" s="9"/>
      <c r="F11" s="9">
        <v>4</v>
      </c>
      <c r="G11" s="9">
        <v>1.3540000000000001</v>
      </c>
      <c r="H11" s="9">
        <f t="shared" si="1"/>
        <v>136.55512195121952</v>
      </c>
      <c r="I11" s="9"/>
    </row>
    <row r="12" spans="1:9" x14ac:dyDescent="0.35">
      <c r="A12" s="7">
        <v>144</v>
      </c>
      <c r="B12" s="9">
        <v>3.9</v>
      </c>
      <c r="C12" s="9">
        <v>1.202</v>
      </c>
      <c r="D12" s="9">
        <f t="shared" si="0"/>
        <v>121.33040650406504</v>
      </c>
      <c r="E12" s="9">
        <v>0</v>
      </c>
      <c r="F12" s="9">
        <v>3.9</v>
      </c>
      <c r="G12" s="9">
        <v>0.98599999999999999</v>
      </c>
      <c r="H12" s="9">
        <f t="shared" si="1"/>
        <v>99.695284552845536</v>
      </c>
      <c r="I12" s="9">
        <f>3.5*180/30</f>
        <v>21</v>
      </c>
    </row>
    <row r="13" spans="1:9" x14ac:dyDescent="0.35">
      <c r="A13" s="7">
        <v>148.5</v>
      </c>
      <c r="B13" s="9">
        <v>3.9</v>
      </c>
      <c r="C13" s="9">
        <v>1.329</v>
      </c>
      <c r="D13" s="9">
        <f t="shared" si="0"/>
        <v>134.05105691056909</v>
      </c>
      <c r="E13" s="9"/>
      <c r="F13" s="9">
        <v>3.9</v>
      </c>
      <c r="G13" s="9">
        <v>1.177</v>
      </c>
      <c r="H13" s="9">
        <f t="shared" si="1"/>
        <v>118.82634146341464</v>
      </c>
      <c r="I13" s="9"/>
    </row>
    <row r="14" spans="1:9" x14ac:dyDescent="0.35">
      <c r="A14" s="7">
        <v>168</v>
      </c>
      <c r="B14" s="9">
        <v>3.9</v>
      </c>
      <c r="C14" s="9">
        <v>1.2509999999999999</v>
      </c>
      <c r="D14" s="9">
        <f t="shared" si="0"/>
        <v>126.23837398373983</v>
      </c>
      <c r="E14" s="9">
        <v>0</v>
      </c>
      <c r="F14" s="9">
        <v>3.9</v>
      </c>
      <c r="G14" s="9">
        <v>0.73099999999999998</v>
      </c>
      <c r="H14" s="9">
        <f t="shared" si="1"/>
        <v>74.15382113821137</v>
      </c>
      <c r="I14" s="9">
        <f>4*180/30</f>
        <v>24</v>
      </c>
    </row>
    <row r="15" spans="1:9" x14ac:dyDescent="0.35">
      <c r="A15" s="7">
        <v>192</v>
      </c>
      <c r="B15" s="9">
        <v>3.9</v>
      </c>
      <c r="C15" s="9">
        <v>1.141</v>
      </c>
      <c r="D15" s="9">
        <f t="shared" si="0"/>
        <v>115.22048780487806</v>
      </c>
      <c r="E15" s="9">
        <v>0</v>
      </c>
      <c r="F15" s="9">
        <v>4</v>
      </c>
      <c r="G15" s="9">
        <v>0.88</v>
      </c>
      <c r="H15" s="9">
        <f t="shared" si="1"/>
        <v>89.078048780487805</v>
      </c>
      <c r="I15" s="9">
        <f>3.3*180/30</f>
        <v>19.8</v>
      </c>
    </row>
    <row r="16" spans="1:9" x14ac:dyDescent="0.35">
      <c r="A16" s="7">
        <v>216</v>
      </c>
      <c r="B16" s="9">
        <v>4</v>
      </c>
      <c r="C16" s="9">
        <v>1.3140000000000001</v>
      </c>
      <c r="D16" s="9">
        <f t="shared" si="0"/>
        <v>132.54861788617887</v>
      </c>
      <c r="E16" s="9">
        <v>0</v>
      </c>
      <c r="F16" s="9">
        <v>4</v>
      </c>
      <c r="G16" s="9">
        <v>1.07</v>
      </c>
      <c r="H16" s="9">
        <f t="shared" si="1"/>
        <v>108.10894308943089</v>
      </c>
      <c r="I16" s="9">
        <f>3*180/30</f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Maria_exp</vt:lpstr>
      <vt:lpstr>Zelda_exp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Yasemin</dc:creator>
  <cp:lastModifiedBy>Yasemin</cp:lastModifiedBy>
  <cp:lastPrinted>2020-05-10T09:30:29Z</cp:lastPrinted>
  <dcterms:created xsi:type="dcterms:W3CDTF">2020-05-10T09:12:16Z</dcterms:created>
  <dcterms:modified xsi:type="dcterms:W3CDTF">2020-05-10T10:35:47Z</dcterms:modified>
</cp:coreProperties>
</file>