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emin\Documents\University\Honours\CSCxBRX\"/>
    </mc:Choice>
  </mc:AlternateContent>
  <xr:revisionPtr revIDLastSave="0" documentId="13_ncr:1_{46D79844-2713-42FC-AFC7-6ECCB7C965EA}" xr6:coauthVersionLast="45" xr6:coauthVersionMax="45" xr10:uidLastSave="{00000000-0000-0000-0000-000000000000}"/>
  <bookViews>
    <workbookView xWindow="-110" yWindow="-110" windowWidth="21820" windowHeight="14020" activeTab="3" xr2:uid="{644DABF0-2F06-4DDE-A6F8-B9771D13BEFC}"/>
  </bookViews>
  <sheets>
    <sheet name="Bali" sheetId="1" r:id="rId1"/>
    <sheet name="Barney" sheetId="2" r:id="rId2"/>
    <sheet name="Brewin" sheetId="3" r:id="rId3"/>
    <sheet name="Maria" sheetId="4" r:id="rId4"/>
    <sheet name="Zelda 1" sheetId="5" r:id="rId5"/>
    <sheet name="Zelda 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2" i="4"/>
  <c r="F7" i="4"/>
  <c r="F4" i="4"/>
  <c r="F2" i="4"/>
  <c r="E4" i="6"/>
  <c r="E5" i="6"/>
  <c r="E6" i="6"/>
  <c r="E7" i="6"/>
  <c r="E8" i="6"/>
  <c r="E9" i="6"/>
  <c r="E10" i="6"/>
  <c r="E11" i="6"/>
  <c r="E12" i="6"/>
  <c r="E13" i="6"/>
  <c r="E3" i="6"/>
  <c r="D4" i="6"/>
  <c r="D5" i="6"/>
  <c r="D6" i="6"/>
  <c r="D7" i="6"/>
  <c r="D8" i="6"/>
  <c r="D9" i="6"/>
  <c r="D10" i="6"/>
  <c r="D11" i="6"/>
  <c r="D12" i="6"/>
  <c r="D13" i="6"/>
  <c r="D3" i="6"/>
  <c r="E4" i="5"/>
  <c r="E5" i="5"/>
  <c r="E6" i="5"/>
  <c r="E7" i="5"/>
  <c r="E8" i="5"/>
  <c r="E9" i="5"/>
  <c r="E10" i="5"/>
  <c r="E11" i="5"/>
  <c r="E12" i="5"/>
  <c r="E13" i="5"/>
  <c r="E3" i="5"/>
  <c r="D4" i="5"/>
  <c r="D5" i="5"/>
  <c r="D6" i="5"/>
  <c r="D7" i="5"/>
  <c r="D8" i="5"/>
  <c r="D9" i="5"/>
  <c r="D10" i="5"/>
  <c r="D11" i="5"/>
  <c r="D12" i="5"/>
  <c r="D13" i="5"/>
  <c r="D3" i="5"/>
  <c r="E2" i="6"/>
  <c r="D2" i="6"/>
  <c r="E2" i="5"/>
  <c r="C3" i="5"/>
  <c r="C4" i="5"/>
  <c r="C5" i="5"/>
  <c r="C6" i="5"/>
  <c r="C7" i="5"/>
  <c r="C8" i="5"/>
  <c r="C9" i="5"/>
  <c r="C10" i="5"/>
  <c r="C11" i="5"/>
  <c r="C12" i="5"/>
  <c r="C13" i="5"/>
  <c r="C2" i="5"/>
  <c r="C3" i="6"/>
  <c r="C4" i="6"/>
  <c r="C5" i="6"/>
  <c r="C6" i="6"/>
  <c r="C7" i="6"/>
  <c r="C8" i="6"/>
  <c r="C9" i="6"/>
  <c r="C10" i="6"/>
  <c r="C11" i="6"/>
  <c r="C12" i="6"/>
  <c r="C13" i="6"/>
  <c r="C2" i="6"/>
  <c r="E3" i="4"/>
  <c r="E4" i="4"/>
  <c r="E5" i="4"/>
  <c r="E6" i="4"/>
  <c r="E7" i="4"/>
  <c r="E2" i="4"/>
  <c r="D3" i="4"/>
  <c r="D4" i="4"/>
  <c r="D5" i="4"/>
  <c r="D6" i="4"/>
  <c r="D7" i="4"/>
  <c r="D2" i="4"/>
  <c r="C7" i="4"/>
  <c r="C6" i="4"/>
  <c r="C5" i="4"/>
  <c r="C4" i="4"/>
  <c r="C3" i="4"/>
  <c r="C2" i="4"/>
  <c r="I2" i="4"/>
  <c r="F3" i="1"/>
  <c r="F2" i="1"/>
  <c r="I3" i="1" l="1"/>
  <c r="I4" i="1"/>
  <c r="I5" i="1"/>
  <c r="I6" i="1"/>
  <c r="I7" i="1"/>
  <c r="I8" i="1"/>
  <c r="I9" i="1"/>
  <c r="I10" i="1"/>
  <c r="I11" i="1"/>
  <c r="I12" i="1"/>
  <c r="I13" i="1"/>
  <c r="I2" i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2" i="3"/>
  <c r="H3" i="2"/>
  <c r="H4" i="2"/>
  <c r="H5" i="2"/>
  <c r="H6" i="2"/>
  <c r="H7" i="2"/>
  <c r="H8" i="2"/>
  <c r="H9" i="2"/>
  <c r="H10" i="2"/>
  <c r="H11" i="2"/>
  <c r="H12" i="2"/>
  <c r="H13" i="2"/>
  <c r="H14" i="2"/>
  <c r="H2" i="2"/>
  <c r="H3" i="1"/>
  <c r="H4" i="1"/>
  <c r="H5" i="1"/>
  <c r="H6" i="1"/>
  <c r="H7" i="1"/>
  <c r="H8" i="1"/>
  <c r="H9" i="1"/>
  <c r="H10" i="1"/>
  <c r="H11" i="1"/>
  <c r="H12" i="1"/>
  <c r="H13" i="1"/>
  <c r="H2" i="1"/>
  <c r="G3" i="2"/>
  <c r="G4" i="2"/>
  <c r="G5" i="2"/>
  <c r="G6" i="2"/>
  <c r="G7" i="2"/>
  <c r="G8" i="2"/>
  <c r="G9" i="2"/>
  <c r="G10" i="2"/>
  <c r="G11" i="2"/>
  <c r="G12" i="2"/>
  <c r="G13" i="2"/>
  <c r="G14" i="2"/>
  <c r="G2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2" i="3"/>
  <c r="F4" i="1"/>
  <c r="F5" i="1"/>
  <c r="F6" i="1"/>
  <c r="F7" i="1"/>
  <c r="F8" i="1"/>
  <c r="F9" i="1"/>
  <c r="F10" i="1"/>
  <c r="F11" i="1"/>
  <c r="F12" i="1"/>
  <c r="F13" i="1"/>
  <c r="C3" i="1"/>
  <c r="C4" i="1"/>
  <c r="C5" i="1"/>
  <c r="C6" i="1"/>
  <c r="C7" i="1"/>
  <c r="C8" i="1"/>
  <c r="C9" i="1"/>
  <c r="C10" i="1"/>
  <c r="C11" i="1"/>
  <c r="C12" i="1"/>
  <c r="C13" i="1"/>
  <c r="C2" i="1"/>
  <c r="E4" i="2"/>
  <c r="E5" i="2"/>
  <c r="E6" i="2"/>
  <c r="E7" i="2"/>
  <c r="E8" i="2"/>
  <c r="E9" i="2"/>
  <c r="E10" i="2"/>
  <c r="E11" i="2"/>
  <c r="E12" i="2"/>
  <c r="E13" i="2"/>
  <c r="E14" i="2"/>
  <c r="E3" i="2"/>
  <c r="E5" i="3"/>
  <c r="E4" i="3"/>
  <c r="E6" i="3"/>
  <c r="E7" i="3"/>
  <c r="E8" i="3"/>
  <c r="E9" i="3"/>
  <c r="E10" i="3"/>
  <c r="E11" i="3"/>
  <c r="E12" i="3"/>
  <c r="E13" i="3"/>
  <c r="E14" i="3"/>
  <c r="E15" i="3"/>
  <c r="E3" i="3"/>
</calcChain>
</file>

<file path=xl/sharedStrings.xml><?xml version="1.0" encoding="utf-8"?>
<sst xmlns="http://schemas.openxmlformats.org/spreadsheetml/2006/main" count="48" uniqueCount="20">
  <si>
    <t>pH</t>
  </si>
  <si>
    <t>Growth (KLETTZ)</t>
  </si>
  <si>
    <t>Growth (OD540)</t>
  </si>
  <si>
    <t>Growth (OD600)</t>
  </si>
  <si>
    <t>Biomass (cells/mL)</t>
  </si>
  <si>
    <t>Biomass(g/L)</t>
  </si>
  <si>
    <t>Biomass (g/L)</t>
  </si>
  <si>
    <t>Sucrose (mmol/L)</t>
  </si>
  <si>
    <t>Sucrose(mmol/L)</t>
  </si>
  <si>
    <t>Time</t>
  </si>
  <si>
    <t>Ammonia</t>
  </si>
  <si>
    <t>Biomass</t>
  </si>
  <si>
    <t>Growth(OD660)</t>
  </si>
  <si>
    <t>Growth(CFU)</t>
  </si>
  <si>
    <t>NH4+(mg/g)</t>
  </si>
  <si>
    <t>Sucrose(g/L)</t>
  </si>
  <si>
    <t>OD(660 nm)</t>
  </si>
  <si>
    <t>OD(660nm)</t>
  </si>
  <si>
    <t>Acetylene(nmol)</t>
  </si>
  <si>
    <t>NH4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</si>
</sst>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0" xfId="0" applyFont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F9CF-F646-4DED-BE2F-833E7FED0DC6}">
  <dimension ref="A1:J13"/>
  <sheetViews>
    <sheetView zoomScale="78" zoomScaleNormal="78" workbookViewId="0">
      <selection activeCell="G20" sqref="G20"/>
    </sheetView>
  </sheetViews>
  <sheetFormatPr defaultRowHeight="14.5" x14ac:dyDescent="0.35"/>
  <cols>
    <col min="1" max="1" width="7.7265625" bestFit="1" customWidth="1"/>
    <col min="2" max="2" width="14.6328125" bestFit="1" customWidth="1"/>
    <col min="3" max="3" width="14.54296875" bestFit="1" customWidth="1"/>
    <col min="4" max="4" width="4.6328125" bestFit="1" customWidth="1"/>
    <col min="5" max="5" width="17.26953125" bestFit="1" customWidth="1"/>
    <col min="6" max="6" width="16.36328125" customWidth="1"/>
    <col min="7" max="7" width="15.54296875" bestFit="1" customWidth="1"/>
    <col min="8" max="8" width="12" bestFit="1" customWidth="1"/>
    <col min="9" max="9" width="16.36328125" bestFit="1" customWidth="1"/>
    <col min="11" max="11" width="7.7265625" bestFit="1" customWidth="1"/>
    <col min="12" max="12" width="11.453125" bestFit="1" customWidth="1"/>
    <col min="13" max="13" width="3.81640625" bestFit="1" customWidth="1"/>
    <col min="14" max="14" width="14.08984375" bestFit="1" customWidth="1"/>
  </cols>
  <sheetData>
    <row r="1" spans="1:10" x14ac:dyDescent="0.35">
      <c r="A1" s="1" t="s">
        <v>9</v>
      </c>
      <c r="B1" s="1" t="s">
        <v>1</v>
      </c>
      <c r="C1" s="1" t="s">
        <v>3</v>
      </c>
      <c r="D1" s="1" t="s">
        <v>0</v>
      </c>
      <c r="E1" s="1" t="s">
        <v>10</v>
      </c>
      <c r="F1" s="1" t="s">
        <v>4</v>
      </c>
      <c r="G1" s="1" t="s">
        <v>7</v>
      </c>
      <c r="H1" s="1" t="s">
        <v>6</v>
      </c>
      <c r="I1" s="1" t="s">
        <v>11</v>
      </c>
      <c r="J1" s="1"/>
    </row>
    <row r="2" spans="1:10" x14ac:dyDescent="0.35">
      <c r="A2" s="2">
        <v>0</v>
      </c>
      <c r="B2" s="2">
        <v>25</v>
      </c>
      <c r="C2" s="2">
        <f>B2*2/1000</f>
        <v>0.05</v>
      </c>
      <c r="D2" s="2">
        <v>7.4</v>
      </c>
      <c r="E2" s="2">
        <v>0</v>
      </c>
      <c r="F2" s="4">
        <f>4.9*10^7*C2</f>
        <v>2450000</v>
      </c>
      <c r="G2" s="2">
        <v>58</v>
      </c>
      <c r="H2" s="2">
        <f>2.464*C2+0.023</f>
        <v>0.1462</v>
      </c>
      <c r="I2" s="2">
        <f>H2*1000/24.6</f>
        <v>5.9430894308943083</v>
      </c>
      <c r="J2" s="1"/>
    </row>
    <row r="3" spans="1:10" x14ac:dyDescent="0.35">
      <c r="A3" s="2">
        <v>1</v>
      </c>
      <c r="B3" s="2">
        <v>30</v>
      </c>
      <c r="C3" s="2">
        <f t="shared" ref="C3:C13" si="0">B3*2/1000</f>
        <v>0.06</v>
      </c>
      <c r="D3" s="2">
        <v>7.4</v>
      </c>
      <c r="E3" s="2">
        <v>0</v>
      </c>
      <c r="F3" s="4">
        <f t="shared" ref="F3:F13" si="1">4.9*10^7*C3</f>
        <v>2940000</v>
      </c>
      <c r="G3" s="3"/>
      <c r="H3" s="2">
        <f t="shared" ref="H3:H13" si="2">2.464*C3+0.023</f>
        <v>0.17083999999999999</v>
      </c>
      <c r="I3" s="2">
        <f t="shared" ref="I3:I13" si="3">H3*1000/24.6</f>
        <v>6.9447154471544712</v>
      </c>
      <c r="J3" s="1"/>
    </row>
    <row r="4" spans="1:10" x14ac:dyDescent="0.35">
      <c r="A4" s="2">
        <v>2</v>
      </c>
      <c r="B4" s="2">
        <v>30</v>
      </c>
      <c r="C4" s="2">
        <f t="shared" si="0"/>
        <v>0.06</v>
      </c>
      <c r="D4" s="2">
        <v>7.4</v>
      </c>
      <c r="E4" s="2">
        <v>0</v>
      </c>
      <c r="F4" s="4">
        <f t="shared" si="1"/>
        <v>2940000</v>
      </c>
      <c r="G4" s="3"/>
      <c r="H4" s="2">
        <f t="shared" si="2"/>
        <v>0.17083999999999999</v>
      </c>
      <c r="I4" s="2">
        <f t="shared" si="3"/>
        <v>6.9447154471544712</v>
      </c>
      <c r="J4" s="1"/>
    </row>
    <row r="5" spans="1:10" x14ac:dyDescent="0.35">
      <c r="A5" s="2">
        <v>4</v>
      </c>
      <c r="B5" s="2">
        <v>50</v>
      </c>
      <c r="C5" s="2">
        <f t="shared" si="0"/>
        <v>0.1</v>
      </c>
      <c r="D5" s="2">
        <v>7.4</v>
      </c>
      <c r="E5" s="2">
        <v>0</v>
      </c>
      <c r="F5" s="4">
        <f t="shared" si="1"/>
        <v>4900000</v>
      </c>
      <c r="G5" s="3"/>
      <c r="H5" s="2">
        <f t="shared" si="2"/>
        <v>0.26940000000000003</v>
      </c>
      <c r="I5" s="2">
        <f t="shared" si="3"/>
        <v>10.951219512195122</v>
      </c>
      <c r="J5" s="1"/>
    </row>
    <row r="6" spans="1:10" x14ac:dyDescent="0.35">
      <c r="A6" s="2">
        <v>5</v>
      </c>
      <c r="B6" s="2">
        <v>70</v>
      </c>
      <c r="C6" s="2">
        <f t="shared" si="0"/>
        <v>0.14000000000000001</v>
      </c>
      <c r="D6" s="2">
        <v>7.1</v>
      </c>
      <c r="E6" s="2">
        <v>0</v>
      </c>
      <c r="F6" s="4">
        <f t="shared" si="1"/>
        <v>6860000.0000000009</v>
      </c>
      <c r="G6" s="3"/>
      <c r="H6" s="2">
        <f t="shared" si="2"/>
        <v>0.36796000000000006</v>
      </c>
      <c r="I6" s="2">
        <f t="shared" si="3"/>
        <v>14.957723577235774</v>
      </c>
      <c r="J6" s="1"/>
    </row>
    <row r="7" spans="1:10" x14ac:dyDescent="0.35">
      <c r="A7" s="2">
        <v>6</v>
      </c>
      <c r="B7" s="2">
        <v>100</v>
      </c>
      <c r="C7" s="2">
        <f t="shared" si="0"/>
        <v>0.2</v>
      </c>
      <c r="D7" s="2">
        <v>7</v>
      </c>
      <c r="E7" s="2">
        <v>0</v>
      </c>
      <c r="F7" s="4">
        <f t="shared" si="1"/>
        <v>9800000</v>
      </c>
      <c r="G7" s="3"/>
      <c r="H7" s="2">
        <f t="shared" si="2"/>
        <v>0.51580000000000004</v>
      </c>
      <c r="I7" s="2">
        <f t="shared" si="3"/>
        <v>20.967479674796749</v>
      </c>
      <c r="J7" s="1"/>
    </row>
    <row r="8" spans="1:10" x14ac:dyDescent="0.35">
      <c r="A8" s="2">
        <v>7</v>
      </c>
      <c r="B8" s="2">
        <v>125</v>
      </c>
      <c r="C8" s="2">
        <f t="shared" si="0"/>
        <v>0.25</v>
      </c>
      <c r="D8" s="2">
        <v>7.4</v>
      </c>
      <c r="E8" s="2">
        <v>0</v>
      </c>
      <c r="F8" s="4">
        <f t="shared" si="1"/>
        <v>12250000</v>
      </c>
      <c r="G8" s="3"/>
      <c r="H8" s="2">
        <f t="shared" si="2"/>
        <v>0.63900000000000001</v>
      </c>
      <c r="I8" s="2">
        <f t="shared" si="3"/>
        <v>25.975609756097558</v>
      </c>
      <c r="J8" s="1"/>
    </row>
    <row r="9" spans="1:10" x14ac:dyDescent="0.35">
      <c r="A9" s="2">
        <v>8</v>
      </c>
      <c r="B9" s="2">
        <v>160</v>
      </c>
      <c r="C9" s="2">
        <f t="shared" si="0"/>
        <v>0.32</v>
      </c>
      <c r="D9" s="2">
        <v>7.5</v>
      </c>
      <c r="E9" s="2">
        <v>0.4</v>
      </c>
      <c r="F9" s="4">
        <f t="shared" si="1"/>
        <v>15680000</v>
      </c>
      <c r="G9" s="3"/>
      <c r="H9" s="2">
        <f t="shared" si="2"/>
        <v>0.81147999999999998</v>
      </c>
      <c r="I9" s="2">
        <f t="shared" si="3"/>
        <v>32.986991869918697</v>
      </c>
      <c r="J9" s="1"/>
    </row>
    <row r="10" spans="1:10" x14ac:dyDescent="0.35">
      <c r="A10" s="2">
        <v>10</v>
      </c>
      <c r="B10" s="2">
        <v>250</v>
      </c>
      <c r="C10" s="2">
        <f t="shared" si="0"/>
        <v>0.5</v>
      </c>
      <c r="D10" s="2">
        <v>8.1</v>
      </c>
      <c r="E10" s="2">
        <v>1.5</v>
      </c>
      <c r="F10" s="4">
        <f t="shared" si="1"/>
        <v>24500000</v>
      </c>
      <c r="G10" s="3"/>
      <c r="H10" s="2">
        <f t="shared" si="2"/>
        <v>1.2549999999999999</v>
      </c>
      <c r="I10" s="2">
        <f t="shared" si="3"/>
        <v>51.016260162601625</v>
      </c>
      <c r="J10" s="1"/>
    </row>
    <row r="11" spans="1:10" x14ac:dyDescent="0.35">
      <c r="A11" s="2">
        <v>12</v>
      </c>
      <c r="B11" s="2">
        <v>270</v>
      </c>
      <c r="C11" s="2">
        <f t="shared" si="0"/>
        <v>0.54</v>
      </c>
      <c r="D11" s="2">
        <v>8.5</v>
      </c>
      <c r="E11" s="2">
        <v>2.2999999999999998</v>
      </c>
      <c r="F11" s="4">
        <f t="shared" si="1"/>
        <v>26460000</v>
      </c>
      <c r="G11" s="3"/>
      <c r="H11" s="2">
        <f t="shared" si="2"/>
        <v>1.3535599999999999</v>
      </c>
      <c r="I11" s="2">
        <f t="shared" si="3"/>
        <v>55.02276422764227</v>
      </c>
      <c r="J11" s="1"/>
    </row>
    <row r="12" spans="1:10" x14ac:dyDescent="0.35">
      <c r="A12" s="2">
        <v>14</v>
      </c>
      <c r="B12" s="2">
        <v>280</v>
      </c>
      <c r="C12" s="2">
        <f t="shared" si="0"/>
        <v>0.56000000000000005</v>
      </c>
      <c r="D12" s="2">
        <v>8.5</v>
      </c>
      <c r="E12" s="2">
        <v>6.5</v>
      </c>
      <c r="F12" s="4">
        <f t="shared" si="1"/>
        <v>27440000.000000004</v>
      </c>
      <c r="G12" s="3"/>
      <c r="H12" s="2">
        <f t="shared" si="2"/>
        <v>1.4028400000000001</v>
      </c>
      <c r="I12" s="2">
        <f t="shared" si="3"/>
        <v>57.026016260162606</v>
      </c>
      <c r="J12" s="1"/>
    </row>
    <row r="13" spans="1:10" x14ac:dyDescent="0.35">
      <c r="A13" s="2">
        <v>26</v>
      </c>
      <c r="B13" s="2">
        <v>290</v>
      </c>
      <c r="C13" s="2">
        <f t="shared" si="0"/>
        <v>0.57999999999999996</v>
      </c>
      <c r="D13" s="2">
        <v>8.5</v>
      </c>
      <c r="E13" s="2">
        <v>6.4</v>
      </c>
      <c r="F13" s="4">
        <f t="shared" si="1"/>
        <v>28419999.999999996</v>
      </c>
      <c r="G13" s="3"/>
      <c r="H13" s="2">
        <f t="shared" si="2"/>
        <v>1.4521199999999999</v>
      </c>
      <c r="I13" s="2">
        <f t="shared" si="3"/>
        <v>59.029268292682922</v>
      </c>
      <c r="J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B5C4-5EE1-4A0B-B37A-9B4861B6C3D9}">
  <dimension ref="A1:H15"/>
  <sheetViews>
    <sheetView workbookViewId="0">
      <selection activeCell="F22" sqref="F22"/>
    </sheetView>
  </sheetViews>
  <sheetFormatPr defaultRowHeight="14.5" x14ac:dyDescent="0.35"/>
  <cols>
    <col min="1" max="1" width="7.7265625" style="1" bestFit="1" customWidth="1"/>
    <col min="2" max="2" width="14.54296875" style="1" bestFit="1" customWidth="1"/>
    <col min="3" max="3" width="14.54296875" style="1" customWidth="1"/>
    <col min="4" max="4" width="17.26953125" style="1" bestFit="1" customWidth="1"/>
    <col min="5" max="5" width="16.36328125" style="1" bestFit="1" customWidth="1"/>
    <col min="6" max="6" width="15.08984375" style="1" bestFit="1" customWidth="1"/>
    <col min="7" max="7" width="11.54296875" style="1" bestFit="1" customWidth="1"/>
    <col min="8" max="8" width="16.36328125" style="1" bestFit="1" customWidth="1"/>
    <col min="9" max="16384" width="8.7265625" style="1"/>
  </cols>
  <sheetData>
    <row r="1" spans="1:8" x14ac:dyDescent="0.35">
      <c r="A1" s="1" t="s">
        <v>9</v>
      </c>
      <c r="B1" s="1" t="s">
        <v>3</v>
      </c>
      <c r="C1" s="1" t="s">
        <v>0</v>
      </c>
      <c r="D1" s="1" t="s">
        <v>10</v>
      </c>
      <c r="E1" s="1" t="s">
        <v>4</v>
      </c>
      <c r="F1" s="1" t="s">
        <v>8</v>
      </c>
      <c r="G1" s="1" t="s">
        <v>5</v>
      </c>
      <c r="H1" s="1" t="s">
        <v>11</v>
      </c>
    </row>
    <row r="2" spans="1:8" x14ac:dyDescent="0.35">
      <c r="A2" s="2">
        <v>0</v>
      </c>
      <c r="B2" s="2">
        <v>0</v>
      </c>
      <c r="C2" s="2">
        <v>7.35</v>
      </c>
      <c r="D2" s="2">
        <v>0</v>
      </c>
      <c r="E2" s="4">
        <v>0</v>
      </c>
      <c r="F2" s="2">
        <v>60</v>
      </c>
      <c r="G2" s="2">
        <f>2.464*B2+0.023</f>
        <v>2.3E-2</v>
      </c>
      <c r="H2" s="2">
        <f>1000*G2/24.6</f>
        <v>0.93495934959349591</v>
      </c>
    </row>
    <row r="3" spans="1:8" x14ac:dyDescent="0.35">
      <c r="A3" s="2">
        <v>5</v>
      </c>
      <c r="B3" s="2">
        <v>0.11</v>
      </c>
      <c r="C3" s="2">
        <v>7.3</v>
      </c>
      <c r="D3" s="2">
        <v>0</v>
      </c>
      <c r="E3" s="4">
        <f>4.9*10^7*B3</f>
        <v>5390000</v>
      </c>
      <c r="F3" s="2"/>
      <c r="G3" s="2">
        <f t="shared" ref="G3:G14" si="0">2.464*B3+0.023</f>
        <v>0.29404000000000002</v>
      </c>
      <c r="H3" s="2">
        <f t="shared" ref="H3:H14" si="1">1000*G3/24.6</f>
        <v>11.952845528455285</v>
      </c>
    </row>
    <row r="4" spans="1:8" x14ac:dyDescent="0.35">
      <c r="A4" s="2">
        <v>7</v>
      </c>
      <c r="B4" s="2">
        <v>0.23</v>
      </c>
      <c r="C4" s="2">
        <v>7.25</v>
      </c>
      <c r="D4" s="2">
        <v>0</v>
      </c>
      <c r="E4" s="4">
        <f t="shared" ref="E4:E14" si="2">4.9*10^7*B4</f>
        <v>11270000</v>
      </c>
      <c r="F4" s="2"/>
      <c r="G4" s="2">
        <f t="shared" si="0"/>
        <v>0.58972000000000002</v>
      </c>
      <c r="H4" s="2">
        <f t="shared" si="1"/>
        <v>23.972357723577236</v>
      </c>
    </row>
    <row r="5" spans="1:8" x14ac:dyDescent="0.35">
      <c r="A5" s="2">
        <v>15</v>
      </c>
      <c r="B5" s="2">
        <v>0.9</v>
      </c>
      <c r="C5" s="2">
        <v>7.18</v>
      </c>
      <c r="D5" s="2">
        <v>0.4</v>
      </c>
      <c r="E5" s="4">
        <f t="shared" si="2"/>
        <v>44100000</v>
      </c>
      <c r="F5" s="2"/>
      <c r="G5" s="2">
        <f t="shared" si="0"/>
        <v>2.2406000000000001</v>
      </c>
      <c r="H5" s="2">
        <f t="shared" si="1"/>
        <v>91.081300813008141</v>
      </c>
    </row>
    <row r="6" spans="1:8" x14ac:dyDescent="0.35">
      <c r="A6" s="2">
        <v>24</v>
      </c>
      <c r="B6" s="2">
        <v>1.8</v>
      </c>
      <c r="C6" s="2">
        <v>7.08</v>
      </c>
      <c r="D6" s="2">
        <v>2.5</v>
      </c>
      <c r="E6" s="4">
        <f t="shared" si="2"/>
        <v>88200000</v>
      </c>
      <c r="F6" s="2"/>
      <c r="G6" s="2">
        <f t="shared" si="0"/>
        <v>4.4581999999999997</v>
      </c>
      <c r="H6" s="2">
        <f t="shared" si="1"/>
        <v>181.22764227642276</v>
      </c>
    </row>
    <row r="7" spans="1:8" x14ac:dyDescent="0.35">
      <c r="A7" s="2">
        <v>28</v>
      </c>
      <c r="B7" s="2">
        <v>2</v>
      </c>
      <c r="C7" s="2">
        <v>7.1</v>
      </c>
      <c r="D7" s="2">
        <v>3</v>
      </c>
      <c r="E7" s="4">
        <f t="shared" si="2"/>
        <v>98000000</v>
      </c>
      <c r="F7" s="2"/>
      <c r="G7" s="2">
        <f t="shared" si="0"/>
        <v>4.9509999999999996</v>
      </c>
      <c r="H7" s="2">
        <f t="shared" si="1"/>
        <v>201.26016260162601</v>
      </c>
    </row>
    <row r="8" spans="1:8" x14ac:dyDescent="0.35">
      <c r="A8" s="2">
        <v>32</v>
      </c>
      <c r="B8" s="2">
        <v>2.1</v>
      </c>
      <c r="C8" s="2">
        <v>7.12</v>
      </c>
      <c r="D8" s="2">
        <v>4</v>
      </c>
      <c r="E8" s="4">
        <f t="shared" si="2"/>
        <v>102900000</v>
      </c>
      <c r="F8" s="2"/>
      <c r="G8" s="2">
        <f t="shared" si="0"/>
        <v>5.1974</v>
      </c>
      <c r="H8" s="2">
        <f t="shared" si="1"/>
        <v>211.27642276422762</v>
      </c>
    </row>
    <row r="9" spans="1:8" x14ac:dyDescent="0.35">
      <c r="A9" s="2">
        <v>36</v>
      </c>
      <c r="B9" s="2">
        <v>2.2999999999999998</v>
      </c>
      <c r="C9" s="2">
        <v>7.15</v>
      </c>
      <c r="D9" s="2">
        <v>6</v>
      </c>
      <c r="E9" s="4">
        <f t="shared" si="2"/>
        <v>112699999.99999999</v>
      </c>
      <c r="F9" s="2"/>
      <c r="G9" s="2">
        <f t="shared" si="0"/>
        <v>5.690199999999999</v>
      </c>
      <c r="H9" s="2">
        <f t="shared" si="1"/>
        <v>231.30894308943084</v>
      </c>
    </row>
    <row r="10" spans="1:8" x14ac:dyDescent="0.35">
      <c r="A10" s="2">
        <v>48</v>
      </c>
      <c r="B10" s="2">
        <v>2.9</v>
      </c>
      <c r="C10" s="2">
        <v>7.32</v>
      </c>
      <c r="D10" s="2">
        <v>8.5</v>
      </c>
      <c r="E10" s="4">
        <f t="shared" si="2"/>
        <v>142100000</v>
      </c>
      <c r="F10" s="2"/>
      <c r="G10" s="2">
        <f t="shared" si="0"/>
        <v>7.1685999999999996</v>
      </c>
      <c r="H10" s="2">
        <f t="shared" si="1"/>
        <v>291.40650406504062</v>
      </c>
    </row>
    <row r="11" spans="1:8" x14ac:dyDescent="0.35">
      <c r="A11" s="2">
        <v>54</v>
      </c>
      <c r="B11" s="2">
        <v>2.2999999999999998</v>
      </c>
      <c r="C11" s="2">
        <v>7.35</v>
      </c>
      <c r="D11" s="2">
        <v>11</v>
      </c>
      <c r="E11" s="4">
        <f t="shared" si="2"/>
        <v>112699999.99999999</v>
      </c>
      <c r="F11" s="2"/>
      <c r="G11" s="2">
        <f t="shared" si="0"/>
        <v>5.690199999999999</v>
      </c>
      <c r="H11" s="2">
        <f t="shared" si="1"/>
        <v>231.30894308943084</v>
      </c>
    </row>
    <row r="12" spans="1:8" x14ac:dyDescent="0.35">
      <c r="A12" s="2">
        <v>72</v>
      </c>
      <c r="B12" s="2">
        <v>3</v>
      </c>
      <c r="C12" s="2">
        <v>7.55</v>
      </c>
      <c r="D12" s="2">
        <v>14</v>
      </c>
      <c r="E12" s="4">
        <f t="shared" si="2"/>
        <v>147000000</v>
      </c>
      <c r="F12" s="2"/>
      <c r="G12" s="2">
        <f t="shared" si="0"/>
        <v>7.4149999999999991</v>
      </c>
      <c r="H12" s="2">
        <f t="shared" si="1"/>
        <v>301.42276422764223</v>
      </c>
    </row>
    <row r="13" spans="1:8" x14ac:dyDescent="0.35">
      <c r="A13" s="2">
        <v>78</v>
      </c>
      <c r="B13" s="2">
        <v>2.6</v>
      </c>
      <c r="C13" s="2">
        <v>7.6</v>
      </c>
      <c r="D13" s="2">
        <v>17</v>
      </c>
      <c r="E13" s="4">
        <f t="shared" si="2"/>
        <v>127400000</v>
      </c>
      <c r="F13" s="2"/>
      <c r="G13" s="2">
        <f t="shared" si="0"/>
        <v>6.4294000000000002</v>
      </c>
      <c r="H13" s="2">
        <f t="shared" si="1"/>
        <v>261.35772357723579</v>
      </c>
    </row>
    <row r="14" spans="1:8" x14ac:dyDescent="0.35">
      <c r="A14" s="2">
        <v>96</v>
      </c>
      <c r="B14" s="2">
        <v>2.8</v>
      </c>
      <c r="C14" s="2">
        <v>7.65</v>
      </c>
      <c r="D14" s="2">
        <v>19.5</v>
      </c>
      <c r="E14" s="4">
        <f t="shared" si="2"/>
        <v>137200000</v>
      </c>
      <c r="F14" s="2"/>
      <c r="G14" s="2">
        <f t="shared" si="0"/>
        <v>6.9221999999999992</v>
      </c>
      <c r="H14" s="2">
        <f t="shared" si="1"/>
        <v>281.39024390243895</v>
      </c>
    </row>
    <row r="15" spans="1:8" x14ac:dyDescent="0.35">
      <c r="E1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89B60-E1FA-4898-8195-E40C15154D1B}">
  <dimension ref="A1:H15"/>
  <sheetViews>
    <sheetView workbookViewId="0">
      <selection activeCell="G3" sqref="G3"/>
    </sheetView>
  </sheetViews>
  <sheetFormatPr defaultRowHeight="14.5" x14ac:dyDescent="0.35"/>
  <cols>
    <col min="1" max="1" width="7.7265625" bestFit="1" customWidth="1"/>
    <col min="2" max="2" width="14.54296875" bestFit="1" customWidth="1"/>
    <col min="3" max="3" width="4.36328125" bestFit="1" customWidth="1"/>
    <col min="4" max="4" width="17.26953125" bestFit="1" customWidth="1"/>
    <col min="5" max="5" width="16.36328125" bestFit="1" customWidth="1"/>
    <col min="6" max="6" width="15.54296875" bestFit="1" customWidth="1"/>
    <col min="7" max="7" width="11.54296875" bestFit="1" customWidth="1"/>
    <col min="8" max="8" width="16.81640625" bestFit="1" customWidth="1"/>
  </cols>
  <sheetData>
    <row r="1" spans="1:8" x14ac:dyDescent="0.35">
      <c r="A1" s="1" t="s">
        <v>9</v>
      </c>
      <c r="B1" s="1" t="s">
        <v>2</v>
      </c>
      <c r="C1" s="1" t="s">
        <v>0</v>
      </c>
      <c r="D1" s="1" t="s">
        <v>10</v>
      </c>
      <c r="E1" s="1" t="s">
        <v>4</v>
      </c>
      <c r="F1" s="1" t="s">
        <v>7</v>
      </c>
      <c r="G1" s="1" t="s">
        <v>5</v>
      </c>
      <c r="H1" s="1" t="s">
        <v>11</v>
      </c>
    </row>
    <row r="2" spans="1:8" x14ac:dyDescent="0.35">
      <c r="A2" s="2">
        <v>3</v>
      </c>
      <c r="B2" s="2">
        <v>0</v>
      </c>
      <c r="C2" s="2">
        <v>7</v>
      </c>
      <c r="D2" s="2">
        <v>0</v>
      </c>
      <c r="E2" s="4">
        <v>0</v>
      </c>
      <c r="F2" s="2">
        <v>58</v>
      </c>
      <c r="G2" s="2">
        <f>2.464*B2+0.023</f>
        <v>2.3E-2</v>
      </c>
      <c r="H2" s="2">
        <f>G2*1000/24.6</f>
        <v>0.93495934959349591</v>
      </c>
    </row>
    <row r="3" spans="1:8" x14ac:dyDescent="0.35">
      <c r="A3" s="2">
        <v>5</v>
      </c>
      <c r="B3" s="2">
        <v>0.1</v>
      </c>
      <c r="C3" s="2">
        <v>6.5</v>
      </c>
      <c r="D3" s="2">
        <v>0</v>
      </c>
      <c r="E3" s="4">
        <f>4.9*10^7*B3</f>
        <v>4900000</v>
      </c>
      <c r="F3" s="3"/>
      <c r="G3" s="2">
        <f t="shared" ref="G3:G15" si="0">2.464*B3+0.023</f>
        <v>0.26940000000000003</v>
      </c>
      <c r="H3" s="2">
        <f t="shared" ref="H3:H15" si="1">G3*1000/24.6</f>
        <v>10.951219512195122</v>
      </c>
    </row>
    <row r="4" spans="1:8" x14ac:dyDescent="0.35">
      <c r="A4" s="2">
        <v>7</v>
      </c>
      <c r="B4" s="2">
        <v>0.2</v>
      </c>
      <c r="C4" s="2">
        <v>6.7</v>
      </c>
      <c r="D4" s="2">
        <v>0</v>
      </c>
      <c r="E4" s="4">
        <f>4.9*10^7*B4</f>
        <v>9800000</v>
      </c>
      <c r="F4" s="3"/>
      <c r="G4" s="2">
        <f t="shared" si="0"/>
        <v>0.51580000000000004</v>
      </c>
      <c r="H4" s="2">
        <f t="shared" si="1"/>
        <v>20.967479674796749</v>
      </c>
    </row>
    <row r="5" spans="1:8" x14ac:dyDescent="0.35">
      <c r="A5" s="2">
        <v>15</v>
      </c>
      <c r="B5" s="2">
        <v>0.25</v>
      </c>
      <c r="C5" s="2">
        <v>6.7</v>
      </c>
      <c r="D5" s="2">
        <v>0</v>
      </c>
      <c r="E5" s="4">
        <f>4.9*10^7*B5</f>
        <v>12250000</v>
      </c>
      <c r="F5" s="3"/>
      <c r="G5" s="2">
        <f t="shared" si="0"/>
        <v>0.63900000000000001</v>
      </c>
      <c r="H5" s="2">
        <f t="shared" si="1"/>
        <v>25.975609756097558</v>
      </c>
    </row>
    <row r="6" spans="1:8" x14ac:dyDescent="0.35">
      <c r="A6" s="2">
        <v>18</v>
      </c>
      <c r="B6" s="2">
        <v>0.35</v>
      </c>
      <c r="C6" s="2">
        <v>6.5</v>
      </c>
      <c r="D6" s="2">
        <v>0</v>
      </c>
      <c r="E6" s="4">
        <f t="shared" ref="E6:E15" si="2">4.9*10^7*B6</f>
        <v>17150000</v>
      </c>
      <c r="F6" s="3"/>
      <c r="G6" s="2">
        <f t="shared" si="0"/>
        <v>0.88539999999999996</v>
      </c>
      <c r="H6" s="2">
        <f t="shared" si="1"/>
        <v>35.991869918699187</v>
      </c>
    </row>
    <row r="7" spans="1:8" x14ac:dyDescent="0.35">
      <c r="A7" s="2">
        <v>20</v>
      </c>
      <c r="B7" s="2">
        <v>0.9</v>
      </c>
      <c r="C7" s="2">
        <v>6.5</v>
      </c>
      <c r="D7" s="2">
        <v>0.5</v>
      </c>
      <c r="E7" s="4">
        <f t="shared" si="2"/>
        <v>44100000</v>
      </c>
      <c r="F7" s="3"/>
      <c r="G7" s="2">
        <f t="shared" si="0"/>
        <v>2.2406000000000001</v>
      </c>
      <c r="H7" s="2">
        <f t="shared" si="1"/>
        <v>91.081300813008141</v>
      </c>
    </row>
    <row r="8" spans="1:8" x14ac:dyDescent="0.35">
      <c r="A8" s="2">
        <v>22</v>
      </c>
      <c r="B8" s="2">
        <v>1.4</v>
      </c>
      <c r="C8" s="2">
        <v>6.5</v>
      </c>
      <c r="D8" s="2">
        <v>1.5</v>
      </c>
      <c r="E8" s="4">
        <f t="shared" si="2"/>
        <v>68600000</v>
      </c>
      <c r="F8" s="3"/>
      <c r="G8" s="2">
        <f t="shared" si="0"/>
        <v>3.4725999999999999</v>
      </c>
      <c r="H8" s="2">
        <f t="shared" si="1"/>
        <v>141.16260162601625</v>
      </c>
    </row>
    <row r="9" spans="1:8" x14ac:dyDescent="0.35">
      <c r="A9" s="2">
        <v>24</v>
      </c>
      <c r="B9" s="2">
        <v>1.5</v>
      </c>
      <c r="C9" s="2">
        <v>6.7</v>
      </c>
      <c r="D9" s="2">
        <v>2.5</v>
      </c>
      <c r="E9" s="4">
        <f t="shared" si="2"/>
        <v>73500000</v>
      </c>
      <c r="F9" s="3"/>
      <c r="G9" s="2">
        <f t="shared" si="0"/>
        <v>3.7189999999999999</v>
      </c>
      <c r="H9" s="2">
        <f t="shared" si="1"/>
        <v>151.17886178861787</v>
      </c>
    </row>
    <row r="10" spans="1:8" x14ac:dyDescent="0.35">
      <c r="A10" s="2">
        <v>26</v>
      </c>
      <c r="B10" s="2">
        <v>1.6</v>
      </c>
      <c r="C10" s="2">
        <v>6.7</v>
      </c>
      <c r="D10" s="2">
        <v>4.5</v>
      </c>
      <c r="E10" s="4">
        <f t="shared" si="2"/>
        <v>78400000</v>
      </c>
      <c r="F10" s="3"/>
      <c r="G10" s="2">
        <f t="shared" si="0"/>
        <v>3.9654000000000003</v>
      </c>
      <c r="H10" s="2">
        <f t="shared" si="1"/>
        <v>161.19512195121951</v>
      </c>
    </row>
    <row r="11" spans="1:8" x14ac:dyDescent="0.35">
      <c r="A11" s="2">
        <v>28</v>
      </c>
      <c r="B11" s="2">
        <v>1.9</v>
      </c>
      <c r="C11" s="2">
        <v>7.3</v>
      </c>
      <c r="D11" s="2">
        <v>5.8</v>
      </c>
      <c r="E11" s="4">
        <f t="shared" si="2"/>
        <v>93100000</v>
      </c>
      <c r="F11" s="3"/>
      <c r="G11" s="2">
        <f t="shared" si="0"/>
        <v>4.7045999999999992</v>
      </c>
      <c r="H11" s="2">
        <f t="shared" si="1"/>
        <v>191.24390243902437</v>
      </c>
    </row>
    <row r="12" spans="1:8" x14ac:dyDescent="0.35">
      <c r="A12" s="2">
        <v>30</v>
      </c>
      <c r="B12" s="2">
        <v>2</v>
      </c>
      <c r="C12" s="2">
        <v>7.6</v>
      </c>
      <c r="D12" s="2">
        <v>8</v>
      </c>
      <c r="E12" s="4">
        <f t="shared" si="2"/>
        <v>98000000</v>
      </c>
      <c r="F12" s="3"/>
      <c r="G12" s="2">
        <f t="shared" si="0"/>
        <v>4.9509999999999996</v>
      </c>
      <c r="H12" s="2">
        <f t="shared" si="1"/>
        <v>201.26016260162601</v>
      </c>
    </row>
    <row r="13" spans="1:8" x14ac:dyDescent="0.35">
      <c r="A13" s="2">
        <v>50</v>
      </c>
      <c r="B13" s="2">
        <v>2.4</v>
      </c>
      <c r="C13" s="2">
        <v>8.8000000000000007</v>
      </c>
      <c r="D13" s="2">
        <v>11</v>
      </c>
      <c r="E13" s="4">
        <f t="shared" si="2"/>
        <v>117600000</v>
      </c>
      <c r="F13" s="3"/>
      <c r="G13" s="2">
        <f t="shared" si="0"/>
        <v>5.9365999999999994</v>
      </c>
      <c r="H13" s="2">
        <f t="shared" si="1"/>
        <v>241.32520325203248</v>
      </c>
    </row>
    <row r="14" spans="1:8" x14ac:dyDescent="0.35">
      <c r="A14" s="2">
        <v>53</v>
      </c>
      <c r="B14" s="2">
        <v>2.4</v>
      </c>
      <c r="C14" s="2">
        <v>8.8000000000000007</v>
      </c>
      <c r="D14" s="2">
        <v>10</v>
      </c>
      <c r="E14" s="4">
        <f t="shared" si="2"/>
        <v>117600000</v>
      </c>
      <c r="F14" s="3"/>
      <c r="G14" s="2">
        <f t="shared" si="0"/>
        <v>5.9365999999999994</v>
      </c>
      <c r="H14" s="2">
        <f t="shared" si="1"/>
        <v>241.32520325203248</v>
      </c>
    </row>
    <row r="15" spans="1:8" x14ac:dyDescent="0.35">
      <c r="A15" s="2">
        <v>72</v>
      </c>
      <c r="B15" s="2">
        <v>2.4</v>
      </c>
      <c r="C15" s="2">
        <v>8.8000000000000007</v>
      </c>
      <c r="D15" s="2">
        <v>8</v>
      </c>
      <c r="E15" s="4">
        <f t="shared" si="2"/>
        <v>117600000</v>
      </c>
      <c r="F15" s="3"/>
      <c r="G15" s="2">
        <f t="shared" si="0"/>
        <v>5.9365999999999994</v>
      </c>
      <c r="H15" s="2">
        <f t="shared" si="1"/>
        <v>241.32520325203248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C9917-5D7E-41F1-AF06-998365C7B7DD}">
  <dimension ref="A1:I15"/>
  <sheetViews>
    <sheetView tabSelected="1" workbookViewId="0">
      <selection activeCell="G1" sqref="G1"/>
    </sheetView>
  </sheetViews>
  <sheetFormatPr defaultRowHeight="14.5" x14ac:dyDescent="0.35"/>
  <cols>
    <col min="1" max="1" width="4.90625" style="6" bestFit="1" customWidth="1"/>
    <col min="2" max="2" width="10.54296875" bestFit="1" customWidth="1"/>
    <col min="3" max="3" width="14.54296875" bestFit="1" customWidth="1"/>
    <col min="4" max="4" width="14.54296875" style="8" customWidth="1"/>
    <col min="5" max="5" width="8.81640625" bestFit="1" customWidth="1"/>
    <col min="6" max="6" width="10.453125" bestFit="1" customWidth="1"/>
    <col min="7" max="7" width="10.453125" style="9" customWidth="1"/>
    <col min="8" max="8" width="11.6328125" bestFit="1" customWidth="1"/>
    <col min="9" max="9" width="14.36328125" bestFit="1" customWidth="1"/>
  </cols>
  <sheetData>
    <row r="1" spans="1:9" x14ac:dyDescent="0.35">
      <c r="A1" s="5" t="s">
        <v>9</v>
      </c>
      <c r="B1" s="7" t="s">
        <v>0</v>
      </c>
      <c r="C1" s="7" t="s">
        <v>13</v>
      </c>
      <c r="D1" s="7" t="s">
        <v>12</v>
      </c>
      <c r="E1" s="5" t="s">
        <v>11</v>
      </c>
      <c r="F1" s="5" t="s">
        <v>14</v>
      </c>
      <c r="G1" s="7" t="s">
        <v>19</v>
      </c>
      <c r="H1" s="5" t="s">
        <v>15</v>
      </c>
      <c r="I1" s="5" t="s">
        <v>8</v>
      </c>
    </row>
    <row r="2" spans="1:9" x14ac:dyDescent="0.35">
      <c r="A2" s="1">
        <v>0</v>
      </c>
      <c r="B2" s="1">
        <v>7.4</v>
      </c>
      <c r="C2" s="1">
        <f>45*10^8</f>
        <v>4500000000</v>
      </c>
      <c r="D2" s="1">
        <f>C2/(1*10^10)</f>
        <v>0.45</v>
      </c>
      <c r="E2" s="1">
        <f>2.464*D2+0.023</f>
        <v>1.1317999999999999</v>
      </c>
      <c r="F2" s="1">
        <f>0*2</f>
        <v>0</v>
      </c>
      <c r="G2" s="1">
        <f>F2/16*1000</f>
        <v>0</v>
      </c>
      <c r="H2" s="1">
        <v>20</v>
      </c>
      <c r="I2" s="1">
        <f>1000*H2/(12*28.525)</f>
        <v>58.428279287175002</v>
      </c>
    </row>
    <row r="3" spans="1:9" x14ac:dyDescent="0.35">
      <c r="A3" s="1">
        <v>12</v>
      </c>
      <c r="B3" s="1">
        <v>7.4</v>
      </c>
      <c r="C3" s="1">
        <f>67.5*10^8</f>
        <v>6750000000</v>
      </c>
      <c r="D3" s="1">
        <f t="shared" ref="D3:D7" si="0">C3/(1*10^10)</f>
        <v>0.67500000000000004</v>
      </c>
      <c r="E3" s="1">
        <f t="shared" ref="E3:E7" si="1">2.464*D3+0.023</f>
        <v>1.6861999999999999</v>
      </c>
      <c r="F3" s="1"/>
      <c r="G3" s="1">
        <f t="shared" ref="G3:G7" si="2">F3/16*1000</f>
        <v>0</v>
      </c>
      <c r="H3" s="1"/>
      <c r="I3" s="1"/>
    </row>
    <row r="4" spans="1:9" x14ac:dyDescent="0.35">
      <c r="A4" s="1">
        <v>24</v>
      </c>
      <c r="B4" s="1">
        <v>7.4</v>
      </c>
      <c r="C4" s="1">
        <f>10^8*135</f>
        <v>13500000000</v>
      </c>
      <c r="D4" s="1">
        <f t="shared" si="0"/>
        <v>1.35</v>
      </c>
      <c r="E4" s="1">
        <f t="shared" si="1"/>
        <v>3.3494000000000002</v>
      </c>
      <c r="F4" s="1">
        <f>5*2</f>
        <v>10</v>
      </c>
      <c r="G4" s="1">
        <f t="shared" si="2"/>
        <v>625</v>
      </c>
      <c r="H4" s="1"/>
      <c r="I4" s="1"/>
    </row>
    <row r="5" spans="1:9" x14ac:dyDescent="0.35">
      <c r="A5" s="1">
        <v>36</v>
      </c>
      <c r="B5" s="1">
        <v>7.4</v>
      </c>
      <c r="C5" s="1">
        <f>10^8*157.5</f>
        <v>15750000000</v>
      </c>
      <c r="D5" s="1">
        <f t="shared" si="0"/>
        <v>1.575</v>
      </c>
      <c r="E5" s="1">
        <f t="shared" si="1"/>
        <v>3.9037999999999999</v>
      </c>
      <c r="F5" s="1"/>
      <c r="G5" s="1">
        <f t="shared" si="2"/>
        <v>0</v>
      </c>
      <c r="H5" s="1"/>
      <c r="I5" s="1"/>
    </row>
    <row r="6" spans="1:9" x14ac:dyDescent="0.35">
      <c r="A6" s="1">
        <v>48</v>
      </c>
      <c r="B6" s="1">
        <v>7.4</v>
      </c>
      <c r="C6" s="1">
        <f>10^8*225</f>
        <v>22500000000</v>
      </c>
      <c r="D6" s="1">
        <f t="shared" si="0"/>
        <v>2.25</v>
      </c>
      <c r="E6" s="1">
        <f t="shared" si="1"/>
        <v>5.5669999999999993</v>
      </c>
      <c r="F6" s="1"/>
      <c r="G6" s="1">
        <f t="shared" si="2"/>
        <v>0</v>
      </c>
      <c r="H6" s="1"/>
      <c r="I6" s="1"/>
    </row>
    <row r="7" spans="1:9" x14ac:dyDescent="0.35">
      <c r="A7" s="1">
        <v>60</v>
      </c>
      <c r="B7" s="1">
        <v>7.4</v>
      </c>
      <c r="C7" s="1">
        <f>270*10^8</f>
        <v>27000000000</v>
      </c>
      <c r="D7" s="1">
        <f t="shared" si="0"/>
        <v>2.7</v>
      </c>
      <c r="E7" s="1">
        <f t="shared" si="1"/>
        <v>6.6757999999999997</v>
      </c>
      <c r="F7" s="1">
        <f>2*11</f>
        <v>22</v>
      </c>
      <c r="G7" s="1">
        <f t="shared" si="2"/>
        <v>1375</v>
      </c>
      <c r="H7" s="1"/>
      <c r="I7" s="1"/>
    </row>
    <row r="10" spans="1:9" x14ac:dyDescent="0.35">
      <c r="E10" s="8"/>
    </row>
    <row r="11" spans="1:9" x14ac:dyDescent="0.35">
      <c r="E11" s="8"/>
    </row>
    <row r="12" spans="1:9" x14ac:dyDescent="0.35">
      <c r="E12" s="8"/>
    </row>
    <row r="13" spans="1:9" x14ac:dyDescent="0.35">
      <c r="E13" s="8"/>
    </row>
    <row r="14" spans="1:9" x14ac:dyDescent="0.35">
      <c r="E14" s="8"/>
    </row>
    <row r="15" spans="1:9" x14ac:dyDescent="0.35">
      <c r="E15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53DF5-7425-49D7-AD23-3481813C2125}">
  <dimension ref="A1:G13"/>
  <sheetViews>
    <sheetView workbookViewId="0">
      <selection activeCell="E1" sqref="E1"/>
    </sheetView>
  </sheetViews>
  <sheetFormatPr defaultRowHeight="14.5" x14ac:dyDescent="0.35"/>
  <sheetData>
    <row r="1" spans="1:7" x14ac:dyDescent="0.35">
      <c r="A1" s="7" t="s">
        <v>9</v>
      </c>
      <c r="B1" s="7" t="s">
        <v>16</v>
      </c>
      <c r="C1" s="7" t="s">
        <v>11</v>
      </c>
      <c r="D1" s="7" t="s">
        <v>18</v>
      </c>
      <c r="E1" s="7" t="s">
        <v>19</v>
      </c>
      <c r="F1" s="7" t="s">
        <v>0</v>
      </c>
      <c r="G1" s="7" t="s">
        <v>8</v>
      </c>
    </row>
    <row r="2" spans="1:7" x14ac:dyDescent="0.35">
      <c r="A2" s="1">
        <v>0</v>
      </c>
      <c r="B2" s="1">
        <v>1.4999999999999999E-2</v>
      </c>
      <c r="C2" s="1">
        <f>B2*2.464+0.023</f>
        <v>5.9959999999999999E-2</v>
      </c>
      <c r="D2" s="1">
        <v>0</v>
      </c>
      <c r="E2" s="1">
        <f>0</f>
        <v>0</v>
      </c>
      <c r="F2" s="1">
        <v>7.2</v>
      </c>
      <c r="G2" s="1">
        <v>58</v>
      </c>
    </row>
    <row r="3" spans="1:7" x14ac:dyDescent="0.35">
      <c r="A3" s="1">
        <v>24</v>
      </c>
      <c r="B3" s="1">
        <v>0.01</v>
      </c>
      <c r="C3" s="1">
        <f t="shared" ref="C3:C13" si="0">B3*2.464+0.023</f>
        <v>4.7640000000000002E-2</v>
      </c>
      <c r="D3" s="1">
        <f>48*A3/(0.005)</f>
        <v>230400</v>
      </c>
      <c r="E3" s="1">
        <f>D3/(3*1000)</f>
        <v>76.8</v>
      </c>
      <c r="F3" s="1">
        <v>7.2</v>
      </c>
    </row>
    <row r="4" spans="1:7" x14ac:dyDescent="0.35">
      <c r="A4" s="1">
        <v>48</v>
      </c>
      <c r="B4" s="1">
        <v>1.7000000000000001E-2</v>
      </c>
      <c r="C4" s="1">
        <f t="shared" si="0"/>
        <v>6.4888000000000001E-2</v>
      </c>
      <c r="D4" s="1">
        <f t="shared" ref="D4:D13" si="1">48*A4/(0.005)</f>
        <v>460800</v>
      </c>
      <c r="E4" s="1">
        <f t="shared" ref="E4:E13" si="2">D4/(3*1000)</f>
        <v>153.6</v>
      </c>
      <c r="F4" s="1">
        <v>7.2</v>
      </c>
    </row>
    <row r="5" spans="1:7" x14ac:dyDescent="0.35">
      <c r="A5" s="1">
        <v>72</v>
      </c>
      <c r="B5" s="1">
        <v>2.8000000000000001E-2</v>
      </c>
      <c r="C5" s="1">
        <f t="shared" si="0"/>
        <v>9.199199999999999E-2</v>
      </c>
      <c r="D5" s="1">
        <f t="shared" si="1"/>
        <v>691200</v>
      </c>
      <c r="E5" s="1">
        <f t="shared" si="2"/>
        <v>230.4</v>
      </c>
      <c r="F5" s="1">
        <v>7.2</v>
      </c>
    </row>
    <row r="6" spans="1:7" x14ac:dyDescent="0.35">
      <c r="A6" s="1">
        <v>96</v>
      </c>
      <c r="B6" s="1">
        <v>6.5000000000000002E-2</v>
      </c>
      <c r="C6" s="1">
        <f t="shared" si="0"/>
        <v>0.18315999999999999</v>
      </c>
      <c r="D6" s="1">
        <f t="shared" si="1"/>
        <v>921600</v>
      </c>
      <c r="E6" s="1">
        <f t="shared" si="2"/>
        <v>307.2</v>
      </c>
      <c r="F6" s="1">
        <v>7.2</v>
      </c>
    </row>
    <row r="7" spans="1:7" x14ac:dyDescent="0.35">
      <c r="A7" s="1">
        <v>120</v>
      </c>
      <c r="B7" s="1">
        <v>0.11</v>
      </c>
      <c r="C7" s="1">
        <f t="shared" si="0"/>
        <v>0.29404000000000002</v>
      </c>
      <c r="D7" s="1">
        <f t="shared" si="1"/>
        <v>1152000</v>
      </c>
      <c r="E7" s="1">
        <f t="shared" si="2"/>
        <v>384</v>
      </c>
      <c r="F7" s="1">
        <v>7.2</v>
      </c>
    </row>
    <row r="8" spans="1:7" x14ac:dyDescent="0.35">
      <c r="A8" s="1">
        <v>144</v>
      </c>
      <c r="B8" s="1">
        <v>0.13</v>
      </c>
      <c r="C8" s="1">
        <f t="shared" si="0"/>
        <v>0.34332000000000001</v>
      </c>
      <c r="D8" s="1">
        <f t="shared" si="1"/>
        <v>1382400</v>
      </c>
      <c r="E8" s="1">
        <f t="shared" si="2"/>
        <v>460.8</v>
      </c>
      <c r="F8" s="1">
        <v>7.2</v>
      </c>
    </row>
    <row r="9" spans="1:7" x14ac:dyDescent="0.35">
      <c r="A9" s="1">
        <v>168</v>
      </c>
      <c r="B9" s="1">
        <v>0.13500000000000001</v>
      </c>
      <c r="C9" s="1">
        <f t="shared" si="0"/>
        <v>0.35564000000000001</v>
      </c>
      <c r="D9" s="1">
        <f t="shared" si="1"/>
        <v>1612800</v>
      </c>
      <c r="E9" s="1">
        <f t="shared" si="2"/>
        <v>537.6</v>
      </c>
      <c r="F9" s="1">
        <v>7.2</v>
      </c>
    </row>
    <row r="10" spans="1:7" x14ac:dyDescent="0.35">
      <c r="A10" s="1">
        <v>192</v>
      </c>
      <c r="B10" s="1">
        <v>0.128</v>
      </c>
      <c r="C10" s="1">
        <f t="shared" si="0"/>
        <v>0.33839200000000003</v>
      </c>
      <c r="D10" s="1">
        <f t="shared" si="1"/>
        <v>1843200</v>
      </c>
      <c r="E10" s="1">
        <f t="shared" si="2"/>
        <v>614.4</v>
      </c>
      <c r="F10" s="1">
        <v>7.2</v>
      </c>
    </row>
    <row r="11" spans="1:7" x14ac:dyDescent="0.35">
      <c r="A11" s="1">
        <v>216</v>
      </c>
      <c r="B11" s="1">
        <v>0.13</v>
      </c>
      <c r="C11" s="1">
        <f t="shared" si="0"/>
        <v>0.34332000000000001</v>
      </c>
      <c r="D11" s="1">
        <f t="shared" si="1"/>
        <v>2073600</v>
      </c>
      <c r="E11" s="1">
        <f t="shared" si="2"/>
        <v>691.2</v>
      </c>
      <c r="F11" s="1">
        <v>7.2</v>
      </c>
    </row>
    <row r="12" spans="1:7" x14ac:dyDescent="0.35">
      <c r="A12" s="1">
        <v>240</v>
      </c>
      <c r="B12" s="1">
        <v>0.125</v>
      </c>
      <c r="C12" s="1">
        <f t="shared" si="0"/>
        <v>0.33100000000000002</v>
      </c>
      <c r="D12" s="1">
        <f t="shared" si="1"/>
        <v>2304000</v>
      </c>
      <c r="E12" s="1">
        <f t="shared" si="2"/>
        <v>768</v>
      </c>
      <c r="F12" s="1">
        <v>7.2</v>
      </c>
    </row>
    <row r="13" spans="1:7" x14ac:dyDescent="0.35">
      <c r="A13" s="1">
        <v>300</v>
      </c>
      <c r="B13" s="1">
        <v>0.11</v>
      </c>
      <c r="C13" s="1">
        <f t="shared" si="0"/>
        <v>0.29404000000000002</v>
      </c>
      <c r="D13" s="1">
        <f t="shared" si="1"/>
        <v>2880000</v>
      </c>
      <c r="E13" s="1">
        <f t="shared" si="2"/>
        <v>960</v>
      </c>
      <c r="F13" s="1">
        <v>7.2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67F85-278C-4D21-A2E6-329D5A28F575}">
  <dimension ref="A1:G13"/>
  <sheetViews>
    <sheetView workbookViewId="0">
      <selection activeCell="E1" sqref="E1"/>
    </sheetView>
  </sheetViews>
  <sheetFormatPr defaultRowHeight="14.5" x14ac:dyDescent="0.35"/>
  <cols>
    <col min="2" max="2" width="12.54296875" customWidth="1"/>
  </cols>
  <sheetData>
    <row r="1" spans="1:7" x14ac:dyDescent="0.35">
      <c r="A1" s="1" t="s">
        <v>9</v>
      </c>
      <c r="B1" s="1" t="s">
        <v>17</v>
      </c>
      <c r="C1" s="1" t="s">
        <v>11</v>
      </c>
      <c r="D1" s="7" t="s">
        <v>18</v>
      </c>
      <c r="E1" s="7" t="s">
        <v>19</v>
      </c>
      <c r="F1" s="7" t="s">
        <v>0</v>
      </c>
      <c r="G1" s="7" t="s">
        <v>8</v>
      </c>
    </row>
    <row r="2" spans="1:7" x14ac:dyDescent="0.35">
      <c r="A2" s="1">
        <v>0</v>
      </c>
      <c r="B2" s="1">
        <v>1.4999999999999999E-2</v>
      </c>
      <c r="C2" s="1">
        <f>2.464*B2+0.023</f>
        <v>5.9959999999999999E-2</v>
      </c>
      <c r="D2" s="1">
        <f>0</f>
        <v>0</v>
      </c>
      <c r="E2" s="1">
        <f>D2/3</f>
        <v>0</v>
      </c>
      <c r="F2" s="1">
        <v>7.2</v>
      </c>
    </row>
    <row r="3" spans="1:7" x14ac:dyDescent="0.35">
      <c r="A3" s="1">
        <v>24</v>
      </c>
      <c r="B3" s="1">
        <v>0.01</v>
      </c>
      <c r="C3" s="1">
        <f t="shared" ref="C3:C13" si="0">2.464*B3+0.023</f>
        <v>4.7640000000000002E-2</v>
      </c>
      <c r="D3" s="1">
        <f>67*A3/0.005</f>
        <v>321600</v>
      </c>
      <c r="E3" s="1">
        <f>D3/(3*1000)</f>
        <v>107.2</v>
      </c>
      <c r="F3" s="1">
        <v>7.2</v>
      </c>
    </row>
    <row r="4" spans="1:7" x14ac:dyDescent="0.35">
      <c r="A4" s="1">
        <v>48</v>
      </c>
      <c r="B4" s="1">
        <v>1.7000000000000001E-2</v>
      </c>
      <c r="C4" s="1">
        <f t="shared" si="0"/>
        <v>6.4888000000000001E-2</v>
      </c>
      <c r="D4" s="1">
        <f t="shared" ref="D4:D13" si="1">67*A4/0.005</f>
        <v>643200</v>
      </c>
      <c r="E4" s="1">
        <f t="shared" ref="E4:E13" si="2">D4/(3*1000)</f>
        <v>214.4</v>
      </c>
      <c r="F4" s="1">
        <v>7.2</v>
      </c>
    </row>
    <row r="5" spans="1:7" x14ac:dyDescent="0.35">
      <c r="A5" s="1">
        <v>72</v>
      </c>
      <c r="B5" s="1">
        <v>3.5000000000000003E-2</v>
      </c>
      <c r="C5" s="1">
        <f t="shared" si="0"/>
        <v>0.10924</v>
      </c>
      <c r="D5" s="1">
        <f t="shared" si="1"/>
        <v>964800</v>
      </c>
      <c r="E5" s="1">
        <f t="shared" si="2"/>
        <v>321.60000000000002</v>
      </c>
      <c r="F5" s="1">
        <v>7.2</v>
      </c>
    </row>
    <row r="6" spans="1:7" x14ac:dyDescent="0.35">
      <c r="A6" s="1">
        <v>96</v>
      </c>
      <c r="B6" s="1">
        <v>7.0000000000000007E-2</v>
      </c>
      <c r="C6" s="1">
        <f t="shared" si="0"/>
        <v>0.19548000000000001</v>
      </c>
      <c r="D6" s="1">
        <f t="shared" si="1"/>
        <v>1286400</v>
      </c>
      <c r="E6" s="1">
        <f t="shared" si="2"/>
        <v>428.8</v>
      </c>
      <c r="F6" s="1">
        <v>7.2</v>
      </c>
    </row>
    <row r="7" spans="1:7" x14ac:dyDescent="0.35">
      <c r="A7" s="1">
        <v>120</v>
      </c>
      <c r="B7" s="1">
        <v>0.11</v>
      </c>
      <c r="C7" s="1">
        <f t="shared" si="0"/>
        <v>0.29404000000000002</v>
      </c>
      <c r="D7" s="1">
        <f t="shared" si="1"/>
        <v>1608000</v>
      </c>
      <c r="E7" s="1">
        <f t="shared" si="2"/>
        <v>536</v>
      </c>
      <c r="F7" s="1">
        <v>7.2</v>
      </c>
    </row>
    <row r="8" spans="1:7" x14ac:dyDescent="0.35">
      <c r="A8" s="1">
        <v>144</v>
      </c>
      <c r="B8" s="1">
        <v>0.13</v>
      </c>
      <c r="C8" s="1">
        <f t="shared" si="0"/>
        <v>0.34332000000000001</v>
      </c>
      <c r="D8" s="1">
        <f t="shared" si="1"/>
        <v>1929600</v>
      </c>
      <c r="E8" s="1">
        <f t="shared" si="2"/>
        <v>643.20000000000005</v>
      </c>
      <c r="F8" s="1">
        <v>7.2</v>
      </c>
    </row>
    <row r="9" spans="1:7" x14ac:dyDescent="0.35">
      <c r="A9" s="1">
        <v>168</v>
      </c>
      <c r="B9" s="1">
        <v>0.155</v>
      </c>
      <c r="C9" s="1">
        <f t="shared" si="0"/>
        <v>0.40492</v>
      </c>
      <c r="D9" s="1">
        <f t="shared" si="1"/>
        <v>2251200</v>
      </c>
      <c r="E9" s="1">
        <f t="shared" si="2"/>
        <v>750.4</v>
      </c>
      <c r="F9" s="1">
        <v>7.2</v>
      </c>
    </row>
    <row r="10" spans="1:7" x14ac:dyDescent="0.35">
      <c r="A10" s="1">
        <v>192</v>
      </c>
      <c r="B10" s="1">
        <v>0.14399999999999999</v>
      </c>
      <c r="C10" s="1">
        <f t="shared" si="0"/>
        <v>0.37781599999999999</v>
      </c>
      <c r="D10" s="1">
        <f t="shared" si="1"/>
        <v>2572800</v>
      </c>
      <c r="E10" s="1">
        <f t="shared" si="2"/>
        <v>857.6</v>
      </c>
      <c r="F10" s="1">
        <v>7.2</v>
      </c>
    </row>
    <row r="11" spans="1:7" x14ac:dyDescent="0.35">
      <c r="A11" s="1">
        <v>216</v>
      </c>
      <c r="B11" s="1">
        <v>0.126</v>
      </c>
      <c r="C11" s="1">
        <f t="shared" si="0"/>
        <v>0.33346400000000004</v>
      </c>
      <c r="D11" s="1">
        <f t="shared" si="1"/>
        <v>2894400</v>
      </c>
      <c r="E11" s="1">
        <f t="shared" si="2"/>
        <v>964.8</v>
      </c>
      <c r="F11" s="1">
        <v>7.2</v>
      </c>
    </row>
    <row r="12" spans="1:7" x14ac:dyDescent="0.35">
      <c r="A12" s="1">
        <v>240</v>
      </c>
      <c r="B12" s="1">
        <v>8.5000000000000006E-2</v>
      </c>
      <c r="C12" s="1">
        <f t="shared" si="0"/>
        <v>0.23244000000000001</v>
      </c>
      <c r="D12" s="1">
        <f t="shared" si="1"/>
        <v>3216000</v>
      </c>
      <c r="E12" s="1">
        <f t="shared" si="2"/>
        <v>1072</v>
      </c>
      <c r="F12" s="1">
        <v>7.2</v>
      </c>
    </row>
    <row r="13" spans="1:7" x14ac:dyDescent="0.35">
      <c r="A13" s="1">
        <v>300</v>
      </c>
      <c r="B13" s="1">
        <v>7.4999999999999997E-2</v>
      </c>
      <c r="C13" s="1">
        <f t="shared" si="0"/>
        <v>0.20779999999999998</v>
      </c>
      <c r="D13" s="1">
        <f t="shared" si="1"/>
        <v>4020000</v>
      </c>
      <c r="E13" s="1">
        <f t="shared" si="2"/>
        <v>1340</v>
      </c>
      <c r="F13" s="1">
        <v>7.2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Bali</vt:lpstr>
      <vt:lpstr>Barney</vt:lpstr>
      <vt:lpstr>Brewin</vt:lpstr>
      <vt:lpstr>Maria</vt:lpstr>
      <vt:lpstr>Zelda 1</vt:lpstr>
      <vt:lpstr>Zelda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Yasemin</dc:creator>
  <cp:lastModifiedBy>Yasemin</cp:lastModifiedBy>
  <dcterms:created xsi:type="dcterms:W3CDTF">2020-04-24T13:32:42Z</dcterms:created>
  <dcterms:modified xsi:type="dcterms:W3CDTF">2020-05-06T09:33:45Z</dcterms:modified>
</cp:coreProperties>
</file>