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CONSULTORIO-ODONTOLOGICO\complements\documentacion\"/>
    </mc:Choice>
  </mc:AlternateContent>
  <xr:revisionPtr revIDLastSave="0" documentId="13_ncr:1_{8674BBFC-D4AE-4C1E-BBF0-B9F60004D513}" xr6:coauthVersionLast="47" xr6:coauthVersionMax="47" xr10:uidLastSave="{00000000-0000-0000-0000-000000000000}"/>
  <bookViews>
    <workbookView xWindow="-120" yWindow="-120" windowWidth="29040" windowHeight="15840" activeTab="2" xr2:uid="{64DE9620-C2DA-42C7-8FFF-32EF6034B830}"/>
  </bookViews>
  <sheets>
    <sheet name="sprint1" sheetId="1" r:id="rId1"/>
    <sheet name="sprint 1-2" sheetId="2" r:id="rId2"/>
    <sheet name="sprint 2" sheetId="3" r:id="rId3"/>
    <sheet name="sprint 2-2" sheetId="4" r:id="rId4"/>
  </sheets>
  <definedNames>
    <definedName name="DIAS_DE_TRABAJADOS_S1">sprint1!$D$7</definedName>
    <definedName name="DIAS_DE_TRABAJADOS_S2" localSheetId="2">'sprint 2'!$D$7</definedName>
    <definedName name="DIAS_DEL_SPRINT_S1">sprint1!$I$5:$I$19</definedName>
    <definedName name="DIAS_DEL_SPRINT_S2" localSheetId="2">'sprint 2'!$I$5:$I$23</definedName>
    <definedName name="FECHA_DE_FINAL_DEL_SPRINT_S1">sprint1!$D$6</definedName>
    <definedName name="FECHA_DE_FINAL_DEL_SPRINT_S2" localSheetId="2">'sprint 2'!$D$6</definedName>
    <definedName name="FECHA_DE_INICIO_DEL_SPRINT_S1">sprint1!$D$5</definedName>
    <definedName name="FECHA_DE_INICIO_DEL_SPRINT_S2" localSheetId="2">'sprint 2'!$D$5</definedName>
    <definedName name="HORAS_DEL_TRABAJO_POR_DIA_S1">sprint1!$D$9</definedName>
    <definedName name="HORAS_DEL_TRABAJO_POR_DIA_S2" localSheetId="2">'sprint 2'!$D$9</definedName>
    <definedName name="HORAS_PRODUCTIVAS_S1">sprint1!$D$13</definedName>
    <definedName name="HORAS_PRODUCTIVAS_S2" localSheetId="2">'sprint 2'!$D$13</definedName>
    <definedName name="PORCENTAJE_DE_HORAS_DISPONIBLES_S1">sprint1!$D$11</definedName>
    <definedName name="PORCENTAJE_DE_HORAS_DISPONIBLES_S2" localSheetId="2">'sprint 2'!$D$11</definedName>
    <definedName name="PORCENTAJE_DE_PRODUCTIVIDA_S1">sprint1!$D$12</definedName>
    <definedName name="PORCENTAJE_DE_PRODUCTIVIDA_S2" localSheetId="2">'sprint 2'!$D$12</definedName>
    <definedName name="PORCENTAJE_DIARIO_DE_HORAS_DISPONIBLES_S1">sprint1!$D$14</definedName>
    <definedName name="PORCENTAJE_DIARIO_DE_HORAS_DISPONIBLES_S2" localSheetId="2">'sprint 2'!$D$14</definedName>
    <definedName name="TAMAÑO_DEL_EQUIPO_S1">sprint1!$D$8</definedName>
    <definedName name="TAMAÑO_DEL_EQUIPO_S2" localSheetId="2">'sprint 2'!$D$8</definedName>
    <definedName name="TOTAL_HORAS_DISPONIBLES_S1">sprint1!$D$10</definedName>
    <definedName name="TOTAL_HORAS_DISPONIBLES_S2" localSheetId="2">'sprint 2'!$D$10</definedName>
    <definedName name="TOTAL_PENDIENTE_S1">'sprint 1-2'!$I$4:$I$18</definedName>
    <definedName name="TOTAL_PENDIENTE_S2" localSheetId="3">'sprint 2-2'!$I$4:$I$22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7" i="3"/>
  <c r="L5" i="3"/>
  <c r="K20" i="3"/>
  <c r="K21" i="3"/>
  <c r="K22" i="3"/>
  <c r="K23" i="3"/>
  <c r="J20" i="3"/>
  <c r="J21" i="3"/>
  <c r="J22" i="3"/>
  <c r="J23" i="3"/>
  <c r="D12" i="3"/>
  <c r="D11" i="3"/>
  <c r="D6" i="3"/>
  <c r="D7" i="3" s="1"/>
  <c r="H19" i="4"/>
  <c r="H20" i="4"/>
  <c r="H21" i="4"/>
  <c r="H22" i="4"/>
  <c r="F33" i="4"/>
  <c r="D26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I4" i="4" s="1"/>
  <c r="F29" i="2"/>
  <c r="H18" i="2"/>
  <c r="D12" i="1"/>
  <c r="H23" i="4" l="1"/>
  <c r="I5" i="4"/>
  <c r="D10" i="3"/>
  <c r="D10" i="1"/>
  <c r="J4" i="4" s="1"/>
  <c r="H17" i="2"/>
  <c r="H16" i="2"/>
  <c r="H15" i="2"/>
  <c r="D6" i="1"/>
  <c r="D7" i="1" s="1"/>
  <c r="D22" i="2"/>
  <c r="H14" i="2"/>
  <c r="H4" i="2"/>
  <c r="I4" i="2" s="1"/>
  <c r="H5" i="2"/>
  <c r="H6" i="2"/>
  <c r="H7" i="2"/>
  <c r="H8" i="2"/>
  <c r="H9" i="2"/>
  <c r="H10" i="2"/>
  <c r="H11" i="2"/>
  <c r="H12" i="2"/>
  <c r="H13" i="2"/>
  <c r="I6" i="4" l="1"/>
  <c r="J5" i="4"/>
  <c r="J4" i="2"/>
  <c r="D13" i="1"/>
  <c r="D13" i="3"/>
  <c r="D11" i="1"/>
  <c r="H19" i="2"/>
  <c r="I5" i="2"/>
  <c r="J6" i="4" l="1"/>
  <c r="I7" i="4"/>
  <c r="L5" i="1"/>
  <c r="J19" i="1"/>
  <c r="J17" i="1"/>
  <c r="D14" i="3"/>
  <c r="J13" i="3" s="1"/>
  <c r="D14" i="1"/>
  <c r="J5" i="2"/>
  <c r="I6" i="2"/>
  <c r="J6" i="2" s="1"/>
  <c r="J14" i="3" l="1"/>
  <c r="I8" i="4"/>
  <c r="J7" i="4"/>
  <c r="L8" i="3" s="1"/>
  <c r="K5" i="3"/>
  <c r="K14" i="3"/>
  <c r="K13" i="3"/>
  <c r="K7" i="3"/>
  <c r="K10" i="3"/>
  <c r="K11" i="3"/>
  <c r="K19" i="3"/>
  <c r="K8" i="3"/>
  <c r="K17" i="3"/>
  <c r="K12" i="3"/>
  <c r="K9" i="3"/>
  <c r="K6" i="3"/>
  <c r="K18" i="3"/>
  <c r="K16" i="3"/>
  <c r="K15" i="3"/>
  <c r="K10" i="1"/>
  <c r="K13" i="1"/>
  <c r="K5" i="1"/>
  <c r="K18" i="1"/>
  <c r="K8" i="1"/>
  <c r="K14" i="1"/>
  <c r="K17" i="1"/>
  <c r="K16" i="1"/>
  <c r="K19" i="1"/>
  <c r="K12" i="1"/>
  <c r="K6" i="1"/>
  <c r="K7" i="1"/>
  <c r="K11" i="1"/>
  <c r="K15" i="1"/>
  <c r="K9" i="1"/>
  <c r="J18" i="3"/>
  <c r="J9" i="1"/>
  <c r="J10" i="1"/>
  <c r="J7" i="1"/>
  <c r="J15" i="3"/>
  <c r="J16" i="1"/>
  <c r="J8" i="3"/>
  <c r="J19" i="3"/>
  <c r="J7" i="3"/>
  <c r="J12" i="1"/>
  <c r="J5" i="1"/>
  <c r="J6" i="1"/>
  <c r="L7" i="1"/>
  <c r="J16" i="3"/>
  <c r="J13" i="1"/>
  <c r="J6" i="3"/>
  <c r="J9" i="3"/>
  <c r="J11" i="1"/>
  <c r="J14" i="1"/>
  <c r="L6" i="1"/>
  <c r="J15" i="1"/>
  <c r="J17" i="3"/>
  <c r="J5" i="3"/>
  <c r="J10" i="3"/>
  <c r="J11" i="3"/>
  <c r="J12" i="3"/>
  <c r="J18" i="1"/>
  <c r="J8" i="1"/>
  <c r="I7" i="2"/>
  <c r="J7" i="2" s="1"/>
  <c r="J8" i="4" l="1"/>
  <c r="L9" i="3" s="1"/>
  <c r="I9" i="4"/>
  <c r="L8" i="1"/>
  <c r="I8" i="2"/>
  <c r="I9" i="2" s="1"/>
  <c r="I10" i="4" l="1"/>
  <c r="J9" i="4"/>
  <c r="L10" i="3" s="1"/>
  <c r="J8" i="2"/>
  <c r="J9" i="2"/>
  <c r="I10" i="2"/>
  <c r="J10" i="4" l="1"/>
  <c r="L11" i="3" s="1"/>
  <c r="I11" i="4"/>
  <c r="L10" i="1"/>
  <c r="L9" i="1"/>
  <c r="I11" i="2"/>
  <c r="J10" i="2"/>
  <c r="I12" i="4" l="1"/>
  <c r="J11" i="4"/>
  <c r="L12" i="3" s="1"/>
  <c r="L11" i="1"/>
  <c r="I12" i="2"/>
  <c r="J11" i="2"/>
  <c r="J12" i="4" l="1"/>
  <c r="L13" i="3" s="1"/>
  <c r="I13" i="4"/>
  <c r="L12" i="1"/>
  <c r="J12" i="2"/>
  <c r="I13" i="2"/>
  <c r="I14" i="4" l="1"/>
  <c r="J13" i="4"/>
  <c r="L14" i="3" s="1"/>
  <c r="L13" i="1"/>
  <c r="I14" i="2"/>
  <c r="J13" i="2"/>
  <c r="J14" i="4" l="1"/>
  <c r="L15" i="3" s="1"/>
  <c r="I15" i="4"/>
  <c r="L14" i="1"/>
  <c r="J14" i="2"/>
  <c r="I15" i="2"/>
  <c r="I16" i="4" l="1"/>
  <c r="J15" i="4"/>
  <c r="L16" i="3" s="1"/>
  <c r="L15" i="1"/>
  <c r="I16" i="2"/>
  <c r="J15" i="2"/>
  <c r="J16" i="4" l="1"/>
  <c r="L17" i="3" s="1"/>
  <c r="I17" i="4"/>
  <c r="L16" i="1"/>
  <c r="J16" i="2"/>
  <c r="I17" i="2"/>
  <c r="I18" i="2" s="1"/>
  <c r="J18" i="2" s="1"/>
  <c r="I18" i="4" l="1"/>
  <c r="J17" i="4"/>
  <c r="L18" i="3" s="1"/>
  <c r="L17" i="1"/>
  <c r="J17" i="2"/>
  <c r="L19" i="1"/>
  <c r="J18" i="4" l="1"/>
  <c r="L19" i="3" s="1"/>
  <c r="I19" i="4"/>
  <c r="L18" i="1"/>
  <c r="J19" i="2"/>
  <c r="J19" i="4" l="1"/>
  <c r="L20" i="3" s="1"/>
  <c r="I20" i="4"/>
  <c r="J20" i="4" l="1"/>
  <c r="L21" i="3" s="1"/>
  <c r="I21" i="4"/>
  <c r="I22" i="4" l="1"/>
  <c r="J22" i="4" s="1"/>
  <c r="L23" i="3" s="1"/>
  <c r="J21" i="4"/>
  <c r="L22" i="3" s="1"/>
  <c r="J23" i="4" l="1"/>
</calcChain>
</file>

<file path=xl/sharedStrings.xml><?xml version="1.0" encoding="utf-8"?>
<sst xmlns="http://schemas.openxmlformats.org/spreadsheetml/2006/main" count="48" uniqueCount="28">
  <si>
    <t>GRÁFICA DE TRABAJO PENDIENTE (BURN DOWN CHART)</t>
  </si>
  <si>
    <t>FECHA DE INICIO DEL SPRINT</t>
  </si>
  <si>
    <t>FECHA DE FINAL DEL SPRINT</t>
  </si>
  <si>
    <t>TAMAÑO DEL EQUIPO</t>
  </si>
  <si>
    <t>DIAS DE TRABAJADOS</t>
  </si>
  <si>
    <t>HORAS DEL TRABAJO POR DIA</t>
  </si>
  <si>
    <t>TOTAL HORAS DISPONIBLES</t>
  </si>
  <si>
    <t>PORCENTAJE DE HORAS DISPONIBLES</t>
  </si>
  <si>
    <t>PORCENTAJE DE PRODUCTIVIDA</t>
  </si>
  <si>
    <t>HORAS PRODUCTIVAS</t>
  </si>
  <si>
    <t>PORCENTAJE DIARIO DE HORAS DISPONIBLES</t>
  </si>
  <si>
    <t>DIAS DEL SPRINT</t>
  </si>
  <si>
    <t>OBJETIVO</t>
  </si>
  <si>
    <t>ACTUAL</t>
  </si>
  <si>
    <t>PRONÓSTICO</t>
  </si>
  <si>
    <t>DEVELOPER 1</t>
  </si>
  <si>
    <t>DEVELOPER 2</t>
  </si>
  <si>
    <t>DEVELOPER 3</t>
  </si>
  <si>
    <t>DEVELOPER 4</t>
  </si>
  <si>
    <t>DEVELOPER 5</t>
  </si>
  <si>
    <t>ESFUERZO TOTAL</t>
  </si>
  <si>
    <t>TOTAL PENDIENTE</t>
  </si>
  <si>
    <t>ESFUERZO DISPONIBLE</t>
  </si>
  <si>
    <t>CAMILA</t>
  </si>
  <si>
    <t>CAROLYN</t>
  </si>
  <si>
    <t>KEVIN</t>
  </si>
  <si>
    <t>IVAN</t>
  </si>
  <si>
    <t>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</si>
</sst>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2" fontId="0" fillId="0" borderId="1" xfId="0" applyNumberFormat="1" applyBorder="1"/>
    <xf numFmtId="0" fontId="4" fillId="2" borderId="3" xfId="2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0" fontId="5" fillId="0" borderId="2" xfId="0" applyFont="1" applyBorder="1"/>
    <xf numFmtId="0" fontId="4" fillId="2" borderId="7" xfId="2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/>
    <xf numFmtId="2" fontId="0" fillId="0" borderId="1" xfId="1" applyNumberFormat="1" applyFont="1" applyBorder="1"/>
    <xf numFmtId="164" fontId="0" fillId="0" borderId="1" xfId="0" applyNumberFormat="1" applyBorder="1"/>
    <xf numFmtId="0" fontId="0" fillId="0" borderId="0" xfId="0" applyAlignment="1">
      <alignment horizontal="center"/>
    </xf>
  </cellXfs>
  <cellStyles count="3">
    <cellStyle name="Énfasis6" xfId="2" builtinId="49"/>
    <cellStyle name="Normal" xfId="0" builtinId="0"/>
    <cellStyle name="Porcentaje" xfId="1" builtinId="5"/>
  </cellStyles>
  <dxfs count="28"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24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BURN DOWN CHART </a:t>
            </a:r>
            <a:br>
              <a:rPr lang="es-BO"/>
            </a:br>
            <a:r>
              <a:rPr lang="es-BO"/>
              <a:t>SPRING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sprint1!$J$4</c:f>
              <c:strCache>
                <c:ptCount val="1"/>
                <c:pt idx="0">
                  <c:v>PRONÓSTICO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sprint1!$I$5:$I$19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sprint1!$J$5:$J$19</c:f>
              <c:numCache>
                <c:formatCode>0.00</c:formatCode>
                <c:ptCount val="15"/>
                <c:pt idx="0">
                  <c:v>80</c:v>
                </c:pt>
                <c:pt idx="1">
                  <c:v>74.666666666666671</c:v>
                </c:pt>
                <c:pt idx="2">
                  <c:v>69.333333333333329</c:v>
                </c:pt>
                <c:pt idx="3">
                  <c:v>64</c:v>
                </c:pt>
                <c:pt idx="4">
                  <c:v>58.666666666666671</c:v>
                </c:pt>
                <c:pt idx="5">
                  <c:v>53.333333333333336</c:v>
                </c:pt>
                <c:pt idx="6">
                  <c:v>48</c:v>
                </c:pt>
                <c:pt idx="7">
                  <c:v>42.666666666666671</c:v>
                </c:pt>
                <c:pt idx="8">
                  <c:v>37.333333333333336</c:v>
                </c:pt>
                <c:pt idx="9">
                  <c:v>32</c:v>
                </c:pt>
                <c:pt idx="10">
                  <c:v>26.666666666666671</c:v>
                </c:pt>
                <c:pt idx="11">
                  <c:v>21.333333333333336</c:v>
                </c:pt>
                <c:pt idx="12">
                  <c:v>16</c:v>
                </c:pt>
                <c:pt idx="13">
                  <c:v>10.666666666666671</c:v>
                </c:pt>
                <c:pt idx="14">
                  <c:v>5.3333333333333428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B-4620-AB5E-456FC4C633E9}"/>
            </c:ext>
          </c:extLst>
        </c:ser>
        <c:ser>
          <c:idx val="1"/>
          <c:order val="1"/>
          <c:tx>
            <c:strRef>
              <c:f>sprint1!$K$4</c:f>
              <c:strCache>
                <c:ptCount val="1"/>
                <c:pt idx="0">
                  <c:v>OBJETIVO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sprint1!$I$5:$I$19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sprint1!$K$5:$K$19</c:f>
              <c:numCache>
                <c:formatCode>0.00</c:formatCode>
                <c:ptCount val="15"/>
                <c:pt idx="0">
                  <c:v>300</c:v>
                </c:pt>
                <c:pt idx="1">
                  <c:v>294.66666666666669</c:v>
                </c:pt>
                <c:pt idx="2">
                  <c:v>289.33333333333331</c:v>
                </c:pt>
                <c:pt idx="3">
                  <c:v>284</c:v>
                </c:pt>
                <c:pt idx="4">
                  <c:v>278.66666666666669</c:v>
                </c:pt>
                <c:pt idx="5">
                  <c:v>273.33333333333331</c:v>
                </c:pt>
                <c:pt idx="6">
                  <c:v>268</c:v>
                </c:pt>
                <c:pt idx="7">
                  <c:v>262.66666666666669</c:v>
                </c:pt>
                <c:pt idx="8">
                  <c:v>257.33333333333331</c:v>
                </c:pt>
                <c:pt idx="9">
                  <c:v>252</c:v>
                </c:pt>
                <c:pt idx="10">
                  <c:v>246.66666666666669</c:v>
                </c:pt>
                <c:pt idx="11">
                  <c:v>241.33333333333334</c:v>
                </c:pt>
                <c:pt idx="12">
                  <c:v>236</c:v>
                </c:pt>
                <c:pt idx="13">
                  <c:v>230.66666666666669</c:v>
                </c:pt>
                <c:pt idx="14">
                  <c:v>225.33333333333334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B-4620-AB5E-456FC4C633E9}"/>
            </c:ext>
          </c:extLst>
        </c:ser>
        <c:ser>
          <c:idx val="2"/>
          <c:order val="2"/>
          <c:tx>
            <c:strRef>
              <c:f>sprint1!$L$4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sprint1!$I$5:$I$19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sprint1!$L$5:$L$19</c:f>
              <c:numCache>
                <c:formatCode>0.00</c:formatCode>
                <c:ptCount val="15"/>
                <c:pt idx="0">
                  <c:v>290</c:v>
                </c:pt>
                <c:pt idx="1">
                  <c:v>281</c:v>
                </c:pt>
                <c:pt idx="2">
                  <c:v>272</c:v>
                </c:pt>
                <c:pt idx="3">
                  <c:v>265</c:v>
                </c:pt>
                <c:pt idx="4">
                  <c:v>257</c:v>
                </c:pt>
                <c:pt idx="5">
                  <c:v>249</c:v>
                </c:pt>
                <c:pt idx="6">
                  <c:v>240</c:v>
                </c:pt>
                <c:pt idx="7">
                  <c:v>232</c:v>
                </c:pt>
                <c:pt idx="8">
                  <c:v>223</c:v>
                </c:pt>
                <c:pt idx="9">
                  <c:v>214</c:v>
                </c:pt>
                <c:pt idx="10">
                  <c:v>206</c:v>
                </c:pt>
                <c:pt idx="11">
                  <c:v>196</c:v>
                </c:pt>
                <c:pt idx="12">
                  <c:v>187</c:v>
                </c:pt>
                <c:pt idx="13">
                  <c:v>180</c:v>
                </c:pt>
                <c:pt idx="14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EB-4620-AB5E-456FC4C63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63119"/>
        <c:axId val="146781423"/>
      </c:lineChart>
      <c:catAx>
        <c:axId val="14676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6781423"/>
        <c:crosses val="autoZero"/>
        <c:auto val="1"/>
        <c:lblAlgn val="ctr"/>
        <c:lblOffset val="100"/>
        <c:noMultiLvlLbl val="0"/>
      </c:catAx>
      <c:valAx>
        <c:axId val="146781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67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BO"/>
              <a:t>BURN DOWN CHART </a:t>
            </a:r>
            <a:br>
              <a:rPr lang="es-BO"/>
            </a:br>
            <a:r>
              <a:rPr lang="es-BO"/>
              <a:t>SPRING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2'!$J$4</c:f>
              <c:strCache>
                <c:ptCount val="1"/>
                <c:pt idx="0">
                  <c:v>PRONÓSTICO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2'!$I$5:$I$23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'sprint 2'!$J$5:$J$23</c:f>
              <c:numCache>
                <c:formatCode>0.00</c:formatCode>
                <c:ptCount val="19"/>
                <c:pt idx="0">
                  <c:v>80</c:v>
                </c:pt>
                <c:pt idx="1">
                  <c:v>75.78947368421052</c:v>
                </c:pt>
                <c:pt idx="2">
                  <c:v>71.578947368421055</c:v>
                </c:pt>
                <c:pt idx="3">
                  <c:v>67.368421052631575</c:v>
                </c:pt>
                <c:pt idx="4">
                  <c:v>63.15789473684211</c:v>
                </c:pt>
                <c:pt idx="5">
                  <c:v>58.94736842105263</c:v>
                </c:pt>
                <c:pt idx="6">
                  <c:v>54.736842105263158</c:v>
                </c:pt>
                <c:pt idx="7">
                  <c:v>50.526315789473685</c:v>
                </c:pt>
                <c:pt idx="8">
                  <c:v>46.315789473684212</c:v>
                </c:pt>
                <c:pt idx="9">
                  <c:v>42.10526315789474</c:v>
                </c:pt>
                <c:pt idx="10">
                  <c:v>37.894736842105267</c:v>
                </c:pt>
                <c:pt idx="11">
                  <c:v>33.684210526315795</c:v>
                </c:pt>
                <c:pt idx="12">
                  <c:v>29.473684210526315</c:v>
                </c:pt>
                <c:pt idx="13">
                  <c:v>25.263157894736842</c:v>
                </c:pt>
                <c:pt idx="14">
                  <c:v>21.05263157894737</c:v>
                </c:pt>
                <c:pt idx="15">
                  <c:v>16.842105263157897</c:v>
                </c:pt>
                <c:pt idx="16">
                  <c:v>12.631578947368425</c:v>
                </c:pt>
                <c:pt idx="17">
                  <c:v>8.4210526315789451</c:v>
                </c:pt>
                <c:pt idx="18">
                  <c:v>4.2105263157894797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3-4EBD-A9C4-48BDB94B81F5}"/>
            </c:ext>
          </c:extLst>
        </c:ser>
        <c:ser>
          <c:idx val="1"/>
          <c:order val="1"/>
          <c:tx>
            <c:strRef>
              <c:f>'sprint 2'!$K$4</c:f>
              <c:strCache>
                <c:ptCount val="1"/>
                <c:pt idx="0">
                  <c:v>OBJETIVO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2'!$I$5:$I$23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'sprint 2'!$K$5:$K$23</c:f>
              <c:numCache>
                <c:formatCode>0.00</c:formatCode>
                <c:ptCount val="19"/>
                <c:pt idx="0">
                  <c:v>380</c:v>
                </c:pt>
                <c:pt idx="1">
                  <c:v>375.78947368421052</c:v>
                </c:pt>
                <c:pt idx="2">
                  <c:v>371.57894736842104</c:v>
                </c:pt>
                <c:pt idx="3">
                  <c:v>367.36842105263156</c:v>
                </c:pt>
                <c:pt idx="4">
                  <c:v>363.15789473684208</c:v>
                </c:pt>
                <c:pt idx="5">
                  <c:v>358.94736842105266</c:v>
                </c:pt>
                <c:pt idx="6">
                  <c:v>354.73684210526318</c:v>
                </c:pt>
                <c:pt idx="7">
                  <c:v>350.5263157894737</c:v>
                </c:pt>
                <c:pt idx="8">
                  <c:v>346.31578947368422</c:v>
                </c:pt>
                <c:pt idx="9">
                  <c:v>342.10526315789474</c:v>
                </c:pt>
                <c:pt idx="10">
                  <c:v>337.89473684210526</c:v>
                </c:pt>
                <c:pt idx="11">
                  <c:v>333.68421052631578</c:v>
                </c:pt>
                <c:pt idx="12">
                  <c:v>329.4736842105263</c:v>
                </c:pt>
                <c:pt idx="13">
                  <c:v>325.26315789473682</c:v>
                </c:pt>
                <c:pt idx="14">
                  <c:v>321.0526315789474</c:v>
                </c:pt>
                <c:pt idx="15">
                  <c:v>316.84210526315792</c:v>
                </c:pt>
                <c:pt idx="16">
                  <c:v>312.63157894736844</c:v>
                </c:pt>
                <c:pt idx="17">
                  <c:v>308.42105263157896</c:v>
                </c:pt>
                <c:pt idx="18">
                  <c:v>304.21052631578948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3-4EBD-A9C4-48BDB94B81F5}"/>
            </c:ext>
          </c:extLst>
        </c:ser>
        <c:ser>
          <c:idx val="2"/>
          <c:order val="2"/>
          <c:tx>
            <c:strRef>
              <c:f>'sprint 2'!$L$4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'sprint 2'!$I$5:$I$23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'sprint 2'!$L$5:$L$23</c:f>
              <c:numCache>
                <c:formatCode>0.00</c:formatCode>
                <c:ptCount val="19"/>
                <c:pt idx="0">
                  <c:v>300</c:v>
                </c:pt>
                <c:pt idx="1">
                  <c:v>299.5</c:v>
                </c:pt>
                <c:pt idx="2">
                  <c:v>292</c:v>
                </c:pt>
                <c:pt idx="3">
                  <c:v>292</c:v>
                </c:pt>
                <c:pt idx="4">
                  <c:v>282</c:v>
                </c:pt>
                <c:pt idx="5">
                  <c:v>272</c:v>
                </c:pt>
                <c:pt idx="6">
                  <c:v>256</c:v>
                </c:pt>
                <c:pt idx="7">
                  <c:v>241</c:v>
                </c:pt>
                <c:pt idx="8">
                  <c:v>236</c:v>
                </c:pt>
                <c:pt idx="9">
                  <c:v>236</c:v>
                </c:pt>
                <c:pt idx="10">
                  <c:v>236</c:v>
                </c:pt>
                <c:pt idx="11">
                  <c:v>222.5</c:v>
                </c:pt>
                <c:pt idx="12">
                  <c:v>209</c:v>
                </c:pt>
                <c:pt idx="13">
                  <c:v>207</c:v>
                </c:pt>
                <c:pt idx="14">
                  <c:v>207</c:v>
                </c:pt>
                <c:pt idx="15">
                  <c:v>195</c:v>
                </c:pt>
                <c:pt idx="16">
                  <c:v>192</c:v>
                </c:pt>
                <c:pt idx="17">
                  <c:v>184</c:v>
                </c:pt>
                <c:pt idx="18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3-4EBD-A9C4-48BDB94B8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63119"/>
        <c:axId val="146781423"/>
      </c:lineChart>
      <c:catAx>
        <c:axId val="14676311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6781423"/>
        <c:crosses val="autoZero"/>
        <c:auto val="1"/>
        <c:lblAlgn val="ctr"/>
        <c:lblOffset val="100"/>
        <c:noMultiLvlLbl val="0"/>
      </c:catAx>
      <c:valAx>
        <c:axId val="1467814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BO"/>
          </a:p>
        </c:txPr>
        <c:crossAx val="146763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B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B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575732</xdr:colOff>
      <xdr:row>14</xdr:row>
      <xdr:rowOff>66675</xdr:rowOff>
    </xdr:from>
    <xdr:to>
      <xdr:col>7</xdr:col>
      <xdr:colOff>180974</xdr:colOff>
      <xdr:row>33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7FCDC1B-27F6-4A78-BD70-FEDEC5E4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613832</xdr:colOff>
      <xdr:row>3</xdr:row>
      <xdr:rowOff>171450</xdr:rowOff>
    </xdr:from>
    <xdr:to>
      <xdr:col>21</xdr:col>
      <xdr:colOff>38099</xdr:colOff>
      <xdr:row>13</xdr:row>
      <xdr:rowOff>190500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D2B16CF-E7A1-455E-9EC3-C24162421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7BDD7B-5B7A-41FC-8CF9-F5C82EAF0034}" name="Tabla2" displayName="Tabla2" ref="B3:J18" totalsRowShown="0" headerRowDxfId="27" dataDxfId="25" headerRowBorderDxfId="26" tableBorderDxfId="24" totalsRowBorderDxfId="23">
  <tableColumns count="9">
    <tableColumn id="1" xr3:uid="{BB247175-9779-4EE4-A7BF-7384EE9DD1AD}" name="DIAS DEL SPRINT" dataDxfId="22" dataCellStyle="Énfasis6"/>
    <tableColumn id="2" xr3:uid="{48DD5167-79A1-41A2-B154-C1B7026A566E}" name="DEVELOPER 1" dataDxfId="21"/>
    <tableColumn id="3" xr3:uid="{7FD5E4E9-E362-4BDF-924B-247DCC424277}" name="DEVELOPER 2" dataDxfId="20"/>
    <tableColumn id="4" xr3:uid="{C56D60A8-22E8-48EE-9CCF-E22F4A4FEF6B}" name="DEVELOPER 3" dataDxfId="19"/>
    <tableColumn id="5" xr3:uid="{A3ACC98D-ECAF-407C-9FF3-2A3E8B96D612}" name="DEVELOPER 4" dataDxfId="18"/>
    <tableColumn id="6" xr3:uid="{736ED604-D6AF-4334-8E44-E34EBE2073A8}" name="DEVELOPER 5" dataDxfId="17"/>
    <tableColumn id="7" xr3:uid="{9B02B2A7-1ADB-46E3-A4C9-6AFF1E2BFCA5}" name="ESFUERZO TOTAL" dataDxfId="16">
      <calculatedColumnFormula>SUM(C4:G4)</calculatedColumnFormula>
    </tableColumn>
    <tableColumn id="8" xr3:uid="{F9DDE356-0C5B-47C7-9B2A-7C7CF57C95FF}" name="TOTAL PENDIENTE" dataDxfId="15">
      <calculatedColumnFormula>I3+H4</calculatedColumnFormula>
    </tableColumn>
    <tableColumn id="9" xr3:uid="{C2983CBA-A6CB-4C3C-A8A1-F2DFC95D3B60}" name="ESFUERZO DISPONIBLE" dataDxfId="14">
      <calculatedColumnFormula>TOTAL_HORAS_DISPONIBLES_S1-I4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476E3F-75EB-4A6A-8A26-CA08016593BD}" name="Tabla22" displayName="Tabla22" ref="B3:J22" totalsRowShown="0" headerRowDxfId="13" dataDxfId="12" headerRowBorderDxfId="10" tableBorderDxfId="11" totalsRowBorderDxfId="9">
  <tableColumns count="9">
    <tableColumn id="1" xr3:uid="{BA4DDCBB-E113-472F-8F92-95C9F636C33B}" name="DIAS DEL SPRINT" dataDxfId="8" dataCellStyle="Énfasis6"/>
    <tableColumn id="2" xr3:uid="{6CD4DECA-CEFB-4669-9302-B5F3CD94B5D3}" name="CAMILA" dataDxfId="7"/>
    <tableColumn id="3" xr3:uid="{A68AB1BA-D5D5-462D-B3AD-AB07F157D6E0}" name="CAROLYN" dataDxfId="6"/>
    <tableColumn id="4" xr3:uid="{B74191A7-4789-4CA9-982E-03EFAB61FB1E}" name="KEVIN" dataDxfId="5"/>
    <tableColumn id="5" xr3:uid="{A686060C-3234-466A-B6C8-40DEE9015D28}" name="IVAN" dataDxfId="4"/>
    <tableColumn id="6" xr3:uid="{CC07F873-D07F-45C0-9681-4CB2C90E5F67}" name="JOSE" dataDxfId="3"/>
    <tableColumn id="7" xr3:uid="{9B5E228A-F182-42C0-8D6A-8816BB27F629}" name="ESFUERZO TOTAL" dataDxfId="2">
      <calculatedColumnFormula>SUM(C4:G4)</calculatedColumnFormula>
    </tableColumn>
    <tableColumn id="8" xr3:uid="{C1FF0643-C9CF-451F-8D8D-FE4353DE0E8E}" name="TOTAL PENDIENTE" dataDxfId="1">
      <calculatedColumnFormula>I3+H4</calculatedColumnFormula>
    </tableColumn>
    <tableColumn id="9" xr3:uid="{8E7EE820-9CC4-41F0-A914-1B99F85B6951}" name="ESFUERZO DISPONIBLE" dataDxfId="0">
      <calculatedColumnFormula>TOTAL_HORAS_DISPONIBLES_S1-I4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F7B20-EDD3-46B6-BE9E-C2276AFB3164}">
  <dimension ref="B2:L20"/>
  <sheetViews>
    <sheetView zoomScaleNormal="100" workbookViewId="0">
      <selection activeCell="N14" sqref="N14"/>
    </sheetView>
  </sheetViews>
  <sheetFormatPr baseColWidth="10" defaultRowHeight="15" x14ac:dyDescent="0.25"/>
  <cols>
    <col min="2" max="2" width="4.28515625" customWidth="1"/>
    <col min="3" max="3" width="27.140625" customWidth="1"/>
    <col min="4" max="4" width="11.5703125" customWidth="1"/>
    <col min="10" max="11" width="11.85546875" bestFit="1" customWidth="1"/>
  </cols>
  <sheetData>
    <row r="2" spans="2:12" x14ac:dyDescent="0.25">
      <c r="B2" s="20" t="s">
        <v>0</v>
      </c>
      <c r="C2" s="20"/>
      <c r="D2" s="20"/>
      <c r="E2" s="20"/>
      <c r="F2" s="20"/>
      <c r="G2" s="20"/>
      <c r="H2" s="20"/>
    </row>
    <row r="3" spans="2:12" x14ac:dyDescent="0.25">
      <c r="B3" s="20"/>
      <c r="C3" s="20"/>
      <c r="D3" s="20"/>
      <c r="E3" s="20"/>
      <c r="F3" s="20"/>
      <c r="G3" s="20"/>
      <c r="H3" s="20"/>
    </row>
    <row r="4" spans="2:12" x14ac:dyDescent="0.25">
      <c r="B4" s="1"/>
      <c r="C4" s="1"/>
      <c r="D4" s="1"/>
      <c r="E4" s="1"/>
      <c r="F4" s="1"/>
      <c r="G4" s="1"/>
      <c r="H4" s="1"/>
      <c r="I4" s="2" t="s">
        <v>11</v>
      </c>
      <c r="J4" s="2" t="s">
        <v>14</v>
      </c>
      <c r="K4" s="2" t="s">
        <v>12</v>
      </c>
      <c r="L4" s="2" t="s">
        <v>13</v>
      </c>
    </row>
    <row r="5" spans="2:12" ht="30" customHeight="1" x14ac:dyDescent="0.25">
      <c r="B5" s="2">
        <v>1</v>
      </c>
      <c r="C5" s="3" t="s">
        <v>1</v>
      </c>
      <c r="D5" s="4">
        <v>45192</v>
      </c>
      <c r="I5" s="2">
        <v>0</v>
      </c>
      <c r="J5" s="5">
        <f t="shared" ref="J5:J19" si="0">HORAS_PRODUCTIVAS_S1-(DIAS_DEL_SPRINT_S1*PORCENTAJE_DIARIO_DE_HORAS_DISPONIBLES_S1)</f>
        <v>80</v>
      </c>
      <c r="K5" s="5">
        <f t="shared" ref="K5:K19" si="1">TOTAL_HORAS_DISPONIBLES_S1-(DIAS_DEL_SPRINT_S1*PORCENTAJE_DIARIO_DE_HORAS_DISPONIBLES_S1)</f>
        <v>300</v>
      </c>
      <c r="L5" s="5">
        <f>_xlfn.NUMBERVALUE('sprint 1-2'!J4)</f>
        <v>290</v>
      </c>
    </row>
    <row r="6" spans="2:12" ht="30" customHeight="1" x14ac:dyDescent="0.25">
      <c r="B6" s="2">
        <v>2</v>
      </c>
      <c r="C6" s="3" t="s">
        <v>2</v>
      </c>
      <c r="D6" s="4">
        <f>WORKDAY(D5,15,4)</f>
        <v>45212</v>
      </c>
      <c r="I6" s="2">
        <v>1</v>
      </c>
      <c r="J6" s="5">
        <f t="shared" si="0"/>
        <v>74.666666666666671</v>
      </c>
      <c r="K6" s="5">
        <f t="shared" si="1"/>
        <v>294.66666666666669</v>
      </c>
      <c r="L6" s="5">
        <f>_xlfn.NUMBERVALUE('sprint 1-2'!J5)</f>
        <v>281</v>
      </c>
    </row>
    <row r="7" spans="2:12" ht="30" customHeight="1" x14ac:dyDescent="0.25">
      <c r="B7" s="2">
        <v>3</v>
      </c>
      <c r="C7" s="3" t="s">
        <v>4</v>
      </c>
      <c r="D7" s="2">
        <f>NETWORKDAYS(D5,D6)</f>
        <v>15</v>
      </c>
      <c r="I7" s="2">
        <v>2</v>
      </c>
      <c r="J7" s="5">
        <f t="shared" si="0"/>
        <v>69.333333333333329</v>
      </c>
      <c r="K7" s="5">
        <f t="shared" si="1"/>
        <v>289.33333333333331</v>
      </c>
      <c r="L7" s="5">
        <f>_xlfn.NUMBERVALUE('sprint 1-2'!J6)</f>
        <v>272</v>
      </c>
    </row>
    <row r="8" spans="2:12" ht="30" customHeight="1" x14ac:dyDescent="0.25">
      <c r="B8" s="2">
        <v>4</v>
      </c>
      <c r="C8" s="3" t="s">
        <v>3</v>
      </c>
      <c r="D8" s="2">
        <v>5</v>
      </c>
      <c r="I8" s="2">
        <v>3</v>
      </c>
      <c r="J8" s="5">
        <f t="shared" si="0"/>
        <v>64</v>
      </c>
      <c r="K8" s="5">
        <f t="shared" si="1"/>
        <v>284</v>
      </c>
      <c r="L8" s="5">
        <f>_xlfn.NUMBERVALUE('sprint 1-2'!J7)</f>
        <v>265</v>
      </c>
    </row>
    <row r="9" spans="2:12" ht="30" customHeight="1" x14ac:dyDescent="0.25">
      <c r="B9" s="2">
        <v>5</v>
      </c>
      <c r="C9" s="3" t="s">
        <v>5</v>
      </c>
      <c r="D9" s="2">
        <v>4</v>
      </c>
      <c r="I9" s="2">
        <v>4</v>
      </c>
      <c r="J9" s="5">
        <f t="shared" si="0"/>
        <v>58.666666666666671</v>
      </c>
      <c r="K9" s="5">
        <f t="shared" si="1"/>
        <v>278.66666666666669</v>
      </c>
      <c r="L9" s="5">
        <f>_xlfn.NUMBERVALUE('sprint 1-2'!J8)</f>
        <v>257</v>
      </c>
    </row>
    <row r="10" spans="2:12" ht="30" customHeight="1" x14ac:dyDescent="0.25">
      <c r="B10" s="2">
        <v>6</v>
      </c>
      <c r="C10" s="3" t="s">
        <v>6</v>
      </c>
      <c r="D10" s="2">
        <f>DIAS_DE_TRABAJADOS_S1*TAMAÑO_DEL_EQUIPO_S1*HORAS_DEL_TRABAJO_POR_DIA_S1</f>
        <v>300</v>
      </c>
      <c r="I10" s="2">
        <v>5</v>
      </c>
      <c r="J10" s="5">
        <f t="shared" si="0"/>
        <v>53.333333333333336</v>
      </c>
      <c r="K10" s="5">
        <f t="shared" si="1"/>
        <v>273.33333333333331</v>
      </c>
      <c r="L10" s="5">
        <f>_xlfn.NUMBERVALUE('sprint 1-2'!J9)</f>
        <v>249</v>
      </c>
    </row>
    <row r="11" spans="2:12" ht="30" customHeight="1" x14ac:dyDescent="0.25">
      <c r="B11" s="2">
        <v>7</v>
      </c>
      <c r="C11" s="3" t="s">
        <v>7</v>
      </c>
      <c r="D11" s="2">
        <f>TOTAL_HORAS_DISPONIBLES_S1/HORAS_DEL_TRABAJO_POR_DIA_S1</f>
        <v>75</v>
      </c>
      <c r="I11" s="2">
        <v>6</v>
      </c>
      <c r="J11" s="5">
        <f t="shared" si="0"/>
        <v>48</v>
      </c>
      <c r="K11" s="5">
        <f t="shared" si="1"/>
        <v>268</v>
      </c>
      <c r="L11" s="5">
        <f>_xlfn.NUMBERVALUE('sprint 1-2'!J10)</f>
        <v>240</v>
      </c>
    </row>
    <row r="12" spans="2:12" ht="30" customHeight="1" x14ac:dyDescent="0.25">
      <c r="B12" s="2">
        <v>8</v>
      </c>
      <c r="C12" s="3" t="s">
        <v>8</v>
      </c>
      <c r="D12" s="18">
        <f>HORAS_DEL_TRABAJO_POR_DIA_S1/DIAS_DE_TRABAJADOS_S1</f>
        <v>0.26666666666666666</v>
      </c>
      <c r="I12" s="2">
        <v>7</v>
      </c>
      <c r="J12" s="5">
        <f t="shared" si="0"/>
        <v>42.666666666666671</v>
      </c>
      <c r="K12" s="5">
        <f t="shared" si="1"/>
        <v>262.66666666666669</v>
      </c>
      <c r="L12" s="5">
        <f>_xlfn.NUMBERVALUE('sprint 1-2'!J11)</f>
        <v>232</v>
      </c>
    </row>
    <row r="13" spans="2:12" ht="30" customHeight="1" x14ac:dyDescent="0.25">
      <c r="B13" s="2">
        <v>9</v>
      </c>
      <c r="C13" s="3" t="s">
        <v>9</v>
      </c>
      <c r="D13" s="2">
        <f>TOTAL_HORAS_DISPONIBLES_S1*PORCENTAJE_DE_PRODUCTIVIDA_S1</f>
        <v>80</v>
      </c>
      <c r="I13" s="2">
        <v>8</v>
      </c>
      <c r="J13" s="5">
        <f t="shared" si="0"/>
        <v>37.333333333333336</v>
      </c>
      <c r="K13" s="5">
        <f t="shared" si="1"/>
        <v>257.33333333333331</v>
      </c>
      <c r="L13" s="5">
        <f>_xlfn.NUMBERVALUE('sprint 1-2'!J12)</f>
        <v>223</v>
      </c>
    </row>
    <row r="14" spans="2:12" ht="30" customHeight="1" x14ac:dyDescent="0.25">
      <c r="B14" s="2">
        <v>10</v>
      </c>
      <c r="C14" s="3" t="s">
        <v>10</v>
      </c>
      <c r="D14" s="19">
        <f>HORAS_PRODUCTIVAS_S1/DIAS_DE_TRABAJADOS_S1</f>
        <v>5.333333333333333</v>
      </c>
      <c r="I14" s="2">
        <v>9</v>
      </c>
      <c r="J14" s="5">
        <f t="shared" si="0"/>
        <v>32</v>
      </c>
      <c r="K14" s="5">
        <f t="shared" si="1"/>
        <v>252</v>
      </c>
      <c r="L14" s="5">
        <f>_xlfn.NUMBERVALUE('sprint 1-2'!J13)</f>
        <v>214</v>
      </c>
    </row>
    <row r="15" spans="2:12" x14ac:dyDescent="0.25">
      <c r="I15" s="2">
        <v>10</v>
      </c>
      <c r="J15" s="5">
        <f t="shared" si="0"/>
        <v>26.666666666666671</v>
      </c>
      <c r="K15" s="5">
        <f t="shared" si="1"/>
        <v>246.66666666666669</v>
      </c>
      <c r="L15" s="5">
        <f>_xlfn.NUMBERVALUE('sprint 1-2'!J14)</f>
        <v>206</v>
      </c>
    </row>
    <row r="16" spans="2:12" x14ac:dyDescent="0.25">
      <c r="I16" s="2">
        <v>11</v>
      </c>
      <c r="J16" s="5">
        <f t="shared" si="0"/>
        <v>21.333333333333336</v>
      </c>
      <c r="K16" s="5">
        <f t="shared" si="1"/>
        <v>241.33333333333334</v>
      </c>
      <c r="L16" s="5">
        <f>_xlfn.NUMBERVALUE('sprint 1-2'!J15)</f>
        <v>196</v>
      </c>
    </row>
    <row r="17" spans="9:12" x14ac:dyDescent="0.25">
      <c r="I17" s="2">
        <v>12</v>
      </c>
      <c r="J17" s="5">
        <f t="shared" si="0"/>
        <v>16</v>
      </c>
      <c r="K17" s="5">
        <f t="shared" si="1"/>
        <v>236</v>
      </c>
      <c r="L17" s="5">
        <f>_xlfn.NUMBERVALUE('sprint 1-2'!J16)</f>
        <v>187</v>
      </c>
    </row>
    <row r="18" spans="9:12" x14ac:dyDescent="0.25">
      <c r="I18" s="2">
        <v>13</v>
      </c>
      <c r="J18" s="5">
        <f t="shared" si="0"/>
        <v>10.666666666666671</v>
      </c>
      <c r="K18" s="5">
        <f t="shared" si="1"/>
        <v>230.66666666666669</v>
      </c>
      <c r="L18" s="5">
        <f>_xlfn.NUMBERVALUE('sprint 1-2'!J17)</f>
        <v>180</v>
      </c>
    </row>
    <row r="19" spans="9:12" x14ac:dyDescent="0.25">
      <c r="I19" s="2">
        <v>14</v>
      </c>
      <c r="J19" s="5">
        <f t="shared" si="0"/>
        <v>5.3333333333333428</v>
      </c>
      <c r="K19" s="5">
        <f t="shared" si="1"/>
        <v>225.33333333333334</v>
      </c>
      <c r="L19" s="5">
        <f>_xlfn.NUMBERVALUE('sprint 1-2'!J18)</f>
        <v>169</v>
      </c>
    </row>
    <row r="20" spans="9:12" x14ac:dyDescent="0.25">
      <c r="I20" s="2"/>
      <c r="J20" s="5"/>
      <c r="K20" s="5"/>
      <c r="L20" s="5"/>
    </row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8608-FC59-4B58-88BD-6D2B1FDD919E}">
  <dimension ref="B3:J29"/>
  <sheetViews>
    <sheetView zoomScale="65" workbookViewId="0">
      <selection activeCell="J18" sqref="B3:J18"/>
    </sheetView>
  </sheetViews>
  <sheetFormatPr baseColWidth="10" defaultRowHeight="15" x14ac:dyDescent="0.25"/>
  <cols>
    <col min="2" max="9" width="28" customWidth="1"/>
    <col min="10" max="10" width="28.28515625" customWidth="1"/>
  </cols>
  <sheetData>
    <row r="3" spans="2:10" s="16" customFormat="1" ht="63.75" thickBot="1" x14ac:dyDescent="0.55000000000000004">
      <c r="B3" s="13" t="s">
        <v>11</v>
      </c>
      <c r="C3" s="14" t="s">
        <v>15</v>
      </c>
      <c r="D3" s="14" t="s">
        <v>16</v>
      </c>
      <c r="E3" s="14" t="s">
        <v>17</v>
      </c>
      <c r="F3" s="14" t="s">
        <v>18</v>
      </c>
      <c r="G3" s="14" t="s">
        <v>19</v>
      </c>
      <c r="H3" s="14" t="s">
        <v>20</v>
      </c>
      <c r="I3" s="14" t="s">
        <v>21</v>
      </c>
      <c r="J3" s="15" t="s">
        <v>22</v>
      </c>
    </row>
    <row r="4" spans="2:10" ht="33" thickTop="1" thickBot="1" x14ac:dyDescent="0.55000000000000004">
      <c r="B4" s="6">
        <v>1</v>
      </c>
      <c r="C4" s="7">
        <v>2</v>
      </c>
      <c r="D4" s="7">
        <v>2</v>
      </c>
      <c r="E4" s="7">
        <v>2</v>
      </c>
      <c r="F4" s="7">
        <v>2</v>
      </c>
      <c r="G4" s="7">
        <v>2</v>
      </c>
      <c r="H4" s="7">
        <f>SUM(C4:G4)</f>
        <v>10</v>
      </c>
      <c r="I4" s="7">
        <f>H4</f>
        <v>10</v>
      </c>
      <c r="J4" s="8">
        <f>TOTAL_HORAS_DISPONIBLES_S1-I4</f>
        <v>290</v>
      </c>
    </row>
    <row r="5" spans="2:10" ht="33" thickTop="1" thickBot="1" x14ac:dyDescent="0.55000000000000004">
      <c r="B5" s="6">
        <v>2</v>
      </c>
      <c r="C5" s="7">
        <v>2</v>
      </c>
      <c r="D5" s="7">
        <v>2</v>
      </c>
      <c r="E5" s="7">
        <v>2</v>
      </c>
      <c r="F5" s="7">
        <v>2</v>
      </c>
      <c r="G5" s="7">
        <v>1</v>
      </c>
      <c r="H5" s="7">
        <f t="shared" ref="H5:H14" si="0">SUM(C5:G5)</f>
        <v>9</v>
      </c>
      <c r="I5" s="7">
        <f>I4+H5</f>
        <v>19</v>
      </c>
      <c r="J5" s="8">
        <f t="shared" ref="J5:J14" si="1">TOTAL_HORAS_DISPONIBLES_S1-I5</f>
        <v>281</v>
      </c>
    </row>
    <row r="6" spans="2:10" ht="33" thickTop="1" thickBot="1" x14ac:dyDescent="0.55000000000000004">
      <c r="B6" s="6">
        <v>3</v>
      </c>
      <c r="C6" s="7">
        <v>1</v>
      </c>
      <c r="D6" s="7">
        <v>2</v>
      </c>
      <c r="E6" s="7">
        <v>2</v>
      </c>
      <c r="F6" s="7">
        <v>2</v>
      </c>
      <c r="G6" s="7">
        <v>2</v>
      </c>
      <c r="H6" s="7">
        <f t="shared" si="0"/>
        <v>9</v>
      </c>
      <c r="I6" s="7">
        <f t="shared" ref="I6:I14" si="2">I5+H6</f>
        <v>28</v>
      </c>
      <c r="J6" s="8">
        <f t="shared" si="1"/>
        <v>272</v>
      </c>
    </row>
    <row r="7" spans="2:10" ht="33" thickTop="1" thickBot="1" x14ac:dyDescent="0.55000000000000004">
      <c r="B7" s="6">
        <v>4</v>
      </c>
      <c r="C7" s="7">
        <v>2</v>
      </c>
      <c r="D7" s="7">
        <v>2</v>
      </c>
      <c r="E7" s="7">
        <v>1</v>
      </c>
      <c r="F7" s="7">
        <v>1</v>
      </c>
      <c r="G7" s="7">
        <v>1</v>
      </c>
      <c r="H7" s="7">
        <f t="shared" si="0"/>
        <v>7</v>
      </c>
      <c r="I7" s="7">
        <f t="shared" si="2"/>
        <v>35</v>
      </c>
      <c r="J7" s="8">
        <f t="shared" si="1"/>
        <v>265</v>
      </c>
    </row>
    <row r="8" spans="2:10" ht="33" thickTop="1" thickBot="1" x14ac:dyDescent="0.55000000000000004">
      <c r="B8" s="6">
        <v>5</v>
      </c>
      <c r="C8" s="7">
        <v>2</v>
      </c>
      <c r="D8" s="7">
        <v>2</v>
      </c>
      <c r="E8" s="7">
        <v>2</v>
      </c>
      <c r="F8" s="7">
        <v>2</v>
      </c>
      <c r="G8" s="7">
        <v>0</v>
      </c>
      <c r="H8" s="7">
        <f t="shared" si="0"/>
        <v>8</v>
      </c>
      <c r="I8" s="7">
        <f t="shared" si="2"/>
        <v>43</v>
      </c>
      <c r="J8" s="8">
        <f t="shared" si="1"/>
        <v>257</v>
      </c>
    </row>
    <row r="9" spans="2:10" ht="33" thickTop="1" thickBot="1" x14ac:dyDescent="0.55000000000000004">
      <c r="B9" s="6">
        <v>6</v>
      </c>
      <c r="C9" s="7">
        <v>2</v>
      </c>
      <c r="D9" s="7">
        <v>2</v>
      </c>
      <c r="E9" s="7">
        <v>2</v>
      </c>
      <c r="F9" s="7">
        <v>2</v>
      </c>
      <c r="G9" s="7">
        <v>0</v>
      </c>
      <c r="H9" s="7">
        <f t="shared" si="0"/>
        <v>8</v>
      </c>
      <c r="I9" s="7">
        <f t="shared" si="2"/>
        <v>51</v>
      </c>
      <c r="J9" s="8">
        <f t="shared" si="1"/>
        <v>249</v>
      </c>
    </row>
    <row r="10" spans="2:10" ht="33" thickTop="1" thickBot="1" x14ac:dyDescent="0.55000000000000004">
      <c r="B10" s="6">
        <v>7</v>
      </c>
      <c r="C10" s="7">
        <v>3</v>
      </c>
      <c r="D10" s="7">
        <v>3</v>
      </c>
      <c r="E10" s="7">
        <v>1</v>
      </c>
      <c r="F10" s="7">
        <v>2</v>
      </c>
      <c r="G10" s="7">
        <v>0</v>
      </c>
      <c r="H10" s="7">
        <f t="shared" si="0"/>
        <v>9</v>
      </c>
      <c r="I10" s="7">
        <f t="shared" si="2"/>
        <v>60</v>
      </c>
      <c r="J10" s="8">
        <f t="shared" si="1"/>
        <v>240</v>
      </c>
    </row>
    <row r="11" spans="2:10" ht="33" thickTop="1" thickBot="1" x14ac:dyDescent="0.55000000000000004">
      <c r="B11" s="6">
        <v>8</v>
      </c>
      <c r="C11" s="7">
        <v>2</v>
      </c>
      <c r="D11" s="7">
        <v>2</v>
      </c>
      <c r="E11" s="7">
        <v>2</v>
      </c>
      <c r="F11" s="7">
        <v>2</v>
      </c>
      <c r="G11" s="7">
        <v>0</v>
      </c>
      <c r="H11" s="7">
        <f t="shared" si="0"/>
        <v>8</v>
      </c>
      <c r="I11" s="7">
        <f t="shared" si="2"/>
        <v>68</v>
      </c>
      <c r="J11" s="8">
        <f t="shared" si="1"/>
        <v>232</v>
      </c>
    </row>
    <row r="12" spans="2:10" ht="33" thickTop="1" thickBot="1" x14ac:dyDescent="0.55000000000000004">
      <c r="B12" s="6">
        <v>9</v>
      </c>
      <c r="C12" s="7">
        <v>2</v>
      </c>
      <c r="D12" s="7">
        <v>2</v>
      </c>
      <c r="E12" s="7">
        <v>2</v>
      </c>
      <c r="F12" s="7">
        <v>2</v>
      </c>
      <c r="G12" s="7">
        <v>1</v>
      </c>
      <c r="H12" s="7">
        <f t="shared" si="0"/>
        <v>9</v>
      </c>
      <c r="I12" s="7">
        <f t="shared" si="2"/>
        <v>77</v>
      </c>
      <c r="J12" s="8">
        <f t="shared" si="1"/>
        <v>223</v>
      </c>
    </row>
    <row r="13" spans="2:10" ht="33" thickTop="1" thickBot="1" x14ac:dyDescent="0.55000000000000004">
      <c r="B13" s="6">
        <v>10</v>
      </c>
      <c r="C13" s="7">
        <v>1</v>
      </c>
      <c r="D13" s="7">
        <v>2</v>
      </c>
      <c r="E13" s="7">
        <v>3</v>
      </c>
      <c r="F13" s="7">
        <v>2</v>
      </c>
      <c r="G13" s="7">
        <v>1</v>
      </c>
      <c r="H13" s="7">
        <f t="shared" si="0"/>
        <v>9</v>
      </c>
      <c r="I13" s="7">
        <f t="shared" si="2"/>
        <v>86</v>
      </c>
      <c r="J13" s="8">
        <f t="shared" si="1"/>
        <v>214</v>
      </c>
    </row>
    <row r="14" spans="2:10" ht="33" thickTop="1" thickBot="1" x14ac:dyDescent="0.55000000000000004">
      <c r="B14" s="6">
        <v>11</v>
      </c>
      <c r="C14" s="7">
        <v>2</v>
      </c>
      <c r="D14" s="7">
        <v>3</v>
      </c>
      <c r="E14" s="7">
        <v>1</v>
      </c>
      <c r="F14" s="7">
        <v>1</v>
      </c>
      <c r="G14" s="7">
        <v>1</v>
      </c>
      <c r="H14" s="9">
        <f t="shared" si="0"/>
        <v>8</v>
      </c>
      <c r="I14" s="9">
        <f t="shared" si="2"/>
        <v>94</v>
      </c>
      <c r="J14" s="10">
        <f t="shared" si="1"/>
        <v>206</v>
      </c>
    </row>
    <row r="15" spans="2:10" ht="33" thickTop="1" thickBot="1" x14ac:dyDescent="0.55000000000000004">
      <c r="B15" s="6">
        <v>12</v>
      </c>
      <c r="C15" s="7">
        <v>2</v>
      </c>
      <c r="D15" s="7">
        <v>2</v>
      </c>
      <c r="E15" s="7">
        <v>2</v>
      </c>
      <c r="F15" s="7">
        <v>2</v>
      </c>
      <c r="G15" s="7">
        <v>2</v>
      </c>
      <c r="H15" s="7">
        <f t="shared" ref="H15:H17" si="3">SUM(C15:G15)</f>
        <v>10</v>
      </c>
      <c r="I15" s="7">
        <f t="shared" ref="I15:I17" si="4">I14+H15</f>
        <v>104</v>
      </c>
      <c r="J15" s="8">
        <f>TOTAL_HORAS_DISPONIBLES_S1-I15</f>
        <v>196</v>
      </c>
    </row>
    <row r="16" spans="2:10" ht="33" thickTop="1" thickBot="1" x14ac:dyDescent="0.55000000000000004">
      <c r="B16" s="6">
        <v>13</v>
      </c>
      <c r="C16" s="7">
        <v>3</v>
      </c>
      <c r="D16" s="7">
        <v>1</v>
      </c>
      <c r="E16" s="7">
        <v>2</v>
      </c>
      <c r="F16" s="7">
        <v>2</v>
      </c>
      <c r="G16" s="7">
        <v>1</v>
      </c>
      <c r="H16" s="7">
        <f t="shared" si="3"/>
        <v>9</v>
      </c>
      <c r="I16" s="7">
        <f t="shared" si="4"/>
        <v>113</v>
      </c>
      <c r="J16" s="8">
        <f>TOTAL_HORAS_DISPONIBLES_S1-I16</f>
        <v>187</v>
      </c>
    </row>
    <row r="17" spans="2:10" ht="33" thickTop="1" thickBot="1" x14ac:dyDescent="0.55000000000000004">
      <c r="B17" s="6">
        <v>14</v>
      </c>
      <c r="C17" s="7">
        <v>1</v>
      </c>
      <c r="D17" s="7">
        <v>2</v>
      </c>
      <c r="E17" s="7">
        <v>1</v>
      </c>
      <c r="F17" s="7">
        <v>2</v>
      </c>
      <c r="G17" s="7">
        <v>1</v>
      </c>
      <c r="H17" s="7">
        <f t="shared" si="3"/>
        <v>7</v>
      </c>
      <c r="I17" s="7">
        <f t="shared" si="4"/>
        <v>120</v>
      </c>
      <c r="J17" s="8">
        <f>TOTAL_HORAS_DISPONIBLES_S1-I17</f>
        <v>180</v>
      </c>
    </row>
    <row r="18" spans="2:10" ht="33" thickTop="1" thickBot="1" x14ac:dyDescent="0.55000000000000004">
      <c r="B18" s="6">
        <v>15</v>
      </c>
      <c r="C18" s="7">
        <v>2</v>
      </c>
      <c r="D18" s="7">
        <v>2</v>
      </c>
      <c r="E18" s="7">
        <v>2</v>
      </c>
      <c r="F18" s="7">
        <v>2</v>
      </c>
      <c r="G18" s="7">
        <v>3</v>
      </c>
      <c r="H18" s="7">
        <f>SUM(C18:G18)</f>
        <v>11</v>
      </c>
      <c r="I18" s="7">
        <f>I17+H18</f>
        <v>131</v>
      </c>
      <c r="J18" s="8">
        <f>TOTAL_HORAS_DISPONIBLES_S1-I18</f>
        <v>169</v>
      </c>
    </row>
    <row r="19" spans="2:10" ht="32.25" thickTop="1" x14ac:dyDescent="0.5">
      <c r="B19" s="11"/>
      <c r="C19" s="11"/>
      <c r="D19" s="11"/>
      <c r="E19" s="12"/>
      <c r="F19" s="11"/>
      <c r="G19" s="11"/>
      <c r="H19" s="17">
        <f>SUM(H4:H18)</f>
        <v>131</v>
      </c>
      <c r="I19" s="11"/>
      <c r="J19" s="17">
        <f>SUM(J4:J18)</f>
        <v>3461</v>
      </c>
    </row>
    <row r="22" spans="2:10" x14ac:dyDescent="0.25">
      <c r="D22">
        <f ca="1">RANDBETWEEN(4,8)</f>
        <v>6</v>
      </c>
    </row>
    <row r="29" spans="2:10" x14ac:dyDescent="0.25">
      <c r="F29">
        <f>AVERAGE(Tabla2[[DEVELOPER 1]:[DEVELOPER 5]])</f>
        <v>1.7466666666666666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3E6C-EBD7-421A-816B-9341ED8723B8}">
  <dimension ref="B2:L23"/>
  <sheetViews>
    <sheetView tabSelected="1" zoomScaleNormal="100" workbookViewId="0">
      <selection activeCell="Q20" sqref="Q20"/>
    </sheetView>
  </sheetViews>
  <sheetFormatPr baseColWidth="10" defaultRowHeight="15" x14ac:dyDescent="0.25"/>
  <cols>
    <col min="2" max="2" width="4.28515625" customWidth="1"/>
    <col min="3" max="3" width="27.140625" customWidth="1"/>
    <col min="4" max="4" width="11.5703125" customWidth="1"/>
    <col min="10" max="11" width="11.85546875" bestFit="1" customWidth="1"/>
  </cols>
  <sheetData>
    <row r="2" spans="2:12" x14ac:dyDescent="0.25">
      <c r="B2" s="20" t="s">
        <v>0</v>
      </c>
      <c r="C2" s="20"/>
      <c r="D2" s="20"/>
      <c r="E2" s="20"/>
      <c r="F2" s="20"/>
      <c r="G2" s="20"/>
      <c r="H2" s="20"/>
    </row>
    <row r="3" spans="2:12" x14ac:dyDescent="0.25">
      <c r="B3" s="20"/>
      <c r="C3" s="20"/>
      <c r="D3" s="20"/>
      <c r="E3" s="20"/>
      <c r="F3" s="20"/>
      <c r="G3" s="20"/>
      <c r="H3" s="20"/>
    </row>
    <row r="4" spans="2:12" x14ac:dyDescent="0.25">
      <c r="B4" s="1"/>
      <c r="C4" s="1"/>
      <c r="D4" s="1"/>
      <c r="E4" s="1"/>
      <c r="F4" s="1"/>
      <c r="G4" s="1"/>
      <c r="H4" s="1"/>
      <c r="I4" s="2" t="s">
        <v>11</v>
      </c>
      <c r="J4" s="2" t="s">
        <v>14</v>
      </c>
      <c r="K4" s="2" t="s">
        <v>12</v>
      </c>
      <c r="L4" s="2" t="s">
        <v>13</v>
      </c>
    </row>
    <row r="5" spans="2:12" ht="30" customHeight="1" x14ac:dyDescent="0.25">
      <c r="B5" s="2">
        <v>1</v>
      </c>
      <c r="C5" s="3" t="s">
        <v>1</v>
      </c>
      <c r="D5" s="4">
        <v>45204</v>
      </c>
      <c r="I5" s="2">
        <v>0</v>
      </c>
      <c r="J5" s="5">
        <f t="shared" ref="J5:J23" si="0">HORAS_PRODUCTIVAS_S2-(DIAS_DEL_SPRINT_S2*PORCENTAJE_DIARIO_DE_HORAS_DISPONIBLES_S2)</f>
        <v>80</v>
      </c>
      <c r="K5" s="5">
        <f t="shared" ref="K5:K23" si="1">TOTAL_HORAS_DISPONIBLES_S2-(DIAS_DEL_SPRINT_S2*PORCENTAJE_DIARIO_DE_HORAS_DISPONIBLES_S2)</f>
        <v>380</v>
      </c>
      <c r="L5" s="5">
        <f>_xlfn.NUMBERVALUE('sprint 2-2'!J4)</f>
        <v>300</v>
      </c>
    </row>
    <row r="6" spans="2:12" ht="30" customHeight="1" x14ac:dyDescent="0.25">
      <c r="B6" s="2">
        <v>2</v>
      </c>
      <c r="C6" s="3" t="s">
        <v>2</v>
      </c>
      <c r="D6" s="4">
        <f>WORKDAY(D5,18)</f>
        <v>45230</v>
      </c>
      <c r="I6" s="2">
        <v>1</v>
      </c>
      <c r="J6" s="5">
        <f t="shared" si="0"/>
        <v>75.78947368421052</v>
      </c>
      <c r="K6" s="5">
        <f t="shared" si="1"/>
        <v>375.78947368421052</v>
      </c>
      <c r="L6" s="5">
        <f>_xlfn.NUMBERVALUE('sprint 2-2'!J5)</f>
        <v>299.5</v>
      </c>
    </row>
    <row r="7" spans="2:12" ht="30" customHeight="1" x14ac:dyDescent="0.25">
      <c r="B7" s="2">
        <v>3</v>
      </c>
      <c r="C7" s="3" t="s">
        <v>4</v>
      </c>
      <c r="D7" s="2">
        <f>NETWORKDAYS(D5,D6)</f>
        <v>19</v>
      </c>
      <c r="I7" s="2">
        <v>2</v>
      </c>
      <c r="J7" s="5">
        <f t="shared" si="0"/>
        <v>71.578947368421055</v>
      </c>
      <c r="K7" s="5">
        <f t="shared" si="1"/>
        <v>371.57894736842104</v>
      </c>
      <c r="L7" s="5">
        <f>_xlfn.NUMBERVALUE('sprint 2-2'!J6)</f>
        <v>292</v>
      </c>
    </row>
    <row r="8" spans="2:12" ht="30" customHeight="1" x14ac:dyDescent="0.25">
      <c r="B8" s="2">
        <v>4</v>
      </c>
      <c r="C8" s="3" t="s">
        <v>3</v>
      </c>
      <c r="D8" s="2">
        <v>5</v>
      </c>
      <c r="I8" s="2">
        <v>3</v>
      </c>
      <c r="J8" s="5">
        <f t="shared" si="0"/>
        <v>67.368421052631575</v>
      </c>
      <c r="K8" s="5">
        <f t="shared" si="1"/>
        <v>367.36842105263156</v>
      </c>
      <c r="L8" s="5">
        <f>_xlfn.NUMBERVALUE('sprint 2-2'!J7)</f>
        <v>292</v>
      </c>
    </row>
    <row r="9" spans="2:12" ht="30" customHeight="1" x14ac:dyDescent="0.25">
      <c r="B9" s="2">
        <v>5</v>
      </c>
      <c r="C9" s="3" t="s">
        <v>5</v>
      </c>
      <c r="D9" s="2">
        <v>4</v>
      </c>
      <c r="I9" s="2">
        <v>4</v>
      </c>
      <c r="J9" s="5">
        <f t="shared" si="0"/>
        <v>63.15789473684211</v>
      </c>
      <c r="K9" s="5">
        <f t="shared" si="1"/>
        <v>363.15789473684208</v>
      </c>
      <c r="L9" s="5">
        <f>_xlfn.NUMBERVALUE('sprint 2-2'!J8)</f>
        <v>282</v>
      </c>
    </row>
    <row r="10" spans="2:12" ht="30" customHeight="1" x14ac:dyDescent="0.25">
      <c r="B10" s="2">
        <v>6</v>
      </c>
      <c r="C10" s="3" t="s">
        <v>6</v>
      </c>
      <c r="D10" s="2">
        <f>DIAS_DE_TRABAJADOS_S2*TAMAÑO_DEL_EQUIPO_S2*HORAS_DEL_TRABAJO_POR_DIA_S2</f>
        <v>380</v>
      </c>
      <c r="I10" s="2">
        <v>5</v>
      </c>
      <c r="J10" s="5">
        <f t="shared" si="0"/>
        <v>58.94736842105263</v>
      </c>
      <c r="K10" s="5">
        <f t="shared" si="1"/>
        <v>358.94736842105266</v>
      </c>
      <c r="L10" s="5">
        <f>_xlfn.NUMBERVALUE('sprint 2-2'!J9)</f>
        <v>272</v>
      </c>
    </row>
    <row r="11" spans="2:12" ht="30" customHeight="1" x14ac:dyDescent="0.25">
      <c r="B11" s="2">
        <v>7</v>
      </c>
      <c r="C11" s="3" t="s">
        <v>7</v>
      </c>
      <c r="D11" s="2">
        <f>TOTAL_HORAS_DISPONIBLES_S2/HORAS_DEL_TRABAJO_POR_DIA_S2</f>
        <v>95</v>
      </c>
      <c r="I11" s="2">
        <v>6</v>
      </c>
      <c r="J11" s="5">
        <f t="shared" si="0"/>
        <v>54.736842105263158</v>
      </c>
      <c r="K11" s="5">
        <f t="shared" si="1"/>
        <v>354.73684210526318</v>
      </c>
      <c r="L11" s="5">
        <f>_xlfn.NUMBERVALUE('sprint 2-2'!J10)</f>
        <v>256</v>
      </c>
    </row>
    <row r="12" spans="2:12" ht="30" customHeight="1" x14ac:dyDescent="0.25">
      <c r="B12" s="2">
        <v>8</v>
      </c>
      <c r="C12" s="3" t="s">
        <v>8</v>
      </c>
      <c r="D12" s="18">
        <f>HORAS_DEL_TRABAJO_POR_DIA_S2/DIAS_DE_TRABAJADOS_S2</f>
        <v>0.21052631578947367</v>
      </c>
      <c r="I12" s="2">
        <v>7</v>
      </c>
      <c r="J12" s="5">
        <f t="shared" si="0"/>
        <v>50.526315789473685</v>
      </c>
      <c r="K12" s="5">
        <f t="shared" si="1"/>
        <v>350.5263157894737</v>
      </c>
      <c r="L12" s="5">
        <f>_xlfn.NUMBERVALUE('sprint 2-2'!J11)</f>
        <v>241</v>
      </c>
    </row>
    <row r="13" spans="2:12" ht="30" customHeight="1" x14ac:dyDescent="0.25">
      <c r="B13" s="2">
        <v>9</v>
      </c>
      <c r="C13" s="3" t="s">
        <v>9</v>
      </c>
      <c r="D13" s="2">
        <f>TOTAL_HORAS_DISPONIBLES_S2*PORCENTAJE_DE_PRODUCTIVIDA_S2</f>
        <v>80</v>
      </c>
      <c r="I13" s="2">
        <v>8</v>
      </c>
      <c r="J13" s="5">
        <f t="shared" si="0"/>
        <v>46.315789473684212</v>
      </c>
      <c r="K13" s="5">
        <f t="shared" si="1"/>
        <v>346.31578947368422</v>
      </c>
      <c r="L13" s="5">
        <f>_xlfn.NUMBERVALUE('sprint 2-2'!J12)</f>
        <v>236</v>
      </c>
    </row>
    <row r="14" spans="2:12" ht="30" customHeight="1" x14ac:dyDescent="0.25">
      <c r="B14" s="2">
        <v>10</v>
      </c>
      <c r="C14" s="3" t="s">
        <v>10</v>
      </c>
      <c r="D14" s="19">
        <f>HORAS_PRODUCTIVAS_S2/DIAS_DE_TRABAJADOS_S2</f>
        <v>4.2105263157894735</v>
      </c>
      <c r="I14" s="2">
        <v>9</v>
      </c>
      <c r="J14" s="5">
        <f t="shared" si="0"/>
        <v>42.10526315789474</v>
      </c>
      <c r="K14" s="5">
        <f t="shared" si="1"/>
        <v>342.10526315789474</v>
      </c>
      <c r="L14" s="5">
        <f>_xlfn.NUMBERVALUE('sprint 2-2'!J13)</f>
        <v>236</v>
      </c>
    </row>
    <row r="15" spans="2:12" x14ac:dyDescent="0.25">
      <c r="I15" s="2">
        <v>10</v>
      </c>
      <c r="J15" s="5">
        <f t="shared" si="0"/>
        <v>37.894736842105267</v>
      </c>
      <c r="K15" s="5">
        <f t="shared" si="1"/>
        <v>337.89473684210526</v>
      </c>
      <c r="L15" s="5">
        <f>_xlfn.NUMBERVALUE('sprint 2-2'!J14)</f>
        <v>236</v>
      </c>
    </row>
    <row r="16" spans="2:12" x14ac:dyDescent="0.25">
      <c r="I16" s="2">
        <v>11</v>
      </c>
      <c r="J16" s="5">
        <f t="shared" si="0"/>
        <v>33.684210526315795</v>
      </c>
      <c r="K16" s="5">
        <f t="shared" si="1"/>
        <v>333.68421052631578</v>
      </c>
      <c r="L16" s="5">
        <f>_xlfn.NUMBERVALUE('sprint 2-2'!J15)</f>
        <v>222.5</v>
      </c>
    </row>
    <row r="17" spans="9:12" x14ac:dyDescent="0.25">
      <c r="I17" s="2">
        <v>12</v>
      </c>
      <c r="J17" s="5">
        <f t="shared" si="0"/>
        <v>29.473684210526315</v>
      </c>
      <c r="K17" s="5">
        <f t="shared" si="1"/>
        <v>329.4736842105263</v>
      </c>
      <c r="L17" s="5">
        <f>_xlfn.NUMBERVALUE('sprint 2-2'!J16)</f>
        <v>209</v>
      </c>
    </row>
    <row r="18" spans="9:12" x14ac:dyDescent="0.25">
      <c r="I18" s="2">
        <v>13</v>
      </c>
      <c r="J18" s="5">
        <f t="shared" si="0"/>
        <v>25.263157894736842</v>
      </c>
      <c r="K18" s="5">
        <f t="shared" si="1"/>
        <v>325.26315789473682</v>
      </c>
      <c r="L18" s="5">
        <f>_xlfn.NUMBERVALUE('sprint 2-2'!J17)</f>
        <v>207</v>
      </c>
    </row>
    <row r="19" spans="9:12" x14ac:dyDescent="0.25">
      <c r="I19" s="2">
        <v>14</v>
      </c>
      <c r="J19" s="5">
        <f t="shared" si="0"/>
        <v>21.05263157894737</v>
      </c>
      <c r="K19" s="5">
        <f t="shared" si="1"/>
        <v>321.0526315789474</v>
      </c>
      <c r="L19" s="5">
        <f>_xlfn.NUMBERVALUE('sprint 2-2'!J18)</f>
        <v>207</v>
      </c>
    </row>
    <row r="20" spans="9:12" x14ac:dyDescent="0.25">
      <c r="I20" s="2">
        <v>15</v>
      </c>
      <c r="J20" s="5">
        <f t="shared" si="0"/>
        <v>16.842105263157897</v>
      </c>
      <c r="K20" s="5">
        <f t="shared" si="1"/>
        <v>316.84210526315792</v>
      </c>
      <c r="L20" s="5">
        <f>_xlfn.NUMBERVALUE('sprint 2-2'!J19)</f>
        <v>195</v>
      </c>
    </row>
    <row r="21" spans="9:12" x14ac:dyDescent="0.25">
      <c r="I21" s="2">
        <v>16</v>
      </c>
      <c r="J21" s="5">
        <f t="shared" si="0"/>
        <v>12.631578947368425</v>
      </c>
      <c r="K21" s="5">
        <f t="shared" si="1"/>
        <v>312.63157894736844</v>
      </c>
      <c r="L21" s="5">
        <f>_xlfn.NUMBERVALUE('sprint 2-2'!J20)</f>
        <v>192</v>
      </c>
    </row>
    <row r="22" spans="9:12" x14ac:dyDescent="0.25">
      <c r="I22" s="2">
        <v>17</v>
      </c>
      <c r="J22" s="5">
        <f t="shared" si="0"/>
        <v>8.4210526315789451</v>
      </c>
      <c r="K22" s="5">
        <f t="shared" si="1"/>
        <v>308.42105263157896</v>
      </c>
      <c r="L22" s="5">
        <f>_xlfn.NUMBERVALUE('sprint 2-2'!J21)</f>
        <v>184</v>
      </c>
    </row>
    <row r="23" spans="9:12" x14ac:dyDescent="0.25">
      <c r="I23" s="2">
        <v>18</v>
      </c>
      <c r="J23" s="5">
        <f t="shared" si="0"/>
        <v>4.2105263157894797</v>
      </c>
      <c r="K23" s="5">
        <f t="shared" si="1"/>
        <v>304.21052631578948</v>
      </c>
      <c r="L23" s="5">
        <f>_xlfn.NUMBERVALUE('sprint 2-2'!J22)</f>
        <v>169</v>
      </c>
    </row>
  </sheetData>
  <mergeCells count="1">
    <mergeCell ref="B2:H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066CB-4187-4705-A576-1C7BE5A4D954}">
  <dimension ref="B3:J33"/>
  <sheetViews>
    <sheetView zoomScale="65" workbookViewId="0">
      <selection activeCell="B3" sqref="B3:J22"/>
    </sheetView>
  </sheetViews>
  <sheetFormatPr baseColWidth="10" defaultRowHeight="15" x14ac:dyDescent="0.25"/>
  <cols>
    <col min="2" max="9" width="28" customWidth="1"/>
    <col min="10" max="10" width="28.28515625" customWidth="1"/>
  </cols>
  <sheetData>
    <row r="3" spans="2:10" s="16" customFormat="1" ht="63.75" thickBot="1" x14ac:dyDescent="0.55000000000000004">
      <c r="B3" s="13" t="s">
        <v>11</v>
      </c>
      <c r="C3" s="14" t="s">
        <v>23</v>
      </c>
      <c r="D3" s="14" t="s">
        <v>24</v>
      </c>
      <c r="E3" s="14" t="s">
        <v>25</v>
      </c>
      <c r="F3" s="14" t="s">
        <v>26</v>
      </c>
      <c r="G3" s="14" t="s">
        <v>27</v>
      </c>
      <c r="H3" s="14" t="s">
        <v>20</v>
      </c>
      <c r="I3" s="14" t="s">
        <v>21</v>
      </c>
      <c r="J3" s="15" t="s">
        <v>22</v>
      </c>
    </row>
    <row r="4" spans="2:10" ht="33" thickTop="1" thickBot="1" x14ac:dyDescent="0.55000000000000004">
      <c r="B4" s="6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f>SUM(C4:G4)</f>
        <v>0</v>
      </c>
      <c r="I4" s="7">
        <f>H4</f>
        <v>0</v>
      </c>
      <c r="J4" s="8">
        <f>TOTAL_HORAS_DISPONIBLES_S1-I4</f>
        <v>300</v>
      </c>
    </row>
    <row r="5" spans="2:10" ht="33" thickTop="1" thickBot="1" x14ac:dyDescent="0.55000000000000004">
      <c r="B5" s="6">
        <v>2</v>
      </c>
      <c r="C5" s="7">
        <v>0</v>
      </c>
      <c r="D5" s="7">
        <v>0</v>
      </c>
      <c r="E5" s="7">
        <v>0</v>
      </c>
      <c r="F5" s="7">
        <v>0</v>
      </c>
      <c r="G5" s="7">
        <v>0.5</v>
      </c>
      <c r="H5" s="7">
        <f t="shared" ref="H5:H17" si="0">SUM(C5:G5)</f>
        <v>0.5</v>
      </c>
      <c r="I5" s="7">
        <f>I4+H5</f>
        <v>0.5</v>
      </c>
      <c r="J5" s="8">
        <f t="shared" ref="J5:J14" si="1">TOTAL_HORAS_DISPONIBLES_S1-I5</f>
        <v>299.5</v>
      </c>
    </row>
    <row r="6" spans="2:10" ht="33" thickTop="1" thickBot="1" x14ac:dyDescent="0.55000000000000004">
      <c r="B6" s="6">
        <v>3</v>
      </c>
      <c r="C6" s="7">
        <v>3</v>
      </c>
      <c r="D6" s="7">
        <v>3</v>
      </c>
      <c r="E6" s="7">
        <v>0</v>
      </c>
      <c r="F6" s="7">
        <v>0</v>
      </c>
      <c r="G6" s="7">
        <v>1.5</v>
      </c>
      <c r="H6" s="7">
        <f t="shared" si="0"/>
        <v>7.5</v>
      </c>
      <c r="I6" s="7">
        <f t="shared" ref="I6:I17" si="2">I5+H6</f>
        <v>8</v>
      </c>
      <c r="J6" s="8">
        <f t="shared" si="1"/>
        <v>292</v>
      </c>
    </row>
    <row r="7" spans="2:10" ht="33" thickTop="1" thickBot="1" x14ac:dyDescent="0.55000000000000004">
      <c r="B7" s="6">
        <v>4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f t="shared" si="0"/>
        <v>0</v>
      </c>
      <c r="I7" s="7">
        <f t="shared" si="2"/>
        <v>8</v>
      </c>
      <c r="J7" s="8">
        <f t="shared" si="1"/>
        <v>292</v>
      </c>
    </row>
    <row r="8" spans="2:10" ht="33" thickTop="1" thickBot="1" x14ac:dyDescent="0.55000000000000004">
      <c r="B8" s="6">
        <v>5</v>
      </c>
      <c r="C8" s="7">
        <v>4</v>
      </c>
      <c r="D8" s="7">
        <v>4</v>
      </c>
      <c r="E8" s="7">
        <v>0</v>
      </c>
      <c r="F8" s="7">
        <v>0</v>
      </c>
      <c r="G8" s="7">
        <v>2</v>
      </c>
      <c r="H8" s="7">
        <f t="shared" si="0"/>
        <v>10</v>
      </c>
      <c r="I8" s="7">
        <f t="shared" si="2"/>
        <v>18</v>
      </c>
      <c r="J8" s="8">
        <f t="shared" si="1"/>
        <v>282</v>
      </c>
    </row>
    <row r="9" spans="2:10" ht="33" thickTop="1" thickBot="1" x14ac:dyDescent="0.55000000000000004">
      <c r="B9" s="6">
        <v>6</v>
      </c>
      <c r="C9" s="7">
        <v>4</v>
      </c>
      <c r="D9" s="7">
        <v>4</v>
      </c>
      <c r="E9" s="7">
        <v>0</v>
      </c>
      <c r="F9" s="7">
        <v>0</v>
      </c>
      <c r="G9" s="7">
        <v>2</v>
      </c>
      <c r="H9" s="7">
        <f t="shared" si="0"/>
        <v>10</v>
      </c>
      <c r="I9" s="7">
        <f t="shared" si="2"/>
        <v>28</v>
      </c>
      <c r="J9" s="8">
        <f t="shared" si="1"/>
        <v>272</v>
      </c>
    </row>
    <row r="10" spans="2:10" ht="33" thickTop="1" thickBot="1" x14ac:dyDescent="0.55000000000000004">
      <c r="B10" s="6">
        <v>7</v>
      </c>
      <c r="C10" s="7">
        <v>4</v>
      </c>
      <c r="D10" s="7">
        <v>4</v>
      </c>
      <c r="E10" s="7">
        <v>3</v>
      </c>
      <c r="F10" s="7">
        <v>2</v>
      </c>
      <c r="G10" s="7">
        <v>3</v>
      </c>
      <c r="H10" s="7">
        <f t="shared" si="0"/>
        <v>16</v>
      </c>
      <c r="I10" s="7">
        <f t="shared" si="2"/>
        <v>44</v>
      </c>
      <c r="J10" s="8">
        <f t="shared" si="1"/>
        <v>256</v>
      </c>
    </row>
    <row r="11" spans="2:10" ht="33" thickTop="1" thickBot="1" x14ac:dyDescent="0.55000000000000004">
      <c r="B11" s="6">
        <v>8</v>
      </c>
      <c r="C11" s="7">
        <v>4</v>
      </c>
      <c r="D11" s="7">
        <v>4</v>
      </c>
      <c r="E11" s="7">
        <v>3</v>
      </c>
      <c r="F11" s="7">
        <v>2</v>
      </c>
      <c r="G11" s="7">
        <v>2</v>
      </c>
      <c r="H11" s="7">
        <f t="shared" si="0"/>
        <v>15</v>
      </c>
      <c r="I11" s="7">
        <f t="shared" si="2"/>
        <v>59</v>
      </c>
      <c r="J11" s="8">
        <f t="shared" si="1"/>
        <v>241</v>
      </c>
    </row>
    <row r="12" spans="2:10" ht="33" thickTop="1" thickBot="1" x14ac:dyDescent="0.55000000000000004">
      <c r="B12" s="6">
        <v>9</v>
      </c>
      <c r="C12" s="7">
        <v>0</v>
      </c>
      <c r="D12" s="7">
        <v>0</v>
      </c>
      <c r="E12" s="7">
        <v>3</v>
      </c>
      <c r="F12" s="7">
        <v>2</v>
      </c>
      <c r="G12" s="7">
        <v>0</v>
      </c>
      <c r="H12" s="7">
        <f t="shared" si="0"/>
        <v>5</v>
      </c>
      <c r="I12" s="7">
        <f t="shared" si="2"/>
        <v>64</v>
      </c>
      <c r="J12" s="8">
        <f t="shared" si="1"/>
        <v>236</v>
      </c>
    </row>
    <row r="13" spans="2:10" ht="33" thickTop="1" thickBot="1" x14ac:dyDescent="0.55000000000000004">
      <c r="B13" s="6">
        <v>10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f t="shared" si="0"/>
        <v>0</v>
      </c>
      <c r="I13" s="7">
        <f t="shared" si="2"/>
        <v>64</v>
      </c>
      <c r="J13" s="8">
        <f t="shared" si="1"/>
        <v>236</v>
      </c>
    </row>
    <row r="14" spans="2:10" ht="33" thickTop="1" thickBot="1" x14ac:dyDescent="0.55000000000000004">
      <c r="B14" s="6">
        <v>11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9">
        <f t="shared" si="0"/>
        <v>0</v>
      </c>
      <c r="I14" s="9">
        <f t="shared" si="2"/>
        <v>64</v>
      </c>
      <c r="J14" s="10">
        <f t="shared" si="1"/>
        <v>236</v>
      </c>
    </row>
    <row r="15" spans="2:10" ht="33" thickTop="1" thickBot="1" x14ac:dyDescent="0.55000000000000004">
      <c r="B15" s="6">
        <v>12</v>
      </c>
      <c r="C15" s="7">
        <v>4</v>
      </c>
      <c r="D15" s="7">
        <v>4</v>
      </c>
      <c r="E15" s="7">
        <v>2</v>
      </c>
      <c r="F15" s="7">
        <v>2</v>
      </c>
      <c r="G15" s="7">
        <v>1.5</v>
      </c>
      <c r="H15" s="7">
        <f t="shared" si="0"/>
        <v>13.5</v>
      </c>
      <c r="I15" s="7">
        <f t="shared" si="2"/>
        <v>77.5</v>
      </c>
      <c r="J15" s="8">
        <f>TOTAL_HORAS_DISPONIBLES_S1-I15</f>
        <v>222.5</v>
      </c>
    </row>
    <row r="16" spans="2:10" ht="33" thickTop="1" thickBot="1" x14ac:dyDescent="0.55000000000000004">
      <c r="B16" s="6">
        <v>13</v>
      </c>
      <c r="C16" s="7">
        <v>4</v>
      </c>
      <c r="D16" s="7">
        <v>4</v>
      </c>
      <c r="E16" s="7">
        <v>2</v>
      </c>
      <c r="F16" s="7">
        <v>2</v>
      </c>
      <c r="G16" s="7">
        <v>1.5</v>
      </c>
      <c r="H16" s="7">
        <f t="shared" si="0"/>
        <v>13.5</v>
      </c>
      <c r="I16" s="7">
        <f t="shared" si="2"/>
        <v>91</v>
      </c>
      <c r="J16" s="8">
        <f>TOTAL_HORAS_DISPONIBLES_S1-I16</f>
        <v>209</v>
      </c>
    </row>
    <row r="17" spans="2:10" ht="33" thickTop="1" thickBot="1" x14ac:dyDescent="0.55000000000000004">
      <c r="B17" s="6">
        <v>14</v>
      </c>
      <c r="C17" s="7">
        <v>0</v>
      </c>
      <c r="D17" s="7">
        <v>0</v>
      </c>
      <c r="E17" s="7">
        <v>2</v>
      </c>
      <c r="F17" s="7">
        <v>0</v>
      </c>
      <c r="G17" s="7">
        <v>0</v>
      </c>
      <c r="H17" s="7">
        <f t="shared" si="0"/>
        <v>2</v>
      </c>
      <c r="I17" s="7">
        <f t="shared" si="2"/>
        <v>93</v>
      </c>
      <c r="J17" s="8">
        <f>TOTAL_HORAS_DISPONIBLES_S1-I17</f>
        <v>207</v>
      </c>
    </row>
    <row r="18" spans="2:10" ht="33" thickTop="1" thickBot="1" x14ac:dyDescent="0.55000000000000004">
      <c r="B18" s="6">
        <v>15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f>SUM(C18:G18)</f>
        <v>0</v>
      </c>
      <c r="I18" s="7">
        <f>I17+H18</f>
        <v>93</v>
      </c>
      <c r="J18" s="8">
        <f>TOTAL_HORAS_DISPONIBLES_S1-I18</f>
        <v>207</v>
      </c>
    </row>
    <row r="19" spans="2:10" ht="33" thickTop="1" thickBot="1" x14ac:dyDescent="0.55000000000000004">
      <c r="B19" s="6">
        <v>16</v>
      </c>
      <c r="C19" s="7">
        <v>4</v>
      </c>
      <c r="D19" s="7">
        <v>0</v>
      </c>
      <c r="E19" s="7">
        <v>0</v>
      </c>
      <c r="F19" s="7">
        <v>4</v>
      </c>
      <c r="G19" s="7">
        <v>4</v>
      </c>
      <c r="H19" s="7">
        <f t="shared" ref="H19:H22" si="3">SUM(C19:G19)</f>
        <v>12</v>
      </c>
      <c r="I19" s="7">
        <f t="shared" ref="I19:I22" si="4">I18+H19</f>
        <v>105</v>
      </c>
      <c r="J19" s="8">
        <f>TOTAL_HORAS_DISPONIBLES_S1-I19</f>
        <v>195</v>
      </c>
    </row>
    <row r="20" spans="2:10" ht="33" thickTop="1" thickBot="1" x14ac:dyDescent="0.55000000000000004">
      <c r="B20" s="6">
        <v>17</v>
      </c>
      <c r="C20" s="7">
        <v>0</v>
      </c>
      <c r="D20" s="7">
        <v>0</v>
      </c>
      <c r="E20" s="7">
        <v>3</v>
      </c>
      <c r="F20" s="7">
        <v>0</v>
      </c>
      <c r="G20" s="7">
        <v>0</v>
      </c>
      <c r="H20" s="7">
        <f t="shared" si="3"/>
        <v>3</v>
      </c>
      <c r="I20" s="7">
        <f t="shared" si="4"/>
        <v>108</v>
      </c>
      <c r="J20" s="8">
        <f>TOTAL_HORAS_DISPONIBLES_S1-I20</f>
        <v>192</v>
      </c>
    </row>
    <row r="21" spans="2:10" ht="33" thickTop="1" thickBot="1" x14ac:dyDescent="0.55000000000000004">
      <c r="B21" s="6">
        <v>18</v>
      </c>
      <c r="C21" s="7">
        <v>0</v>
      </c>
      <c r="D21" s="7">
        <v>0</v>
      </c>
      <c r="E21" s="7">
        <v>0</v>
      </c>
      <c r="F21" s="7">
        <v>0</v>
      </c>
      <c r="G21" s="7">
        <v>8</v>
      </c>
      <c r="H21" s="7">
        <f t="shared" si="3"/>
        <v>8</v>
      </c>
      <c r="I21" s="7">
        <f t="shared" si="4"/>
        <v>116</v>
      </c>
      <c r="J21" s="8">
        <f>TOTAL_HORAS_DISPONIBLES_S1-I21</f>
        <v>184</v>
      </c>
    </row>
    <row r="22" spans="2:10" ht="33" thickTop="1" thickBot="1" x14ac:dyDescent="0.55000000000000004">
      <c r="B22" s="6">
        <v>19</v>
      </c>
      <c r="C22" s="7">
        <v>0</v>
      </c>
      <c r="D22" s="7">
        <v>0</v>
      </c>
      <c r="E22" s="7">
        <v>3</v>
      </c>
      <c r="F22" s="7">
        <v>0</v>
      </c>
      <c r="G22" s="7">
        <v>12</v>
      </c>
      <c r="H22" s="7">
        <f t="shared" si="3"/>
        <v>15</v>
      </c>
      <c r="I22" s="7">
        <f t="shared" si="4"/>
        <v>131</v>
      </c>
      <c r="J22" s="8">
        <f>TOTAL_HORAS_DISPONIBLES_S1-I22</f>
        <v>169</v>
      </c>
    </row>
    <row r="23" spans="2:10" ht="32.25" thickTop="1" x14ac:dyDescent="0.5">
      <c r="B23" s="11"/>
      <c r="C23" s="11"/>
      <c r="D23" s="11"/>
      <c r="E23" s="12"/>
      <c r="F23" s="11"/>
      <c r="G23" s="11"/>
      <c r="H23" s="17">
        <f>SUM(H4:H22)</f>
        <v>131</v>
      </c>
      <c r="I23" s="11"/>
      <c r="J23" s="17">
        <f>SUM(J4:J22)</f>
        <v>4528</v>
      </c>
    </row>
    <row r="26" spans="2:10" x14ac:dyDescent="0.25">
      <c r="D26">
        <f ca="1">RANDBETWEEN(4,8)</f>
        <v>4</v>
      </c>
    </row>
    <row r="33" spans="6:6" x14ac:dyDescent="0.25">
      <c r="F33">
        <f>AVERAGE(Tabla22[[CAMILA]:[JOSE]])</f>
        <v>1.3789473684210527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24</vt:i4>
      </vt:variant>
    </vt:vector>
  </HeadingPairs>
  <TitlesOfParts>
    <vt:vector size="28" baseType="lpstr">
      <vt:lpstr>sprint1</vt:lpstr>
      <vt:lpstr>sprint 1-2</vt:lpstr>
      <vt:lpstr>sprint 2</vt:lpstr>
      <vt:lpstr>sprint 2-2</vt:lpstr>
      <vt:lpstr>DIAS_DE_TRABAJADOS_S1</vt:lpstr>
      <vt:lpstr>'sprint 2'!DIAS_DE_TRABAJADOS_S2</vt:lpstr>
      <vt:lpstr>DIAS_DEL_SPRINT_S1</vt:lpstr>
      <vt:lpstr>'sprint 2'!DIAS_DEL_SPRINT_S2</vt:lpstr>
      <vt:lpstr>FECHA_DE_FINAL_DEL_SPRINT_S1</vt:lpstr>
      <vt:lpstr>'sprint 2'!FECHA_DE_FINAL_DEL_SPRINT_S2</vt:lpstr>
      <vt:lpstr>FECHA_DE_INICIO_DEL_SPRINT_S1</vt:lpstr>
      <vt:lpstr>'sprint 2'!FECHA_DE_INICIO_DEL_SPRINT_S2</vt:lpstr>
      <vt:lpstr>HORAS_DEL_TRABAJO_POR_DIA_S1</vt:lpstr>
      <vt:lpstr>'sprint 2'!HORAS_DEL_TRABAJO_POR_DIA_S2</vt:lpstr>
      <vt:lpstr>HORAS_PRODUCTIVAS_S1</vt:lpstr>
      <vt:lpstr>'sprint 2'!HORAS_PRODUCTIVAS_S2</vt:lpstr>
      <vt:lpstr>PORCENTAJE_DE_HORAS_DISPONIBLES_S1</vt:lpstr>
      <vt:lpstr>'sprint 2'!PORCENTAJE_DE_HORAS_DISPONIBLES_S2</vt:lpstr>
      <vt:lpstr>PORCENTAJE_DE_PRODUCTIVIDA_S1</vt:lpstr>
      <vt:lpstr>'sprint 2'!PORCENTAJE_DE_PRODUCTIVIDA_S2</vt:lpstr>
      <vt:lpstr>PORCENTAJE_DIARIO_DE_HORAS_DISPONIBLES_S1</vt:lpstr>
      <vt:lpstr>'sprint 2'!PORCENTAJE_DIARIO_DE_HORAS_DISPONIBLES_S2</vt:lpstr>
      <vt:lpstr>TAMAÑO_DEL_EQUIPO_S1</vt:lpstr>
      <vt:lpstr>'sprint 2'!TAMAÑO_DEL_EQUIPO_S2</vt:lpstr>
      <vt:lpstr>TOTAL_HORAS_DISPONIBLES_S1</vt:lpstr>
      <vt:lpstr>'sprint 2'!TOTAL_HORAS_DISPONIBLES_S2</vt:lpstr>
      <vt:lpstr>TOTAL_PENDIENTE_S1</vt:lpstr>
      <vt:lpstr>'sprint 2-2'!TOTAL_PENDIENTE_S2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Medina Averanga</dc:creator>
  <cp:lastModifiedBy>Jose Medina Averanga</cp:lastModifiedBy>
  <dcterms:created xsi:type="dcterms:W3CDTF">2023-10-09T13:14:06Z</dcterms:created>
  <dcterms:modified xsi:type="dcterms:W3CDTF">2023-11-02T05:18:19Z</dcterms:modified>
</cp:coreProperties>
</file>